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0" windowHeight="1185"/>
  </bookViews>
  <sheets>
    <sheet name="1.Смета.или.Акт" sheetId="6" r:id="rId1"/>
    <sheet name="Source" sheetId="1" state="hidden" r:id="rId2"/>
    <sheet name="SourceObSm" sheetId="2" state="hidden" r:id="rId3"/>
    <sheet name="SmtRes" sheetId="3" state="hidden" r:id="rId4"/>
    <sheet name="EtalonRes" sheetId="4" state="hidden" r:id="rId5"/>
  </sheets>
  <definedNames>
    <definedName name="_xlnm.Print_Titles" localSheetId="0">'1.Смета.или.Акт'!$45:$45</definedName>
    <definedName name="_xlnm.Print_Area" localSheetId="0">'1.Смета.или.Акт'!$A$1:$K$198</definedName>
  </definedNames>
  <calcPr calcId="144525"/>
</workbook>
</file>

<file path=xl/calcChain.xml><?xml version="1.0" encoding="utf-8"?>
<calcChain xmlns="http://schemas.openxmlformats.org/spreadsheetml/2006/main">
  <c r="BZ194" i="6" l="1"/>
  <c r="BY194" i="6"/>
  <c r="BZ191" i="6"/>
  <c r="BY191" i="6"/>
  <c r="BZ185" i="6"/>
  <c r="BY185" i="6"/>
  <c r="BZ182" i="6"/>
  <c r="BY182" i="6"/>
  <c r="FV159" i="6"/>
  <c r="FU159" i="6"/>
  <c r="FT159" i="6"/>
  <c r="FS159" i="6"/>
  <c r="FP159" i="6"/>
  <c r="H173" i="6" s="1"/>
  <c r="FH159" i="6"/>
  <c r="FG159" i="6"/>
  <c r="FF159" i="6"/>
  <c r="FD159" i="6"/>
  <c r="FA159" i="6"/>
  <c r="BC67" i="1"/>
  <c r="ES67" i="1"/>
  <c r="AL67" i="1"/>
  <c r="I67" i="1"/>
  <c r="I66" i="1"/>
  <c r="DW67" i="1"/>
  <c r="G67" i="1"/>
  <c r="F67" i="1"/>
  <c r="BC65" i="1"/>
  <c r="ES65" i="1"/>
  <c r="AL65" i="1"/>
  <c r="I65" i="1"/>
  <c r="I64" i="1"/>
  <c r="DW65" i="1"/>
  <c r="G65" i="1"/>
  <c r="F65" i="1"/>
  <c r="BC63" i="1"/>
  <c r="ES63" i="1"/>
  <c r="AL63" i="1"/>
  <c r="I63" i="1"/>
  <c r="I62" i="1"/>
  <c r="DW63" i="1"/>
  <c r="G63" i="1"/>
  <c r="F63" i="1"/>
  <c r="BC61" i="1"/>
  <c r="ES61" i="1"/>
  <c r="AL61" i="1"/>
  <c r="I61" i="1"/>
  <c r="I60" i="1"/>
  <c r="DW61" i="1"/>
  <c r="G61" i="1"/>
  <c r="F61" i="1"/>
  <c r="BC59" i="1"/>
  <c r="ES59" i="1"/>
  <c r="AL59" i="1"/>
  <c r="I59" i="1"/>
  <c r="I58" i="1"/>
  <c r="DW59" i="1"/>
  <c r="G59" i="1"/>
  <c r="F59" i="1"/>
  <c r="BC57" i="1"/>
  <c r="ES57" i="1"/>
  <c r="AL57" i="1"/>
  <c r="I57" i="1"/>
  <c r="I56" i="1"/>
  <c r="DW57" i="1"/>
  <c r="G57" i="1"/>
  <c r="F57" i="1"/>
  <c r="BC55" i="1"/>
  <c r="ES55" i="1"/>
  <c r="AL55" i="1"/>
  <c r="I55" i="1"/>
  <c r="I54" i="1"/>
  <c r="DW55" i="1"/>
  <c r="G55" i="1"/>
  <c r="F55" i="1"/>
  <c r="BC53" i="1"/>
  <c r="ES53" i="1"/>
  <c r="AL53" i="1"/>
  <c r="I53" i="1"/>
  <c r="I52" i="1"/>
  <c r="DW53" i="1"/>
  <c r="G53" i="1"/>
  <c r="F53" i="1"/>
  <c r="BC51" i="1"/>
  <c r="ES51" i="1"/>
  <c r="AL51" i="1"/>
  <c r="I51" i="1"/>
  <c r="I50" i="1"/>
  <c r="DW51" i="1"/>
  <c r="G51" i="1"/>
  <c r="F51" i="1"/>
  <c r="BC49" i="1"/>
  <c r="ES49" i="1"/>
  <c r="AL49" i="1"/>
  <c r="I49" i="1"/>
  <c r="I48" i="1"/>
  <c r="DW49" i="1"/>
  <c r="G49" i="1"/>
  <c r="F49" i="1"/>
  <c r="BC47" i="1"/>
  <c r="ES47" i="1"/>
  <c r="AL47" i="1"/>
  <c r="I47" i="1"/>
  <c r="I46" i="1"/>
  <c r="DW47" i="1"/>
  <c r="G47" i="1"/>
  <c r="F47" i="1"/>
  <c r="BS45" i="1"/>
  <c r="EU45" i="1"/>
  <c r="AN45" i="1"/>
  <c r="BB45" i="1"/>
  <c r="ET45" i="1"/>
  <c r="ER45" i="1" s="1"/>
  <c r="AM45" i="1"/>
  <c r="AK45" i="1" s="1"/>
  <c r="F120" i="6" s="1"/>
  <c r="I45" i="1"/>
  <c r="I44" i="1"/>
  <c r="DW45" i="1"/>
  <c r="EW43" i="1"/>
  <c r="AQ43" i="1"/>
  <c r="BS43" i="1"/>
  <c r="EU43" i="1"/>
  <c r="AN43" i="1"/>
  <c r="BB43" i="1"/>
  <c r="ET43" i="1"/>
  <c r="AM43" i="1"/>
  <c r="BA43" i="1"/>
  <c r="EV43" i="1"/>
  <c r="AO43" i="1"/>
  <c r="I43" i="1"/>
  <c r="I42" i="1"/>
  <c r="DW43" i="1"/>
  <c r="EW41" i="1"/>
  <c r="AQ41" i="1"/>
  <c r="BA41" i="1"/>
  <c r="EV41" i="1"/>
  <c r="ER41" i="1" s="1"/>
  <c r="AO41" i="1"/>
  <c r="AK41" i="1" s="1"/>
  <c r="F106" i="6" s="1"/>
  <c r="I41" i="1"/>
  <c r="I40" i="1"/>
  <c r="DW41" i="1"/>
  <c r="EW39" i="1"/>
  <c r="AQ39" i="1"/>
  <c r="BA39" i="1"/>
  <c r="EV39" i="1"/>
  <c r="ER39" i="1" s="1"/>
  <c r="AO39" i="1"/>
  <c r="AK39" i="1" s="1"/>
  <c r="F100" i="6" s="1"/>
  <c r="I39" i="1"/>
  <c r="I38" i="1"/>
  <c r="DW39" i="1"/>
  <c r="EW37" i="1"/>
  <c r="AQ37" i="1"/>
  <c r="BS37" i="1"/>
  <c r="EU37" i="1"/>
  <c r="AN37" i="1"/>
  <c r="BB37" i="1"/>
  <c r="ET37" i="1"/>
  <c r="AM37" i="1"/>
  <c r="BA37" i="1"/>
  <c r="EV37" i="1"/>
  <c r="AO37" i="1"/>
  <c r="I37" i="1"/>
  <c r="I36" i="1"/>
  <c r="DW37" i="1"/>
  <c r="EW35" i="1"/>
  <c r="AQ35" i="1"/>
  <c r="BS35" i="1"/>
  <c r="EU35" i="1"/>
  <c r="AN35" i="1"/>
  <c r="BB35" i="1"/>
  <c r="ET35" i="1"/>
  <c r="AM35" i="1"/>
  <c r="BA35" i="1"/>
  <c r="EV35" i="1"/>
  <c r="AO35" i="1"/>
  <c r="I35" i="1"/>
  <c r="I34" i="1"/>
  <c r="DW35" i="1"/>
  <c r="EW33" i="1"/>
  <c r="AQ33" i="1"/>
  <c r="BS33" i="1"/>
  <c r="EU33" i="1"/>
  <c r="AN33" i="1"/>
  <c r="BB33" i="1"/>
  <c r="ET33" i="1"/>
  <c r="AM33" i="1"/>
  <c r="BA33" i="1"/>
  <c r="EV33" i="1"/>
  <c r="AO33" i="1"/>
  <c r="I33" i="1"/>
  <c r="I32" i="1"/>
  <c r="DW33" i="1"/>
  <c r="EW31" i="1"/>
  <c r="AQ31" i="1"/>
  <c r="BC31" i="1"/>
  <c r="ES31" i="1"/>
  <c r="AL31" i="1"/>
  <c r="BS31" i="1"/>
  <c r="EU31" i="1"/>
  <c r="AN31" i="1"/>
  <c r="BB31" i="1"/>
  <c r="ET31" i="1"/>
  <c r="AM31" i="1"/>
  <c r="BA31" i="1"/>
  <c r="EV31" i="1"/>
  <c r="AO31" i="1"/>
  <c r="I31" i="1"/>
  <c r="I30" i="1"/>
  <c r="DW31" i="1"/>
  <c r="EW29" i="1"/>
  <c r="AQ29" i="1"/>
  <c r="BC29" i="1"/>
  <c r="ES29" i="1"/>
  <c r="AL29" i="1"/>
  <c r="BS29" i="1"/>
  <c r="EU29" i="1"/>
  <c r="AN29" i="1"/>
  <c r="BB29" i="1"/>
  <c r="ET29" i="1"/>
  <c r="AM29" i="1"/>
  <c r="BA29" i="1"/>
  <c r="EV29" i="1"/>
  <c r="AO29" i="1"/>
  <c r="I29" i="1"/>
  <c r="I28" i="1"/>
  <c r="DW29" i="1"/>
  <c r="EW27" i="1"/>
  <c r="AQ27" i="1"/>
  <c r="BA27" i="1"/>
  <c r="EV27" i="1"/>
  <c r="ER27" i="1" s="1"/>
  <c r="AO27" i="1"/>
  <c r="AK27" i="1" s="1"/>
  <c r="F52" i="6" s="1"/>
  <c r="I27" i="1"/>
  <c r="I26" i="1"/>
  <c r="DW27" i="1"/>
  <c r="BS25" i="1"/>
  <c r="EU25" i="1"/>
  <c r="AN25" i="1"/>
  <c r="BB25" i="1"/>
  <c r="ET25" i="1"/>
  <c r="ER25" i="1" s="1"/>
  <c r="AM25" i="1"/>
  <c r="AK25" i="1" s="1"/>
  <c r="F46" i="6" s="1"/>
  <c r="I25" i="1"/>
  <c r="I24" i="1"/>
  <c r="DW25" i="1"/>
  <c r="BT36" i="6"/>
  <c r="BV35" i="6"/>
  <c r="BT32" i="6"/>
  <c r="BT31" i="6"/>
  <c r="BT30" i="6"/>
  <c r="BU23" i="6"/>
  <c r="BW14" i="6"/>
  <c r="BS13" i="6"/>
  <c r="BS12" i="6"/>
  <c r="BS11" i="6"/>
  <c r="BR10" i="6"/>
  <c r="BR9" i="6"/>
  <c r="BR8" i="6"/>
  <c r="BR7" i="6"/>
  <c r="GW62" i="6" l="1"/>
  <c r="GW156" i="6"/>
  <c r="GW141" i="6"/>
  <c r="ER43" i="1"/>
  <c r="AK43" i="1"/>
  <c r="F112" i="6" s="1"/>
  <c r="ER37" i="1"/>
  <c r="AK37" i="1"/>
  <c r="F92" i="6" s="1"/>
  <c r="ER35" i="1"/>
  <c r="AK35" i="1"/>
  <c r="F84" i="6" s="1"/>
  <c r="ER33" i="1"/>
  <c r="AK33" i="1"/>
  <c r="F76" i="6" s="1"/>
  <c r="ER31" i="1"/>
  <c r="AK31" i="1"/>
  <c r="F67" i="6" s="1"/>
  <c r="ER29" i="1"/>
  <c r="AK29" i="1"/>
  <c r="F58" i="6" s="1"/>
  <c r="A1" i="4"/>
  <c r="A2" i="4"/>
  <c r="A3" i="4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" i="3"/>
  <c r="CX1" i="3"/>
  <c r="CY1" i="3"/>
  <c r="CZ1" i="3"/>
  <c r="DA1" i="3"/>
  <c r="A2" i="3"/>
  <c r="CX2" i="3"/>
  <c r="CY2" i="3"/>
  <c r="CZ2" i="3"/>
  <c r="DA2" i="3"/>
  <c r="A3" i="3"/>
  <c r="CX3" i="3"/>
  <c r="CY3" i="3"/>
  <c r="CZ3" i="3"/>
  <c r="DA3" i="3"/>
  <c r="A4" i="3"/>
  <c r="CX4" i="3"/>
  <c r="CY4" i="3"/>
  <c r="CZ4" i="3"/>
  <c r="DA4" i="3"/>
  <c r="A5" i="3"/>
  <c r="CX5" i="3"/>
  <c r="CY5" i="3"/>
  <c r="CZ5" i="3"/>
  <c r="DA5" i="3"/>
  <c r="A6" i="3"/>
  <c r="CX6" i="3"/>
  <c r="CY6" i="3"/>
  <c r="CZ6" i="3"/>
  <c r="DA6" i="3"/>
  <c r="A7" i="3"/>
  <c r="CX7" i="3"/>
  <c r="CY7" i="3"/>
  <c r="CZ7" i="3"/>
  <c r="DA7" i="3"/>
  <c r="A8" i="3"/>
  <c r="CX8" i="3"/>
  <c r="CY8" i="3"/>
  <c r="CZ8" i="3"/>
  <c r="DA8" i="3"/>
  <c r="A9" i="3"/>
  <c r="CX9" i="3"/>
  <c r="CY9" i="3"/>
  <c r="CZ9" i="3"/>
  <c r="DA9" i="3"/>
  <c r="A10" i="3"/>
  <c r="CX10" i="3"/>
  <c r="CY10" i="3"/>
  <c r="CZ10" i="3"/>
  <c r="DA10" i="3"/>
  <c r="A11" i="3"/>
  <c r="CX11" i="3"/>
  <c r="CY11" i="3"/>
  <c r="CZ11" i="3"/>
  <c r="DA11" i="3"/>
  <c r="A12" i="3"/>
  <c r="CX12" i="3"/>
  <c r="CY12" i="3"/>
  <c r="CZ12" i="3"/>
  <c r="DA12" i="3"/>
  <c r="A13" i="3"/>
  <c r="CX13" i="3"/>
  <c r="CY13" i="3"/>
  <c r="CZ13" i="3"/>
  <c r="DA13" i="3"/>
  <c r="A14" i="3"/>
  <c r="CX14" i="3"/>
  <c r="CY14" i="3"/>
  <c r="CZ14" i="3"/>
  <c r="DA14" i="3"/>
  <c r="A15" i="3"/>
  <c r="CX15" i="3"/>
  <c r="CY15" i="3"/>
  <c r="CZ15" i="3"/>
  <c r="DA15" i="3"/>
  <c r="A16" i="3"/>
  <c r="CX16" i="3"/>
  <c r="CY16" i="3"/>
  <c r="CZ16" i="3"/>
  <c r="DA16" i="3"/>
  <c r="A17" i="3"/>
  <c r="CX17" i="3"/>
  <c r="CY17" i="3"/>
  <c r="CZ17" i="3"/>
  <c r="DA17" i="3"/>
  <c r="A18" i="3"/>
  <c r="CX18" i="3"/>
  <c r="CY18" i="3"/>
  <c r="CZ18" i="3"/>
  <c r="DA18" i="3"/>
  <c r="A19" i="3"/>
  <c r="CX19" i="3"/>
  <c r="CY19" i="3"/>
  <c r="CZ19" i="3"/>
  <c r="DA19" i="3"/>
  <c r="A20" i="3"/>
  <c r="CX20" i="3"/>
  <c r="CY20" i="3"/>
  <c r="CZ20" i="3"/>
  <c r="DA20" i="3"/>
  <c r="A21" i="3"/>
  <c r="CX21" i="3"/>
  <c r="CY21" i="3"/>
  <c r="CZ21" i="3"/>
  <c r="DA21" i="3"/>
  <c r="A22" i="3"/>
  <c r="CX22" i="3"/>
  <c r="CY22" i="3"/>
  <c r="CZ22" i="3"/>
  <c r="DA22" i="3"/>
  <c r="A23" i="3"/>
  <c r="CX23" i="3"/>
  <c r="CY23" i="3"/>
  <c r="CZ23" i="3"/>
  <c r="DA23" i="3"/>
  <c r="A24" i="3"/>
  <c r="CX24" i="3"/>
  <c r="CY24" i="3"/>
  <c r="CZ24" i="3"/>
  <c r="DA24" i="3"/>
  <c r="A25" i="3"/>
  <c r="CX25" i="3"/>
  <c r="CY25" i="3"/>
  <c r="CZ25" i="3"/>
  <c r="DA25" i="3"/>
  <c r="A26" i="3"/>
  <c r="CX26" i="3"/>
  <c r="CY26" i="3"/>
  <c r="CZ26" i="3"/>
  <c r="DA26" i="3"/>
  <c r="A27" i="3"/>
  <c r="CX27" i="3"/>
  <c r="CY27" i="3"/>
  <c r="CZ27" i="3"/>
  <c r="DA27" i="3"/>
  <c r="A28" i="3"/>
  <c r="CX28" i="3"/>
  <c r="CY28" i="3"/>
  <c r="CZ28" i="3"/>
  <c r="DA28" i="3"/>
  <c r="A29" i="3"/>
  <c r="CX29" i="3"/>
  <c r="CY29" i="3"/>
  <c r="CZ29" i="3"/>
  <c r="DA29" i="3"/>
  <c r="A30" i="3"/>
  <c r="CX30" i="3"/>
  <c r="CY30" i="3"/>
  <c r="CZ30" i="3"/>
  <c r="DA30" i="3"/>
  <c r="A31" i="3"/>
  <c r="CX31" i="3"/>
  <c r="CY31" i="3"/>
  <c r="CZ31" i="3"/>
  <c r="DA31" i="3"/>
  <c r="A32" i="3"/>
  <c r="CX32" i="3"/>
  <c r="CY32" i="3"/>
  <c r="CZ32" i="3"/>
  <c r="DA32" i="3"/>
  <c r="A33" i="3"/>
  <c r="CX33" i="3"/>
  <c r="CY33" i="3"/>
  <c r="CZ33" i="3"/>
  <c r="DA33" i="3"/>
  <c r="A34" i="3"/>
  <c r="CX34" i="3"/>
  <c r="CY34" i="3"/>
  <c r="CZ34" i="3"/>
  <c r="DA34" i="3"/>
  <c r="A35" i="3"/>
  <c r="CX35" i="3"/>
  <c r="CY35" i="3"/>
  <c r="CZ35" i="3"/>
  <c r="DA35" i="3"/>
  <c r="A36" i="3"/>
  <c r="CX36" i="3"/>
  <c r="CY36" i="3"/>
  <c r="CZ36" i="3"/>
  <c r="DA36" i="3"/>
  <c r="A37" i="3"/>
  <c r="CX37" i="3"/>
  <c r="CY37" i="3"/>
  <c r="CZ37" i="3"/>
  <c r="DA37" i="3"/>
  <c r="A38" i="3"/>
  <c r="CX38" i="3"/>
  <c r="CY38" i="3"/>
  <c r="CZ38" i="3"/>
  <c r="DA38" i="3"/>
  <c r="A39" i="3"/>
  <c r="CX39" i="3"/>
  <c r="CY39" i="3"/>
  <c r="CZ39" i="3"/>
  <c r="DA39" i="3"/>
  <c r="A40" i="3"/>
  <c r="CX40" i="3"/>
  <c r="CY40" i="3"/>
  <c r="CZ40" i="3"/>
  <c r="DA40" i="3"/>
  <c r="A41" i="3"/>
  <c r="CX41" i="3"/>
  <c r="CY41" i="3"/>
  <c r="CZ41" i="3"/>
  <c r="DA41" i="3"/>
  <c r="A42" i="3"/>
  <c r="CX42" i="3"/>
  <c r="CY42" i="3"/>
  <c r="CZ42" i="3"/>
  <c r="DA42" i="3"/>
  <c r="A43" i="3"/>
  <c r="CX43" i="3"/>
  <c r="CY43" i="3"/>
  <c r="CZ43" i="3"/>
  <c r="DA43" i="3"/>
  <c r="A44" i="3"/>
  <c r="CX44" i="3"/>
  <c r="CY44" i="3"/>
  <c r="CZ44" i="3"/>
  <c r="DA44" i="3"/>
  <c r="A45" i="3"/>
  <c r="CX45" i="3"/>
  <c r="CY45" i="3"/>
  <c r="CZ45" i="3"/>
  <c r="DA45" i="3"/>
  <c r="A46" i="3"/>
  <c r="CX46" i="3"/>
  <c r="CY46" i="3"/>
  <c r="CZ46" i="3"/>
  <c r="DA46" i="3"/>
  <c r="A47" i="3"/>
  <c r="CX47" i="3"/>
  <c r="CY47" i="3"/>
  <c r="CZ47" i="3"/>
  <c r="DA47" i="3"/>
  <c r="A48" i="3"/>
  <c r="CX48" i="3"/>
  <c r="CY48" i="3"/>
  <c r="CZ48" i="3"/>
  <c r="DA48" i="3"/>
  <c r="A49" i="3"/>
  <c r="CX49" i="3"/>
  <c r="CY49" i="3"/>
  <c r="CZ49" i="3"/>
  <c r="DA49" i="3"/>
  <c r="A50" i="3"/>
  <c r="CX50" i="3"/>
  <c r="CY50" i="3"/>
  <c r="CZ50" i="3"/>
  <c r="DA50" i="3"/>
  <c r="A51" i="3"/>
  <c r="CX51" i="3"/>
  <c r="CY51" i="3"/>
  <c r="CZ51" i="3"/>
  <c r="DA51" i="3"/>
  <c r="A52" i="3"/>
  <c r="CX52" i="3"/>
  <c r="CY52" i="3"/>
  <c r="CZ52" i="3"/>
  <c r="DA52" i="3"/>
  <c r="A53" i="3"/>
  <c r="CX53" i="3"/>
  <c r="CY53" i="3"/>
  <c r="CZ53" i="3"/>
  <c r="DA53" i="3"/>
  <c r="A54" i="3"/>
  <c r="CX54" i="3"/>
  <c r="CY54" i="3"/>
  <c r="CZ54" i="3"/>
  <c r="DA54" i="3"/>
  <c r="A55" i="3"/>
  <c r="CX55" i="3"/>
  <c r="CY55" i="3"/>
  <c r="CZ55" i="3"/>
  <c r="DA55" i="3"/>
  <c r="A56" i="3"/>
  <c r="CX56" i="3"/>
  <c r="CY56" i="3"/>
  <c r="CZ56" i="3"/>
  <c r="DA56" i="3"/>
  <c r="A57" i="3"/>
  <c r="CX57" i="3"/>
  <c r="CY57" i="3"/>
  <c r="CZ57" i="3"/>
  <c r="DA57" i="3"/>
  <c r="A58" i="3"/>
  <c r="CX58" i="3"/>
  <c r="CY58" i="3"/>
  <c r="CZ58" i="3"/>
  <c r="DA58" i="3"/>
  <c r="A59" i="3"/>
  <c r="CX59" i="3"/>
  <c r="CY59" i="3"/>
  <c r="CZ59" i="3"/>
  <c r="DA59" i="3"/>
  <c r="A60" i="3"/>
  <c r="CX60" i="3"/>
  <c r="CY60" i="3"/>
  <c r="CZ60" i="3"/>
  <c r="DA60" i="3"/>
  <c r="A61" i="3"/>
  <c r="CX61" i="3"/>
  <c r="CY61" i="3"/>
  <c r="CZ61" i="3"/>
  <c r="DA61" i="3"/>
  <c r="A62" i="3"/>
  <c r="CX62" i="3"/>
  <c r="CY62" i="3"/>
  <c r="CZ62" i="3"/>
  <c r="DA62" i="3"/>
  <c r="A63" i="3"/>
  <c r="CX63" i="3"/>
  <c r="CY63" i="3"/>
  <c r="CZ63" i="3"/>
  <c r="DA63" i="3"/>
  <c r="A64" i="3"/>
  <c r="CX64" i="3"/>
  <c r="CY64" i="3"/>
  <c r="CZ64" i="3"/>
  <c r="DA64" i="3"/>
  <c r="A65" i="3"/>
  <c r="CX65" i="3"/>
  <c r="CY65" i="3"/>
  <c r="CZ65" i="3"/>
  <c r="DA65" i="3"/>
  <c r="A66" i="3"/>
  <c r="CX66" i="3"/>
  <c r="CY66" i="3"/>
  <c r="CZ66" i="3"/>
  <c r="DA66" i="3"/>
  <c r="A67" i="3"/>
  <c r="CX67" i="3"/>
  <c r="CY67" i="3"/>
  <c r="CZ67" i="3"/>
  <c r="DA67" i="3"/>
  <c r="A68" i="3"/>
  <c r="CX68" i="3"/>
  <c r="CY68" i="3"/>
  <c r="CZ68" i="3"/>
  <c r="DA68" i="3"/>
  <c r="A69" i="3"/>
  <c r="CX69" i="3"/>
  <c r="CY69" i="3"/>
  <c r="CZ69" i="3"/>
  <c r="DA69" i="3"/>
  <c r="A70" i="3"/>
  <c r="CX70" i="3"/>
  <c r="CY70" i="3"/>
  <c r="CZ70" i="3"/>
  <c r="DA70" i="3"/>
  <c r="A71" i="3"/>
  <c r="CX71" i="3"/>
  <c r="CY71" i="3"/>
  <c r="CZ71" i="3"/>
  <c r="DA71" i="3"/>
  <c r="A72" i="3"/>
  <c r="CX72" i="3"/>
  <c r="CY72" i="3"/>
  <c r="CZ72" i="3"/>
  <c r="DA72" i="3"/>
  <c r="D12" i="1"/>
  <c r="E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DB18" i="1"/>
  <c r="DC18" i="1"/>
  <c r="DD18" i="1"/>
  <c r="DE18" i="1"/>
  <c r="DF18" i="1"/>
  <c r="DR18" i="1"/>
  <c r="DS18" i="1"/>
  <c r="DT18" i="1"/>
  <c r="DU18" i="1"/>
  <c r="DV18" i="1"/>
  <c r="DW18" i="1"/>
  <c r="DX18" i="1"/>
  <c r="DY18" i="1"/>
  <c r="DZ18" i="1"/>
  <c r="EA18" i="1"/>
  <c r="EB18" i="1"/>
  <c r="EC18" i="1"/>
  <c r="ED18" i="1"/>
  <c r="EE18" i="1"/>
  <c r="EF18" i="1"/>
  <c r="EV18" i="1"/>
  <c r="EW18" i="1"/>
  <c r="EX18" i="1"/>
  <c r="EY18" i="1"/>
  <c r="EZ18" i="1"/>
  <c r="FA18" i="1"/>
  <c r="FB18" i="1"/>
  <c r="FC18" i="1"/>
  <c r="FD18" i="1"/>
  <c r="FE18" i="1"/>
  <c r="FF18" i="1"/>
  <c r="FG18" i="1"/>
  <c r="FH18" i="1"/>
  <c r="FI18" i="1"/>
  <c r="FJ18" i="1"/>
  <c r="FK18" i="1"/>
  <c r="FL18" i="1"/>
  <c r="FM18" i="1"/>
  <c r="FN18" i="1"/>
  <c r="FO18" i="1"/>
  <c r="FP18" i="1"/>
  <c r="FQ18" i="1"/>
  <c r="FR18" i="1"/>
  <c r="FS18" i="1"/>
  <c r="FT18" i="1"/>
  <c r="FU18" i="1"/>
  <c r="FV18" i="1"/>
  <c r="FW18" i="1"/>
  <c r="FX18" i="1"/>
  <c r="FY18" i="1"/>
  <c r="FZ18" i="1"/>
  <c r="GA18" i="1"/>
  <c r="GB18" i="1"/>
  <c r="GC18" i="1"/>
  <c r="GD18" i="1"/>
  <c r="GE18" i="1"/>
  <c r="GF18" i="1"/>
  <c r="GG18" i="1"/>
  <c r="GH18" i="1"/>
  <c r="GI18" i="1"/>
  <c r="GJ18" i="1"/>
  <c r="GK18" i="1"/>
  <c r="GL18" i="1"/>
  <c r="GM18" i="1"/>
  <c r="GN18" i="1"/>
  <c r="GO18" i="1"/>
  <c r="GP18" i="1"/>
  <c r="GQ18" i="1"/>
  <c r="GR18" i="1"/>
  <c r="GS18" i="1"/>
  <c r="GT18" i="1"/>
  <c r="GU18" i="1"/>
  <c r="GV18" i="1"/>
  <c r="GW18" i="1"/>
  <c r="GX18" i="1"/>
  <c r="D20" i="1"/>
  <c r="E22" i="1"/>
  <c r="Z22" i="1"/>
  <c r="AA22" i="1"/>
  <c r="AM22" i="1"/>
  <c r="AN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DB22" i="1"/>
  <c r="DC22" i="1"/>
  <c r="DD22" i="1"/>
  <c r="DE22" i="1"/>
  <c r="DF22" i="1"/>
  <c r="DR22" i="1"/>
  <c r="DS22" i="1"/>
  <c r="EE22" i="1"/>
  <c r="EF22" i="1"/>
  <c r="EV22" i="1"/>
  <c r="EW22" i="1"/>
  <c r="EX22" i="1"/>
  <c r="EY22" i="1"/>
  <c r="EZ22" i="1"/>
  <c r="FA22" i="1"/>
  <c r="FB22" i="1"/>
  <c r="FC22" i="1"/>
  <c r="FD22" i="1"/>
  <c r="FE22" i="1"/>
  <c r="FF22" i="1"/>
  <c r="FG22" i="1"/>
  <c r="FH22" i="1"/>
  <c r="FI22" i="1"/>
  <c r="FJ22" i="1"/>
  <c r="FK22" i="1"/>
  <c r="FL22" i="1"/>
  <c r="FM22" i="1"/>
  <c r="FN22" i="1"/>
  <c r="FO22" i="1"/>
  <c r="GE22" i="1"/>
  <c r="GF22" i="1"/>
  <c r="GG22" i="1"/>
  <c r="GH22" i="1"/>
  <c r="GI22" i="1"/>
  <c r="GJ22" i="1"/>
  <c r="GK22" i="1"/>
  <c r="GL22" i="1"/>
  <c r="GM22" i="1"/>
  <c r="GN22" i="1"/>
  <c r="GO22" i="1"/>
  <c r="GP22" i="1"/>
  <c r="GQ22" i="1"/>
  <c r="GR22" i="1"/>
  <c r="GS22" i="1"/>
  <c r="GT22" i="1"/>
  <c r="GU22" i="1"/>
  <c r="GV22" i="1"/>
  <c r="GW22" i="1"/>
  <c r="GX22" i="1"/>
  <c r="C24" i="1"/>
  <c r="D24" i="1"/>
  <c r="AC24" i="1"/>
  <c r="CQ24" i="1" s="1"/>
  <c r="P24" i="1" s="1"/>
  <c r="AE24" i="1"/>
  <c r="AD24" i="1" s="1"/>
  <c r="CR24" i="1" s="1"/>
  <c r="Q24" i="1" s="1"/>
  <c r="AF24" i="1"/>
  <c r="CT24" i="1" s="1"/>
  <c r="S24" i="1" s="1"/>
  <c r="AG24" i="1"/>
  <c r="CU24" i="1" s="1"/>
  <c r="T24" i="1" s="1"/>
  <c r="AH24" i="1"/>
  <c r="AI24" i="1"/>
  <c r="CW24" i="1" s="1"/>
  <c r="V24" i="1" s="1"/>
  <c r="AJ24" i="1"/>
  <c r="CX24" i="1" s="1"/>
  <c r="W24" i="1" s="1"/>
  <c r="CV24" i="1"/>
  <c r="U24" i="1" s="1"/>
  <c r="FR24" i="1"/>
  <c r="GL24" i="1"/>
  <c r="GO24" i="1"/>
  <c r="GP24" i="1"/>
  <c r="GV24" i="1"/>
  <c r="GX24" i="1" s="1"/>
  <c r="C25" i="1"/>
  <c r="D25" i="1"/>
  <c r="AC25" i="1"/>
  <c r="CQ25" i="1" s="1"/>
  <c r="P25" i="1" s="1"/>
  <c r="AE25" i="1"/>
  <c r="AF25" i="1"/>
  <c r="CT25" i="1" s="1"/>
  <c r="S25" i="1" s="1"/>
  <c r="AG25" i="1"/>
  <c r="AH25" i="1"/>
  <c r="CV25" i="1" s="1"/>
  <c r="U25" i="1" s="1"/>
  <c r="AI25" i="1"/>
  <c r="AJ25" i="1"/>
  <c r="CX25" i="1" s="1"/>
  <c r="W25" i="1" s="1"/>
  <c r="CU25" i="1"/>
  <c r="T25" i="1" s="1"/>
  <c r="CW25" i="1"/>
  <c r="V25" i="1" s="1"/>
  <c r="FR25" i="1"/>
  <c r="GL25" i="1"/>
  <c r="GO25" i="1"/>
  <c r="GP25" i="1"/>
  <c r="GV25" i="1"/>
  <c r="GX25" i="1"/>
  <c r="C26" i="1"/>
  <c r="D26" i="1"/>
  <c r="AC26" i="1"/>
  <c r="AE26" i="1"/>
  <c r="AD26" i="1" s="1"/>
  <c r="CR26" i="1" s="1"/>
  <c r="Q26" i="1" s="1"/>
  <c r="AF26" i="1"/>
  <c r="CT26" i="1" s="1"/>
  <c r="S26" i="1" s="1"/>
  <c r="AG26" i="1"/>
  <c r="AH26" i="1"/>
  <c r="CV26" i="1" s="1"/>
  <c r="U26" i="1" s="1"/>
  <c r="AI26" i="1"/>
  <c r="CW26" i="1" s="1"/>
  <c r="V26" i="1" s="1"/>
  <c r="AJ26" i="1"/>
  <c r="CX26" i="1" s="1"/>
  <c r="W26" i="1" s="1"/>
  <c r="CQ26" i="1"/>
  <c r="P26" i="1" s="1"/>
  <c r="CU26" i="1"/>
  <c r="T26" i="1" s="1"/>
  <c r="FR26" i="1"/>
  <c r="GL26" i="1"/>
  <c r="GO26" i="1"/>
  <c r="GP26" i="1"/>
  <c r="GV26" i="1"/>
  <c r="GX26" i="1"/>
  <c r="C27" i="1"/>
  <c r="D27" i="1"/>
  <c r="AC27" i="1"/>
  <c r="AE27" i="1"/>
  <c r="AD27" i="1" s="1"/>
  <c r="CR27" i="1" s="1"/>
  <c r="Q27" i="1" s="1"/>
  <c r="AF27" i="1"/>
  <c r="AG27" i="1"/>
  <c r="AH27" i="1"/>
  <c r="AI27" i="1"/>
  <c r="CW27" i="1" s="1"/>
  <c r="V27" i="1" s="1"/>
  <c r="AJ27" i="1"/>
  <c r="CX27" i="1" s="1"/>
  <c r="W27" i="1" s="1"/>
  <c r="CQ27" i="1"/>
  <c r="P27" i="1" s="1"/>
  <c r="CU27" i="1"/>
  <c r="T27" i="1" s="1"/>
  <c r="FR27" i="1"/>
  <c r="GL27" i="1"/>
  <c r="GO27" i="1"/>
  <c r="GP27" i="1"/>
  <c r="GV27" i="1"/>
  <c r="GX27" i="1"/>
  <c r="C28" i="1"/>
  <c r="D28" i="1"/>
  <c r="AC28" i="1"/>
  <c r="CQ28" i="1" s="1"/>
  <c r="P28" i="1" s="1"/>
  <c r="AE28" i="1"/>
  <c r="AD28" i="1" s="1"/>
  <c r="CR28" i="1" s="1"/>
  <c r="Q28" i="1" s="1"/>
  <c r="AF28" i="1"/>
  <c r="CT28" i="1" s="1"/>
  <c r="S28" i="1" s="1"/>
  <c r="AG28" i="1"/>
  <c r="AH28" i="1"/>
  <c r="CV28" i="1" s="1"/>
  <c r="U28" i="1" s="1"/>
  <c r="AI28" i="1"/>
  <c r="CW28" i="1" s="1"/>
  <c r="V28" i="1" s="1"/>
  <c r="AJ28" i="1"/>
  <c r="CX28" i="1" s="1"/>
  <c r="W28" i="1" s="1"/>
  <c r="CU28" i="1"/>
  <c r="T28" i="1" s="1"/>
  <c r="FR28" i="1"/>
  <c r="GL28" i="1"/>
  <c r="GO28" i="1"/>
  <c r="GP28" i="1"/>
  <c r="GV28" i="1"/>
  <c r="GX28" i="1"/>
  <c r="C29" i="1"/>
  <c r="D29" i="1"/>
  <c r="AC29" i="1"/>
  <c r="AE29" i="1"/>
  <c r="AF29" i="1"/>
  <c r="AG29" i="1"/>
  <c r="AH29" i="1"/>
  <c r="AI29" i="1"/>
  <c r="CW29" i="1" s="1"/>
  <c r="V29" i="1" s="1"/>
  <c r="AJ29" i="1"/>
  <c r="CX29" i="1" s="1"/>
  <c r="W29" i="1" s="1"/>
  <c r="CU29" i="1"/>
  <c r="T29" i="1" s="1"/>
  <c r="FR29" i="1"/>
  <c r="GL29" i="1"/>
  <c r="GO29" i="1"/>
  <c r="GP29" i="1"/>
  <c r="GV29" i="1"/>
  <c r="GX29" i="1"/>
  <c r="C30" i="1"/>
  <c r="D30" i="1"/>
  <c r="AC30" i="1"/>
  <c r="AE30" i="1"/>
  <c r="CS30" i="1" s="1"/>
  <c r="R30" i="1" s="1"/>
  <c r="AF30" i="1"/>
  <c r="CT30" i="1" s="1"/>
  <c r="S30" i="1" s="1"/>
  <c r="AG30" i="1"/>
  <c r="AH30" i="1"/>
  <c r="CV30" i="1" s="1"/>
  <c r="U30" i="1" s="1"/>
  <c r="AI30" i="1"/>
  <c r="AJ30" i="1"/>
  <c r="CX30" i="1" s="1"/>
  <c r="W30" i="1" s="1"/>
  <c r="CU30" i="1"/>
  <c r="T30" i="1" s="1"/>
  <c r="CW30" i="1"/>
  <c r="V30" i="1" s="1"/>
  <c r="FR30" i="1"/>
  <c r="GL30" i="1"/>
  <c r="GO30" i="1"/>
  <c r="GP30" i="1"/>
  <c r="GV30" i="1"/>
  <c r="GX30" i="1" s="1"/>
  <c r="C31" i="1"/>
  <c r="D31" i="1"/>
  <c r="AC31" i="1"/>
  <c r="AE31" i="1"/>
  <c r="AF31" i="1"/>
  <c r="AG31" i="1"/>
  <c r="CU31" i="1" s="1"/>
  <c r="T31" i="1" s="1"/>
  <c r="AH31" i="1"/>
  <c r="H74" i="6" s="1"/>
  <c r="AI31" i="1"/>
  <c r="CW31" i="1" s="1"/>
  <c r="V31" i="1" s="1"/>
  <c r="AJ31" i="1"/>
  <c r="GX71" i="6" s="1"/>
  <c r="CX31" i="1"/>
  <c r="W31" i="1" s="1"/>
  <c r="FR31" i="1"/>
  <c r="GL31" i="1"/>
  <c r="GO31" i="1"/>
  <c r="GP31" i="1"/>
  <c r="GV31" i="1"/>
  <c r="GX31" i="1" s="1"/>
  <c r="C32" i="1"/>
  <c r="D32" i="1"/>
  <c r="AC32" i="1"/>
  <c r="CQ32" i="1" s="1"/>
  <c r="P32" i="1" s="1"/>
  <c r="AE32" i="1"/>
  <c r="AD32" i="1" s="1"/>
  <c r="CR32" i="1" s="1"/>
  <c r="Q32" i="1" s="1"/>
  <c r="AF32" i="1"/>
  <c r="AG32" i="1"/>
  <c r="CU32" i="1" s="1"/>
  <c r="T32" i="1" s="1"/>
  <c r="AH32" i="1"/>
  <c r="AI32" i="1"/>
  <c r="CW32" i="1" s="1"/>
  <c r="V32" i="1" s="1"/>
  <c r="AJ32" i="1"/>
  <c r="CT32" i="1"/>
  <c r="S32" i="1" s="1"/>
  <c r="CV32" i="1"/>
  <c r="U32" i="1" s="1"/>
  <c r="CX32" i="1"/>
  <c r="W32" i="1" s="1"/>
  <c r="FR32" i="1"/>
  <c r="GL32" i="1"/>
  <c r="GN32" i="1"/>
  <c r="GP32" i="1"/>
  <c r="GV32" i="1"/>
  <c r="GX32" i="1" s="1"/>
  <c r="C33" i="1"/>
  <c r="D33" i="1"/>
  <c r="AC33" i="1"/>
  <c r="AE33" i="1"/>
  <c r="AF33" i="1"/>
  <c r="AG33" i="1"/>
  <c r="CU33" i="1" s="1"/>
  <c r="T33" i="1" s="1"/>
  <c r="AH33" i="1"/>
  <c r="AI33" i="1"/>
  <c r="CW33" i="1" s="1"/>
  <c r="V33" i="1" s="1"/>
  <c r="AJ33" i="1"/>
  <c r="CX33" i="1"/>
  <c r="W33" i="1" s="1"/>
  <c r="FR33" i="1"/>
  <c r="GL33" i="1"/>
  <c r="GN33" i="1"/>
  <c r="GP33" i="1"/>
  <c r="GV33" i="1"/>
  <c r="GX33" i="1" s="1"/>
  <c r="C34" i="1"/>
  <c r="D34" i="1"/>
  <c r="AC34" i="1"/>
  <c r="CQ34" i="1" s="1"/>
  <c r="P34" i="1" s="1"/>
  <c r="AE34" i="1"/>
  <c r="AD34" i="1" s="1"/>
  <c r="CR34" i="1" s="1"/>
  <c r="Q34" i="1" s="1"/>
  <c r="AF34" i="1"/>
  <c r="AG34" i="1"/>
  <c r="CU34" i="1" s="1"/>
  <c r="T34" i="1" s="1"/>
  <c r="AH34" i="1"/>
  <c r="AI34" i="1"/>
  <c r="CW34" i="1" s="1"/>
  <c r="V34" i="1" s="1"/>
  <c r="AJ34" i="1"/>
  <c r="CT34" i="1"/>
  <c r="S34" i="1" s="1"/>
  <c r="CV34" i="1"/>
  <c r="U34" i="1" s="1"/>
  <c r="CX34" i="1"/>
  <c r="W34" i="1" s="1"/>
  <c r="FR34" i="1"/>
  <c r="GL34" i="1"/>
  <c r="GN34" i="1"/>
  <c r="GP34" i="1"/>
  <c r="GV34" i="1"/>
  <c r="GX34" i="1" s="1"/>
  <c r="C35" i="1"/>
  <c r="D35" i="1"/>
  <c r="AC35" i="1"/>
  <c r="AE35" i="1"/>
  <c r="AF35" i="1"/>
  <c r="CT35" i="1" s="1"/>
  <c r="S35" i="1" s="1"/>
  <c r="U85" i="6" s="1"/>
  <c r="AG35" i="1"/>
  <c r="CU35" i="1" s="1"/>
  <c r="T35" i="1" s="1"/>
  <c r="AH35" i="1"/>
  <c r="H90" i="6" s="1"/>
  <c r="AI35" i="1"/>
  <c r="CW35" i="1" s="1"/>
  <c r="V35" i="1" s="1"/>
  <c r="AJ35" i="1"/>
  <c r="CX35" i="1"/>
  <c r="W35" i="1" s="1"/>
  <c r="FR35" i="1"/>
  <c r="GL35" i="1"/>
  <c r="GN35" i="1"/>
  <c r="GP35" i="1"/>
  <c r="GV35" i="1"/>
  <c r="GX35" i="1" s="1"/>
  <c r="C36" i="1"/>
  <c r="D36" i="1"/>
  <c r="AC36" i="1"/>
  <c r="CQ36" i="1" s="1"/>
  <c r="P36" i="1" s="1"/>
  <c r="AE36" i="1"/>
  <c r="AD36" i="1" s="1"/>
  <c r="CR36" i="1" s="1"/>
  <c r="Q36" i="1" s="1"/>
  <c r="AF36" i="1"/>
  <c r="AG36" i="1"/>
  <c r="CU36" i="1" s="1"/>
  <c r="T36" i="1" s="1"/>
  <c r="AH36" i="1"/>
  <c r="AI36" i="1"/>
  <c r="CW36" i="1" s="1"/>
  <c r="V36" i="1" s="1"/>
  <c r="AJ36" i="1"/>
  <c r="CT36" i="1"/>
  <c r="S36" i="1" s="1"/>
  <c r="CV36" i="1"/>
  <c r="U36" i="1" s="1"/>
  <c r="CX36" i="1"/>
  <c r="W36" i="1" s="1"/>
  <c r="FR36" i="1"/>
  <c r="GL36" i="1"/>
  <c r="GN36" i="1"/>
  <c r="GP36" i="1"/>
  <c r="GV36" i="1"/>
  <c r="GX36" i="1" s="1"/>
  <c r="C37" i="1"/>
  <c r="D37" i="1"/>
  <c r="AC37" i="1"/>
  <c r="AE37" i="1"/>
  <c r="AF37" i="1"/>
  <c r="AG37" i="1"/>
  <c r="CU37" i="1" s="1"/>
  <c r="T37" i="1" s="1"/>
  <c r="AH37" i="1"/>
  <c r="H98" i="6" s="1"/>
  <c r="AI37" i="1"/>
  <c r="CW37" i="1" s="1"/>
  <c r="V37" i="1" s="1"/>
  <c r="AJ37" i="1"/>
  <c r="CX37" i="1"/>
  <c r="W37" i="1" s="1"/>
  <c r="FR37" i="1"/>
  <c r="GL37" i="1"/>
  <c r="GN37" i="1"/>
  <c r="GP37" i="1"/>
  <c r="GV37" i="1"/>
  <c r="GX37" i="1" s="1"/>
  <c r="C38" i="1"/>
  <c r="D38" i="1"/>
  <c r="AC38" i="1"/>
  <c r="CQ38" i="1" s="1"/>
  <c r="P38" i="1" s="1"/>
  <c r="AE38" i="1"/>
  <c r="AD38" i="1" s="1"/>
  <c r="CR38" i="1" s="1"/>
  <c r="Q38" i="1" s="1"/>
  <c r="AF38" i="1"/>
  <c r="AG38" i="1"/>
  <c r="CU38" i="1" s="1"/>
  <c r="T38" i="1" s="1"/>
  <c r="AH38" i="1"/>
  <c r="AI38" i="1"/>
  <c r="CW38" i="1" s="1"/>
  <c r="V38" i="1" s="1"/>
  <c r="AJ38" i="1"/>
  <c r="CT38" i="1"/>
  <c r="S38" i="1" s="1"/>
  <c r="CV38" i="1"/>
  <c r="U38" i="1" s="1"/>
  <c r="CX38" i="1"/>
  <c r="W38" i="1" s="1"/>
  <c r="FR38" i="1"/>
  <c r="GL38" i="1"/>
  <c r="GN38" i="1"/>
  <c r="GO38" i="1"/>
  <c r="GV38" i="1"/>
  <c r="GX38" i="1" s="1"/>
  <c r="C39" i="1"/>
  <c r="D39" i="1"/>
  <c r="AC39" i="1"/>
  <c r="AE39" i="1"/>
  <c r="CS39" i="1" s="1"/>
  <c r="R39" i="1" s="1"/>
  <c r="GK39" i="1" s="1"/>
  <c r="AF39" i="1"/>
  <c r="AG39" i="1"/>
  <c r="CU39" i="1" s="1"/>
  <c r="T39" i="1" s="1"/>
  <c r="AH39" i="1"/>
  <c r="H104" i="6" s="1"/>
  <c r="AI39" i="1"/>
  <c r="CW39" i="1" s="1"/>
  <c r="V39" i="1" s="1"/>
  <c r="AJ39" i="1"/>
  <c r="CX39" i="1"/>
  <c r="W39" i="1" s="1"/>
  <c r="FR39" i="1"/>
  <c r="GL39" i="1"/>
  <c r="GN39" i="1"/>
  <c r="GO39" i="1"/>
  <c r="GV39" i="1"/>
  <c r="GX39" i="1" s="1"/>
  <c r="C40" i="1"/>
  <c r="D40" i="1"/>
  <c r="AC40" i="1"/>
  <c r="CQ40" i="1" s="1"/>
  <c r="P40" i="1" s="1"/>
  <c r="AE40" i="1"/>
  <c r="AF40" i="1"/>
  <c r="AG40" i="1"/>
  <c r="CU40" i="1" s="1"/>
  <c r="T40" i="1" s="1"/>
  <c r="AH40" i="1"/>
  <c r="CV40" i="1" s="1"/>
  <c r="U40" i="1" s="1"/>
  <c r="AI40" i="1"/>
  <c r="CW40" i="1" s="1"/>
  <c r="V40" i="1" s="1"/>
  <c r="AJ40" i="1"/>
  <c r="CT40" i="1"/>
  <c r="S40" i="1" s="1"/>
  <c r="CX40" i="1"/>
  <c r="W40" i="1" s="1"/>
  <c r="FR40" i="1"/>
  <c r="GL40" i="1"/>
  <c r="GN40" i="1"/>
  <c r="GO40" i="1"/>
  <c r="GV40" i="1"/>
  <c r="GX40" i="1" s="1"/>
  <c r="C41" i="1"/>
  <c r="D41" i="1"/>
  <c r="AC41" i="1"/>
  <c r="AE41" i="1"/>
  <c r="CS41" i="1" s="1"/>
  <c r="R41" i="1" s="1"/>
  <c r="GK41" i="1" s="1"/>
  <c r="AF41" i="1"/>
  <c r="AG41" i="1"/>
  <c r="CU41" i="1" s="1"/>
  <c r="T41" i="1" s="1"/>
  <c r="AH41" i="1"/>
  <c r="H110" i="6" s="1"/>
  <c r="AI41" i="1"/>
  <c r="CW41" i="1" s="1"/>
  <c r="V41" i="1" s="1"/>
  <c r="AJ41" i="1"/>
  <c r="CX41" i="1"/>
  <c r="W41" i="1" s="1"/>
  <c r="FR41" i="1"/>
  <c r="GL41" i="1"/>
  <c r="GN41" i="1"/>
  <c r="GO41" i="1"/>
  <c r="GV41" i="1"/>
  <c r="GX41" i="1" s="1"/>
  <c r="C42" i="1"/>
  <c r="D42" i="1"/>
  <c r="AC42" i="1"/>
  <c r="CQ42" i="1" s="1"/>
  <c r="P42" i="1" s="1"/>
  <c r="AE42" i="1"/>
  <c r="AD42" i="1" s="1"/>
  <c r="CR42" i="1" s="1"/>
  <c r="Q42" i="1" s="1"/>
  <c r="AF42" i="1"/>
  <c r="CT42" i="1" s="1"/>
  <c r="S42" i="1" s="1"/>
  <c r="AG42" i="1"/>
  <c r="AH42" i="1"/>
  <c r="CV42" i="1" s="1"/>
  <c r="U42" i="1" s="1"/>
  <c r="AI42" i="1"/>
  <c r="CW42" i="1" s="1"/>
  <c r="V42" i="1" s="1"/>
  <c r="AJ42" i="1"/>
  <c r="CX42" i="1" s="1"/>
  <c r="W42" i="1" s="1"/>
  <c r="CS42" i="1"/>
  <c r="R42" i="1" s="1"/>
  <c r="GK42" i="1" s="1"/>
  <c r="CU42" i="1"/>
  <c r="T42" i="1" s="1"/>
  <c r="FR42" i="1"/>
  <c r="GL42" i="1"/>
  <c r="GN42" i="1"/>
  <c r="GP42" i="1"/>
  <c r="GV42" i="1"/>
  <c r="GX42" i="1"/>
  <c r="C43" i="1"/>
  <c r="D43" i="1"/>
  <c r="AC43" i="1"/>
  <c r="CQ43" i="1" s="1"/>
  <c r="P43" i="1" s="1"/>
  <c r="AE43" i="1"/>
  <c r="AF43" i="1"/>
  <c r="AG43" i="1"/>
  <c r="AH43" i="1"/>
  <c r="AI43" i="1"/>
  <c r="CW43" i="1" s="1"/>
  <c r="V43" i="1" s="1"/>
  <c r="AJ43" i="1"/>
  <c r="CX43" i="1" s="1"/>
  <c r="W43" i="1" s="1"/>
  <c r="CU43" i="1"/>
  <c r="T43" i="1" s="1"/>
  <c r="FR43" i="1"/>
  <c r="GL43" i="1"/>
  <c r="GN43" i="1"/>
  <c r="GP43" i="1"/>
  <c r="GV43" i="1"/>
  <c r="GX43" i="1" s="1"/>
  <c r="C44" i="1"/>
  <c r="D44" i="1"/>
  <c r="AC44" i="1"/>
  <c r="AD44" i="1"/>
  <c r="CR44" i="1" s="1"/>
  <c r="Q44" i="1" s="1"/>
  <c r="AE44" i="1"/>
  <c r="AF44" i="1"/>
  <c r="CT44" i="1" s="1"/>
  <c r="S44" i="1" s="1"/>
  <c r="AG44" i="1"/>
  <c r="CU44" i="1" s="1"/>
  <c r="T44" i="1" s="1"/>
  <c r="AH44" i="1"/>
  <c r="CV44" i="1" s="1"/>
  <c r="U44" i="1" s="1"/>
  <c r="AI44" i="1"/>
  <c r="AJ44" i="1"/>
  <c r="CX44" i="1" s="1"/>
  <c r="W44" i="1" s="1"/>
  <c r="CQ44" i="1"/>
  <c r="P44" i="1" s="1"/>
  <c r="CS44" i="1"/>
  <c r="R44" i="1" s="1"/>
  <c r="CW44" i="1"/>
  <c r="V44" i="1" s="1"/>
  <c r="FR44" i="1"/>
  <c r="GL44" i="1"/>
  <c r="GO44" i="1"/>
  <c r="GP44" i="1"/>
  <c r="GV44" i="1"/>
  <c r="GX44" i="1" s="1"/>
  <c r="C45" i="1"/>
  <c r="D45" i="1"/>
  <c r="AC45" i="1"/>
  <c r="AE45" i="1"/>
  <c r="AF45" i="1"/>
  <c r="CT45" i="1" s="1"/>
  <c r="S45" i="1" s="1"/>
  <c r="AG45" i="1"/>
  <c r="CU45" i="1" s="1"/>
  <c r="T45" i="1" s="1"/>
  <c r="AH45" i="1"/>
  <c r="CV45" i="1" s="1"/>
  <c r="U45" i="1" s="1"/>
  <c r="AI45" i="1"/>
  <c r="AJ45" i="1"/>
  <c r="CX45" i="1" s="1"/>
  <c r="W45" i="1" s="1"/>
  <c r="CQ45" i="1"/>
  <c r="P45" i="1" s="1"/>
  <c r="CW45" i="1"/>
  <c r="V45" i="1" s="1"/>
  <c r="FR45" i="1"/>
  <c r="GL45" i="1"/>
  <c r="GO45" i="1"/>
  <c r="GP45" i="1"/>
  <c r="GV45" i="1"/>
  <c r="GX45" i="1"/>
  <c r="AC46" i="1"/>
  <c r="AE46" i="1"/>
  <c r="AD46" i="1" s="1"/>
  <c r="CR46" i="1" s="1"/>
  <c r="Q46" i="1" s="1"/>
  <c r="AF46" i="1"/>
  <c r="CT46" i="1" s="1"/>
  <c r="S46" i="1" s="1"/>
  <c r="AG46" i="1"/>
  <c r="AH46" i="1"/>
  <c r="CV46" i="1" s="1"/>
  <c r="U46" i="1" s="1"/>
  <c r="AI46" i="1"/>
  <c r="CW46" i="1" s="1"/>
  <c r="V46" i="1" s="1"/>
  <c r="AJ46" i="1"/>
  <c r="CX46" i="1" s="1"/>
  <c r="W46" i="1" s="1"/>
  <c r="CQ46" i="1"/>
  <c r="P46" i="1" s="1"/>
  <c r="CU46" i="1"/>
  <c r="T46" i="1" s="1"/>
  <c r="FR46" i="1"/>
  <c r="GL46" i="1"/>
  <c r="GO46" i="1"/>
  <c r="GP46" i="1"/>
  <c r="GV46" i="1"/>
  <c r="GX46" i="1"/>
  <c r="AC47" i="1"/>
  <c r="AD47" i="1"/>
  <c r="CR47" i="1" s="1"/>
  <c r="Q47" i="1" s="1"/>
  <c r="AE47" i="1"/>
  <c r="AF47" i="1"/>
  <c r="CT47" i="1" s="1"/>
  <c r="S47" i="1" s="1"/>
  <c r="AG47" i="1"/>
  <c r="GW126" i="6" s="1"/>
  <c r="AH47" i="1"/>
  <c r="CV47" i="1" s="1"/>
  <c r="U47" i="1" s="1"/>
  <c r="AI47" i="1"/>
  <c r="AJ47" i="1"/>
  <c r="CX47" i="1" s="1"/>
  <c r="W47" i="1" s="1"/>
  <c r="CS47" i="1"/>
  <c r="R47" i="1" s="1"/>
  <c r="CW47" i="1"/>
  <c r="V47" i="1" s="1"/>
  <c r="FR47" i="1"/>
  <c r="GL47" i="1"/>
  <c r="GO47" i="1"/>
  <c r="GP47" i="1"/>
  <c r="GV47" i="1"/>
  <c r="GX47" i="1"/>
  <c r="AC48" i="1"/>
  <c r="AE48" i="1"/>
  <c r="AD48" i="1" s="1"/>
  <c r="CR48" i="1" s="1"/>
  <c r="Q48" i="1" s="1"/>
  <c r="AF48" i="1"/>
  <c r="CT48" i="1" s="1"/>
  <c r="S48" i="1" s="1"/>
  <c r="AG48" i="1"/>
  <c r="AH48" i="1"/>
  <c r="CV48" i="1" s="1"/>
  <c r="U48" i="1" s="1"/>
  <c r="AI48" i="1"/>
  <c r="CW48" i="1" s="1"/>
  <c r="V48" i="1" s="1"/>
  <c r="AJ48" i="1"/>
  <c r="CX48" i="1" s="1"/>
  <c r="W48" i="1" s="1"/>
  <c r="CQ48" i="1"/>
  <c r="P48" i="1" s="1"/>
  <c r="CU48" i="1"/>
  <c r="T48" i="1" s="1"/>
  <c r="FR48" i="1"/>
  <c r="GL48" i="1"/>
  <c r="GO48" i="1"/>
  <c r="GP48" i="1"/>
  <c r="GV48" i="1"/>
  <c r="GX48" i="1"/>
  <c r="AC49" i="1"/>
  <c r="AD49" i="1"/>
  <c r="CR49" i="1" s="1"/>
  <c r="Q49" i="1" s="1"/>
  <c r="AE49" i="1"/>
  <c r="AF49" i="1"/>
  <c r="CT49" i="1" s="1"/>
  <c r="S49" i="1" s="1"/>
  <c r="AG49" i="1"/>
  <c r="CU49" i="1" s="1"/>
  <c r="T49" i="1" s="1"/>
  <c r="AH49" i="1"/>
  <c r="CV49" i="1" s="1"/>
  <c r="U49" i="1" s="1"/>
  <c r="AI49" i="1"/>
  <c r="AJ49" i="1"/>
  <c r="CX49" i="1" s="1"/>
  <c r="W49" i="1" s="1"/>
  <c r="CS49" i="1"/>
  <c r="R49" i="1" s="1"/>
  <c r="CW49" i="1"/>
  <c r="V49" i="1" s="1"/>
  <c r="FR49" i="1"/>
  <c r="GL49" i="1"/>
  <c r="GO49" i="1"/>
  <c r="GP49" i="1"/>
  <c r="GV49" i="1"/>
  <c r="GX49" i="1"/>
  <c r="AC50" i="1"/>
  <c r="AE50" i="1"/>
  <c r="AD50" i="1" s="1"/>
  <c r="CR50" i="1" s="1"/>
  <c r="Q50" i="1" s="1"/>
  <c r="AF50" i="1"/>
  <c r="CT50" i="1" s="1"/>
  <c r="S50" i="1" s="1"/>
  <c r="AG50" i="1"/>
  <c r="AH50" i="1"/>
  <c r="CV50" i="1" s="1"/>
  <c r="U50" i="1" s="1"/>
  <c r="AI50" i="1"/>
  <c r="CW50" i="1" s="1"/>
  <c r="V50" i="1" s="1"/>
  <c r="AJ50" i="1"/>
  <c r="CX50" i="1" s="1"/>
  <c r="W50" i="1" s="1"/>
  <c r="CQ50" i="1"/>
  <c r="P50" i="1" s="1"/>
  <c r="CU50" i="1"/>
  <c r="T50" i="1" s="1"/>
  <c r="FR50" i="1"/>
  <c r="GL50" i="1"/>
  <c r="GO50" i="1"/>
  <c r="GP50" i="1"/>
  <c r="GV50" i="1"/>
  <c r="GX50" i="1"/>
  <c r="AC51" i="1"/>
  <c r="CQ51" i="1" s="1"/>
  <c r="P51" i="1" s="1"/>
  <c r="U132" i="6" s="1"/>
  <c r="AD51" i="1"/>
  <c r="CR51" i="1" s="1"/>
  <c r="Q51" i="1" s="1"/>
  <c r="AE51" i="1"/>
  <c r="AF51" i="1"/>
  <c r="CT51" i="1" s="1"/>
  <c r="S51" i="1" s="1"/>
  <c r="AG51" i="1"/>
  <c r="CU51" i="1" s="1"/>
  <c r="T51" i="1" s="1"/>
  <c r="AH51" i="1"/>
  <c r="CV51" i="1" s="1"/>
  <c r="U51" i="1" s="1"/>
  <c r="AI51" i="1"/>
  <c r="AJ51" i="1"/>
  <c r="CX51" i="1" s="1"/>
  <c r="W51" i="1" s="1"/>
  <c r="CS51" i="1"/>
  <c r="R51" i="1" s="1"/>
  <c r="GK51" i="1" s="1"/>
  <c r="CW51" i="1"/>
  <c r="V51" i="1" s="1"/>
  <c r="FR51" i="1"/>
  <c r="GL51" i="1"/>
  <c r="GO51" i="1"/>
  <c r="GP51" i="1"/>
  <c r="GV51" i="1"/>
  <c r="GX51" i="1"/>
  <c r="AC52" i="1"/>
  <c r="AE52" i="1"/>
  <c r="AD52" i="1" s="1"/>
  <c r="CR52" i="1" s="1"/>
  <c r="Q52" i="1" s="1"/>
  <c r="AF52" i="1"/>
  <c r="AG52" i="1"/>
  <c r="AH52" i="1"/>
  <c r="CV52" i="1" s="1"/>
  <c r="U52" i="1" s="1"/>
  <c r="AI52" i="1"/>
  <c r="CW52" i="1" s="1"/>
  <c r="V52" i="1" s="1"/>
  <c r="AJ52" i="1"/>
  <c r="CX52" i="1" s="1"/>
  <c r="W52" i="1" s="1"/>
  <c r="CQ52" i="1"/>
  <c r="P52" i="1" s="1"/>
  <c r="CT52" i="1"/>
  <c r="S52" i="1" s="1"/>
  <c r="CU52" i="1"/>
  <c r="T52" i="1" s="1"/>
  <c r="FR52" i="1"/>
  <c r="GL52" i="1"/>
  <c r="GO52" i="1"/>
  <c r="GP52" i="1"/>
  <c r="GV52" i="1"/>
  <c r="GX52" i="1"/>
  <c r="AC53" i="1"/>
  <c r="AE53" i="1"/>
  <c r="AD53" i="1" s="1"/>
  <c r="CR53" i="1" s="1"/>
  <c r="Q53" i="1" s="1"/>
  <c r="AF53" i="1"/>
  <c r="CT53" i="1" s="1"/>
  <c r="S53" i="1" s="1"/>
  <c r="AG53" i="1"/>
  <c r="CU53" i="1" s="1"/>
  <c r="T53" i="1" s="1"/>
  <c r="AH53" i="1"/>
  <c r="CV53" i="1" s="1"/>
  <c r="U53" i="1" s="1"/>
  <c r="AI53" i="1"/>
  <c r="AJ53" i="1"/>
  <c r="CX53" i="1" s="1"/>
  <c r="W53" i="1" s="1"/>
  <c r="CS53" i="1"/>
  <c r="R53" i="1" s="1"/>
  <c r="GK53" i="1" s="1"/>
  <c r="CW53" i="1"/>
  <c r="V53" i="1" s="1"/>
  <c r="FR53" i="1"/>
  <c r="GL53" i="1"/>
  <c r="GO53" i="1"/>
  <c r="GP53" i="1"/>
  <c r="GV53" i="1"/>
  <c r="GX53" i="1" s="1"/>
  <c r="AC54" i="1"/>
  <c r="AD54" i="1"/>
  <c r="CR54" i="1" s="1"/>
  <c r="Q54" i="1" s="1"/>
  <c r="AE54" i="1"/>
  <c r="AF54" i="1"/>
  <c r="AG54" i="1"/>
  <c r="CU54" i="1" s="1"/>
  <c r="T54" i="1" s="1"/>
  <c r="AH54" i="1"/>
  <c r="CV54" i="1" s="1"/>
  <c r="U54" i="1" s="1"/>
  <c r="AI54" i="1"/>
  <c r="CW54" i="1" s="1"/>
  <c r="V54" i="1" s="1"/>
  <c r="AJ54" i="1"/>
  <c r="CQ54" i="1"/>
  <c r="P54" i="1" s="1"/>
  <c r="CS54" i="1"/>
  <c r="R54" i="1" s="1"/>
  <c r="GK54" i="1" s="1"/>
  <c r="CT54" i="1"/>
  <c r="S54" i="1" s="1"/>
  <c r="CX54" i="1"/>
  <c r="W54" i="1" s="1"/>
  <c r="FR54" i="1"/>
  <c r="GL54" i="1"/>
  <c r="GO54" i="1"/>
  <c r="GP54" i="1"/>
  <c r="GV54" i="1"/>
  <c r="GX54" i="1" s="1"/>
  <c r="AC55" i="1"/>
  <c r="CQ55" i="1" s="1"/>
  <c r="P55" i="1" s="1"/>
  <c r="U138" i="6" s="1"/>
  <c r="AD55" i="1"/>
  <c r="CR55" i="1" s="1"/>
  <c r="Q55" i="1" s="1"/>
  <c r="AE55" i="1"/>
  <c r="CS55" i="1" s="1"/>
  <c r="R55" i="1" s="1"/>
  <c r="GK55" i="1" s="1"/>
  <c r="AF55" i="1"/>
  <c r="CT55" i="1" s="1"/>
  <c r="S55" i="1" s="1"/>
  <c r="AG55" i="1"/>
  <c r="GW138" i="6" s="1"/>
  <c r="AH55" i="1"/>
  <c r="CV55" i="1" s="1"/>
  <c r="U55" i="1" s="1"/>
  <c r="AI55" i="1"/>
  <c r="AJ55" i="1"/>
  <c r="CX55" i="1" s="1"/>
  <c r="W55" i="1" s="1"/>
  <c r="CU55" i="1"/>
  <c r="T55" i="1" s="1"/>
  <c r="CW55" i="1"/>
  <c r="V55" i="1" s="1"/>
  <c r="FR55" i="1"/>
  <c r="GL55" i="1"/>
  <c r="GO55" i="1"/>
  <c r="GP55" i="1"/>
  <c r="GV55" i="1"/>
  <c r="GX55" i="1"/>
  <c r="AC56" i="1"/>
  <c r="CQ56" i="1" s="1"/>
  <c r="P56" i="1" s="1"/>
  <c r="AD56" i="1"/>
  <c r="CR56" i="1" s="1"/>
  <c r="Q56" i="1" s="1"/>
  <c r="AE56" i="1"/>
  <c r="AF56" i="1"/>
  <c r="CT56" i="1" s="1"/>
  <c r="S56" i="1" s="1"/>
  <c r="AG56" i="1"/>
  <c r="CU56" i="1" s="1"/>
  <c r="T56" i="1" s="1"/>
  <c r="AH56" i="1"/>
  <c r="CV56" i="1" s="1"/>
  <c r="U56" i="1" s="1"/>
  <c r="AI56" i="1"/>
  <c r="AJ56" i="1"/>
  <c r="CX56" i="1" s="1"/>
  <c r="W56" i="1" s="1"/>
  <c r="CS56" i="1"/>
  <c r="R56" i="1" s="1"/>
  <c r="GK56" i="1" s="1"/>
  <c r="CW56" i="1"/>
  <c r="V56" i="1" s="1"/>
  <c r="FR56" i="1"/>
  <c r="GL56" i="1"/>
  <c r="GO56" i="1"/>
  <c r="GP56" i="1"/>
  <c r="GV56" i="1"/>
  <c r="GX56" i="1" s="1"/>
  <c r="AC57" i="1"/>
  <c r="CQ57" i="1" s="1"/>
  <c r="P57" i="1" s="1"/>
  <c r="U141" i="6" s="1"/>
  <c r="AE57" i="1"/>
  <c r="CS57" i="1" s="1"/>
  <c r="R57" i="1" s="1"/>
  <c r="GK57" i="1" s="1"/>
  <c r="AF57" i="1"/>
  <c r="CT57" i="1" s="1"/>
  <c r="S57" i="1" s="1"/>
  <c r="AG57" i="1"/>
  <c r="AH57" i="1"/>
  <c r="CV57" i="1" s="1"/>
  <c r="U57" i="1" s="1"/>
  <c r="AI57" i="1"/>
  <c r="CW57" i="1" s="1"/>
  <c r="V57" i="1" s="1"/>
  <c r="AJ57" i="1"/>
  <c r="CX57" i="1" s="1"/>
  <c r="W57" i="1" s="1"/>
  <c r="CU57" i="1"/>
  <c r="T57" i="1" s="1"/>
  <c r="FR57" i="1"/>
  <c r="GL57" i="1"/>
  <c r="GO57" i="1"/>
  <c r="GP57" i="1"/>
  <c r="GV57" i="1"/>
  <c r="GX57" i="1" s="1"/>
  <c r="AC58" i="1"/>
  <c r="AD58" i="1"/>
  <c r="CR58" i="1" s="1"/>
  <c r="Q58" i="1" s="1"/>
  <c r="AE58" i="1"/>
  <c r="AF58" i="1"/>
  <c r="CT58" i="1" s="1"/>
  <c r="S58" i="1" s="1"/>
  <c r="AG58" i="1"/>
  <c r="AH58" i="1"/>
  <c r="CV58" i="1" s="1"/>
  <c r="U58" i="1" s="1"/>
  <c r="AI58" i="1"/>
  <c r="CW58" i="1" s="1"/>
  <c r="V58" i="1" s="1"/>
  <c r="AJ58" i="1"/>
  <c r="CX58" i="1" s="1"/>
  <c r="W58" i="1" s="1"/>
  <c r="CQ58" i="1"/>
  <c r="P58" i="1" s="1"/>
  <c r="CS58" i="1"/>
  <c r="R58" i="1" s="1"/>
  <c r="GK58" i="1" s="1"/>
  <c r="CU58" i="1"/>
  <c r="T58" i="1" s="1"/>
  <c r="FR58" i="1"/>
  <c r="GL58" i="1"/>
  <c r="GO58" i="1"/>
  <c r="GP58" i="1"/>
  <c r="GV58" i="1"/>
  <c r="GX58" i="1"/>
  <c r="AC59" i="1"/>
  <c r="CQ59" i="1" s="1"/>
  <c r="P59" i="1" s="1"/>
  <c r="U144" i="6" s="1"/>
  <c r="AE59" i="1"/>
  <c r="AD59" i="1" s="1"/>
  <c r="CR59" i="1" s="1"/>
  <c r="Q59" i="1" s="1"/>
  <c r="AF59" i="1"/>
  <c r="CT59" i="1" s="1"/>
  <c r="S59" i="1" s="1"/>
  <c r="AG59" i="1"/>
  <c r="GW144" i="6" s="1"/>
  <c r="AH59" i="1"/>
  <c r="CV59" i="1" s="1"/>
  <c r="U59" i="1" s="1"/>
  <c r="AI59" i="1"/>
  <c r="AJ59" i="1"/>
  <c r="CX59" i="1" s="1"/>
  <c r="W59" i="1" s="1"/>
  <c r="CS59" i="1"/>
  <c r="R59" i="1" s="1"/>
  <c r="GK59" i="1" s="1"/>
  <c r="CW59" i="1"/>
  <c r="V59" i="1" s="1"/>
  <c r="FR59" i="1"/>
  <c r="GL59" i="1"/>
  <c r="GO59" i="1"/>
  <c r="GP59" i="1"/>
  <c r="GV59" i="1"/>
  <c r="GX59" i="1" s="1"/>
  <c r="AC60" i="1"/>
  <c r="AE60" i="1"/>
  <c r="AD60" i="1" s="1"/>
  <c r="CR60" i="1" s="1"/>
  <c r="Q60" i="1" s="1"/>
  <c r="AF60" i="1"/>
  <c r="CT60" i="1" s="1"/>
  <c r="S60" i="1" s="1"/>
  <c r="AG60" i="1"/>
  <c r="AH60" i="1"/>
  <c r="CV60" i="1" s="1"/>
  <c r="U60" i="1" s="1"/>
  <c r="AI60" i="1"/>
  <c r="CW60" i="1" s="1"/>
  <c r="V60" i="1" s="1"/>
  <c r="AJ60" i="1"/>
  <c r="CX60" i="1" s="1"/>
  <c r="W60" i="1" s="1"/>
  <c r="CQ60" i="1"/>
  <c r="P60" i="1" s="1"/>
  <c r="CU60" i="1"/>
  <c r="T60" i="1" s="1"/>
  <c r="FR60" i="1"/>
  <c r="GL60" i="1"/>
  <c r="GO60" i="1"/>
  <c r="GP60" i="1"/>
  <c r="GV60" i="1"/>
  <c r="GX60" i="1"/>
  <c r="AC61" i="1"/>
  <c r="AD61" i="1"/>
  <c r="CR61" i="1" s="1"/>
  <c r="Q61" i="1" s="1"/>
  <c r="AE61" i="1"/>
  <c r="AF61" i="1"/>
  <c r="CT61" i="1" s="1"/>
  <c r="S61" i="1" s="1"/>
  <c r="AG61" i="1"/>
  <c r="CU61" i="1" s="1"/>
  <c r="T61" i="1" s="1"/>
  <c r="AH61" i="1"/>
  <c r="CV61" i="1" s="1"/>
  <c r="U61" i="1" s="1"/>
  <c r="AI61" i="1"/>
  <c r="AJ61" i="1"/>
  <c r="CX61" i="1" s="1"/>
  <c r="W61" i="1" s="1"/>
  <c r="CS61" i="1"/>
  <c r="R61" i="1" s="1"/>
  <c r="CW61" i="1"/>
  <c r="V61" i="1" s="1"/>
  <c r="FR61" i="1"/>
  <c r="GL61" i="1"/>
  <c r="GO61" i="1"/>
  <c r="GP61" i="1"/>
  <c r="GV61" i="1"/>
  <c r="GX61" i="1"/>
  <c r="AC62" i="1"/>
  <c r="AE62" i="1"/>
  <c r="AD62" i="1" s="1"/>
  <c r="CR62" i="1" s="1"/>
  <c r="Q62" i="1" s="1"/>
  <c r="AF62" i="1"/>
  <c r="CT62" i="1" s="1"/>
  <c r="S62" i="1" s="1"/>
  <c r="AG62" i="1"/>
  <c r="CU62" i="1" s="1"/>
  <c r="T62" i="1" s="1"/>
  <c r="AH62" i="1"/>
  <c r="CV62" i="1" s="1"/>
  <c r="U62" i="1" s="1"/>
  <c r="AI62" i="1"/>
  <c r="AJ62" i="1"/>
  <c r="CX62" i="1" s="1"/>
  <c r="W62" i="1" s="1"/>
  <c r="CQ62" i="1"/>
  <c r="P62" i="1" s="1"/>
  <c r="CW62" i="1"/>
  <c r="V62" i="1" s="1"/>
  <c r="FR62" i="1"/>
  <c r="GL62" i="1"/>
  <c r="GO62" i="1"/>
  <c r="GP62" i="1"/>
  <c r="GV62" i="1"/>
  <c r="GX62" i="1" s="1"/>
  <c r="V63" i="1"/>
  <c r="AC63" i="1"/>
  <c r="CQ63" i="1" s="1"/>
  <c r="P63" i="1" s="1"/>
  <c r="U150" i="6" s="1"/>
  <c r="AD63" i="1"/>
  <c r="CR63" i="1" s="1"/>
  <c r="Q63" i="1" s="1"/>
  <c r="AE63" i="1"/>
  <c r="AF63" i="1"/>
  <c r="CT63" i="1" s="1"/>
  <c r="S63" i="1" s="1"/>
  <c r="AG63" i="1"/>
  <c r="CU63" i="1" s="1"/>
  <c r="T63" i="1" s="1"/>
  <c r="AH63" i="1"/>
  <c r="CV63" i="1" s="1"/>
  <c r="U63" i="1" s="1"/>
  <c r="AI63" i="1"/>
  <c r="AJ63" i="1"/>
  <c r="GX150" i="6" s="1"/>
  <c r="CS63" i="1"/>
  <c r="R63" i="1" s="1"/>
  <c r="GK63" i="1" s="1"/>
  <c r="CW63" i="1"/>
  <c r="CX63" i="1"/>
  <c r="W63" i="1" s="1"/>
  <c r="FR63" i="1"/>
  <c r="GL63" i="1"/>
  <c r="GO63" i="1"/>
  <c r="GP63" i="1"/>
  <c r="GV63" i="1"/>
  <c r="GX63" i="1" s="1"/>
  <c r="AC64" i="1"/>
  <c r="AE64" i="1"/>
  <c r="AD64" i="1" s="1"/>
  <c r="CR64" i="1" s="1"/>
  <c r="Q64" i="1" s="1"/>
  <c r="AF64" i="1"/>
  <c r="AG64" i="1"/>
  <c r="AH64" i="1"/>
  <c r="CV64" i="1" s="1"/>
  <c r="U64" i="1" s="1"/>
  <c r="AI64" i="1"/>
  <c r="CW64" i="1" s="1"/>
  <c r="V64" i="1" s="1"/>
  <c r="AJ64" i="1"/>
  <c r="CX64" i="1" s="1"/>
  <c r="W64" i="1" s="1"/>
  <c r="CQ64" i="1"/>
  <c r="P64" i="1" s="1"/>
  <c r="CU64" i="1"/>
  <c r="T64" i="1" s="1"/>
  <c r="FR64" i="1"/>
  <c r="GL64" i="1"/>
  <c r="GO64" i="1"/>
  <c r="GP64" i="1"/>
  <c r="GV64" i="1"/>
  <c r="GX64" i="1"/>
  <c r="AC65" i="1"/>
  <c r="CQ65" i="1" s="1"/>
  <c r="P65" i="1" s="1"/>
  <c r="U153" i="6" s="1"/>
  <c r="AD65" i="1"/>
  <c r="CR65" i="1" s="1"/>
  <c r="Q65" i="1" s="1"/>
  <c r="AE65" i="1"/>
  <c r="AF65" i="1"/>
  <c r="AG65" i="1"/>
  <c r="GW153" i="6" s="1"/>
  <c r="AH65" i="1"/>
  <c r="CV65" i="1" s="1"/>
  <c r="U65" i="1" s="1"/>
  <c r="AI65" i="1"/>
  <c r="AJ65" i="1"/>
  <c r="CX65" i="1" s="1"/>
  <c r="W65" i="1" s="1"/>
  <c r="CS65" i="1"/>
  <c r="R65" i="1" s="1"/>
  <c r="GK65" i="1" s="1"/>
  <c r="CW65" i="1"/>
  <c r="V65" i="1" s="1"/>
  <c r="FR65" i="1"/>
  <c r="GL65" i="1"/>
  <c r="GO65" i="1"/>
  <c r="GP65" i="1"/>
  <c r="GV65" i="1"/>
  <c r="GX65" i="1"/>
  <c r="AC66" i="1"/>
  <c r="AE66" i="1"/>
  <c r="AD66" i="1" s="1"/>
  <c r="CR66" i="1" s="1"/>
  <c r="Q66" i="1" s="1"/>
  <c r="AF66" i="1"/>
  <c r="AG66" i="1"/>
  <c r="CU66" i="1" s="1"/>
  <c r="T66" i="1" s="1"/>
  <c r="AH66" i="1"/>
  <c r="CV66" i="1" s="1"/>
  <c r="U66" i="1" s="1"/>
  <c r="AI66" i="1"/>
  <c r="AJ66" i="1"/>
  <c r="CX66" i="1" s="1"/>
  <c r="W66" i="1" s="1"/>
  <c r="CQ66" i="1"/>
  <c r="P66" i="1" s="1"/>
  <c r="CW66" i="1"/>
  <c r="V66" i="1" s="1"/>
  <c r="FR66" i="1"/>
  <c r="GL66" i="1"/>
  <c r="GO66" i="1"/>
  <c r="GP66" i="1"/>
  <c r="GV66" i="1"/>
  <c r="GX66" i="1" s="1"/>
  <c r="AC67" i="1"/>
  <c r="AD67" i="1"/>
  <c r="CR67" i="1" s="1"/>
  <c r="Q67" i="1" s="1"/>
  <c r="AE67" i="1"/>
  <c r="CS67" i="1" s="1"/>
  <c r="R67" i="1" s="1"/>
  <c r="GK67" i="1" s="1"/>
  <c r="AF67" i="1"/>
  <c r="AG67" i="1"/>
  <c r="AH67" i="1"/>
  <c r="CV67" i="1" s="1"/>
  <c r="U67" i="1" s="1"/>
  <c r="AI67" i="1"/>
  <c r="AJ67" i="1"/>
  <c r="CX67" i="1" s="1"/>
  <c r="W67" i="1" s="1"/>
  <c r="CU67" i="1"/>
  <c r="T67" i="1" s="1"/>
  <c r="CW67" i="1"/>
  <c r="V67" i="1" s="1"/>
  <c r="FR67" i="1"/>
  <c r="GL67" i="1"/>
  <c r="GO67" i="1"/>
  <c r="GP67" i="1"/>
  <c r="GV67" i="1"/>
  <c r="GX67" i="1"/>
  <c r="AC68" i="1"/>
  <c r="AD68" i="1"/>
  <c r="CR68" i="1" s="1"/>
  <c r="Q68" i="1" s="1"/>
  <c r="AE68" i="1"/>
  <c r="AF68" i="1"/>
  <c r="AG68" i="1"/>
  <c r="CU68" i="1" s="1"/>
  <c r="T68" i="1" s="1"/>
  <c r="AH68" i="1"/>
  <c r="CV68" i="1" s="1"/>
  <c r="U68" i="1" s="1"/>
  <c r="AI68" i="1"/>
  <c r="AJ68" i="1"/>
  <c r="CX68" i="1" s="1"/>
  <c r="W68" i="1" s="1"/>
  <c r="CQ68" i="1"/>
  <c r="P68" i="1" s="1"/>
  <c r="CS68" i="1"/>
  <c r="R68" i="1" s="1"/>
  <c r="GK68" i="1" s="1"/>
  <c r="CW68" i="1"/>
  <c r="V68" i="1" s="1"/>
  <c r="FR68" i="1"/>
  <c r="GL68" i="1"/>
  <c r="GO68" i="1"/>
  <c r="GP68" i="1"/>
  <c r="GV68" i="1"/>
  <c r="GX68" i="1" s="1"/>
  <c r="AC69" i="1"/>
  <c r="AE69" i="1"/>
  <c r="AD69" i="1" s="1"/>
  <c r="CR69" i="1" s="1"/>
  <c r="Q69" i="1" s="1"/>
  <c r="AF69" i="1"/>
  <c r="AG69" i="1"/>
  <c r="AH69" i="1"/>
  <c r="CV69" i="1" s="1"/>
  <c r="U69" i="1" s="1"/>
  <c r="AI69" i="1"/>
  <c r="CW69" i="1" s="1"/>
  <c r="V69" i="1" s="1"/>
  <c r="AJ69" i="1"/>
  <c r="CX69" i="1" s="1"/>
  <c r="W69" i="1" s="1"/>
  <c r="CQ69" i="1"/>
  <c r="P69" i="1" s="1"/>
  <c r="CU69" i="1"/>
  <c r="T69" i="1" s="1"/>
  <c r="FR69" i="1"/>
  <c r="GL69" i="1"/>
  <c r="GO69" i="1"/>
  <c r="GP69" i="1"/>
  <c r="GV69" i="1"/>
  <c r="GX69" i="1"/>
  <c r="AC70" i="1"/>
  <c r="CQ70" i="1" s="1"/>
  <c r="P70" i="1" s="1"/>
  <c r="AD70" i="1"/>
  <c r="CR70" i="1" s="1"/>
  <c r="Q70" i="1" s="1"/>
  <c r="AE70" i="1"/>
  <c r="AF70" i="1"/>
  <c r="AG70" i="1"/>
  <c r="CU70" i="1" s="1"/>
  <c r="T70" i="1" s="1"/>
  <c r="AH70" i="1"/>
  <c r="CV70" i="1" s="1"/>
  <c r="U70" i="1" s="1"/>
  <c r="AI70" i="1"/>
  <c r="AJ70" i="1"/>
  <c r="CX70" i="1" s="1"/>
  <c r="W70" i="1" s="1"/>
  <c r="CS70" i="1"/>
  <c r="R70" i="1" s="1"/>
  <c r="GK70" i="1" s="1"/>
  <c r="CW70" i="1"/>
  <c r="V70" i="1" s="1"/>
  <c r="FR70" i="1"/>
  <c r="GL70" i="1"/>
  <c r="GO70" i="1"/>
  <c r="GP70" i="1"/>
  <c r="GV70" i="1"/>
  <c r="GX70" i="1" s="1"/>
  <c r="AC71" i="1"/>
  <c r="AE71" i="1"/>
  <c r="AD71" i="1" s="1"/>
  <c r="CR71" i="1" s="1"/>
  <c r="Q71" i="1" s="1"/>
  <c r="AF71" i="1"/>
  <c r="AG71" i="1"/>
  <c r="AH71" i="1"/>
  <c r="CV71" i="1" s="1"/>
  <c r="U71" i="1" s="1"/>
  <c r="AI71" i="1"/>
  <c r="CW71" i="1" s="1"/>
  <c r="V71" i="1" s="1"/>
  <c r="AJ71" i="1"/>
  <c r="CX71" i="1" s="1"/>
  <c r="W71" i="1" s="1"/>
  <c r="CQ71" i="1"/>
  <c r="P71" i="1" s="1"/>
  <c r="CU71" i="1"/>
  <c r="T71" i="1" s="1"/>
  <c r="FR71" i="1"/>
  <c r="GL71" i="1"/>
  <c r="GO71" i="1"/>
  <c r="GP71" i="1"/>
  <c r="GV71" i="1"/>
  <c r="GX71" i="1"/>
  <c r="AC72" i="1"/>
  <c r="AD72" i="1"/>
  <c r="CR72" i="1" s="1"/>
  <c r="Q72" i="1" s="1"/>
  <c r="AE72" i="1"/>
  <c r="AF72" i="1"/>
  <c r="AG72" i="1"/>
  <c r="CU72" i="1" s="1"/>
  <c r="T72" i="1" s="1"/>
  <c r="AH72" i="1"/>
  <c r="CV72" i="1" s="1"/>
  <c r="U72" i="1" s="1"/>
  <c r="AI72" i="1"/>
  <c r="AJ72" i="1"/>
  <c r="CX72" i="1" s="1"/>
  <c r="W72" i="1" s="1"/>
  <c r="CQ72" i="1"/>
  <c r="P72" i="1" s="1"/>
  <c r="CS72" i="1"/>
  <c r="R72" i="1" s="1"/>
  <c r="GK72" i="1" s="1"/>
  <c r="CW72" i="1"/>
  <c r="V72" i="1" s="1"/>
  <c r="FR72" i="1"/>
  <c r="GL72" i="1"/>
  <c r="GO72" i="1"/>
  <c r="GP72" i="1"/>
  <c r="GV72" i="1"/>
  <c r="GX72" i="1" s="1"/>
  <c r="AC73" i="1"/>
  <c r="AE73" i="1"/>
  <c r="AD73" i="1" s="1"/>
  <c r="CR73" i="1" s="1"/>
  <c r="Q73" i="1" s="1"/>
  <c r="AF73" i="1"/>
  <c r="AG73" i="1"/>
  <c r="AH73" i="1"/>
  <c r="CV73" i="1" s="1"/>
  <c r="U73" i="1" s="1"/>
  <c r="AI73" i="1"/>
  <c r="CW73" i="1" s="1"/>
  <c r="V73" i="1" s="1"/>
  <c r="AJ73" i="1"/>
  <c r="CX73" i="1" s="1"/>
  <c r="W73" i="1" s="1"/>
  <c r="CQ73" i="1"/>
  <c r="P73" i="1" s="1"/>
  <c r="CU73" i="1"/>
  <c r="T73" i="1" s="1"/>
  <c r="FR73" i="1"/>
  <c r="GL73" i="1"/>
  <c r="GO73" i="1"/>
  <c r="GP73" i="1"/>
  <c r="GV73" i="1"/>
  <c r="GX73" i="1"/>
  <c r="B75" i="1"/>
  <c r="B22" i="1" s="1"/>
  <c r="C75" i="1"/>
  <c r="C22" i="1" s="1"/>
  <c r="D75" i="1"/>
  <c r="D22" i="1" s="1"/>
  <c r="F75" i="1"/>
  <c r="F22" i="1" s="1"/>
  <c r="G75" i="1"/>
  <c r="AO75" i="1"/>
  <c r="AO22" i="1" s="1"/>
  <c r="BX75" i="1"/>
  <c r="BX22" i="1" s="1"/>
  <c r="CK75" i="1"/>
  <c r="CK22" i="1" s="1"/>
  <c r="CL75" i="1"/>
  <c r="CL22" i="1" s="1"/>
  <c r="EG75" i="1"/>
  <c r="FP75" i="1"/>
  <c r="FP22" i="1" s="1"/>
  <c r="GC75" i="1"/>
  <c r="GC22" i="1" s="1"/>
  <c r="GD75" i="1"/>
  <c r="GD22" i="1" s="1"/>
  <c r="F79" i="1"/>
  <c r="B104" i="1"/>
  <c r="B18" i="1" s="1"/>
  <c r="C104" i="1"/>
  <c r="C18" i="1" s="1"/>
  <c r="D104" i="1"/>
  <c r="D18" i="1" s="1"/>
  <c r="F104" i="1"/>
  <c r="F18" i="1" s="1"/>
  <c r="G104" i="1"/>
  <c r="G18" i="1" s="1"/>
  <c r="EG104" i="1"/>
  <c r="EG18" i="1" s="1"/>
  <c r="G22" i="1" l="1"/>
  <c r="AC159" i="6"/>
  <c r="GW129" i="6"/>
  <c r="GX135" i="6"/>
  <c r="GW71" i="6"/>
  <c r="AB66" i="1"/>
  <c r="AO104" i="1"/>
  <c r="CS73" i="1"/>
  <c r="R73" i="1" s="1"/>
  <c r="GK73" i="1" s="1"/>
  <c r="AB72" i="1"/>
  <c r="CS71" i="1"/>
  <c r="R71" i="1" s="1"/>
  <c r="GK71" i="1" s="1"/>
  <c r="AB70" i="1"/>
  <c r="CS69" i="1"/>
  <c r="R69" i="1" s="1"/>
  <c r="GK69" i="1" s="1"/>
  <c r="AB68" i="1"/>
  <c r="CS64" i="1"/>
  <c r="R64" i="1" s="1"/>
  <c r="GK64" i="1" s="1"/>
  <c r="CS60" i="1"/>
  <c r="R60" i="1" s="1"/>
  <c r="GK60" i="1" s="1"/>
  <c r="AD57" i="1"/>
  <c r="CR57" i="1" s="1"/>
  <c r="Q57" i="1" s="1"/>
  <c r="AB54" i="1"/>
  <c r="CS52" i="1"/>
  <c r="R52" i="1" s="1"/>
  <c r="GK52" i="1" s="1"/>
  <c r="CS50" i="1"/>
  <c r="R50" i="1" s="1"/>
  <c r="CS48" i="1"/>
  <c r="R48" i="1" s="1"/>
  <c r="CS46" i="1"/>
  <c r="R46" i="1" s="1"/>
  <c r="CS28" i="1"/>
  <c r="R28" i="1" s="1"/>
  <c r="GK28" i="1" s="1"/>
  <c r="CS27" i="1"/>
  <c r="R27" i="1" s="1"/>
  <c r="GK27" i="1" s="1"/>
  <c r="CS26" i="1"/>
  <c r="R26" i="1" s="1"/>
  <c r="GK26" i="1" s="1"/>
  <c r="GX62" i="6"/>
  <c r="GW132" i="6"/>
  <c r="GW147" i="6"/>
  <c r="GX144" i="6"/>
  <c r="GX132" i="6"/>
  <c r="GX156" i="6"/>
  <c r="GX147" i="6"/>
  <c r="P108" i="1"/>
  <c r="CS66" i="1"/>
  <c r="R66" i="1" s="1"/>
  <c r="GK66" i="1" s="1"/>
  <c r="CS62" i="1"/>
  <c r="R62" i="1" s="1"/>
  <c r="GK62" i="1" s="1"/>
  <c r="CU59" i="1"/>
  <c r="T59" i="1" s="1"/>
  <c r="AD30" i="1"/>
  <c r="CR30" i="1" s="1"/>
  <c r="Q30" i="1" s="1"/>
  <c r="GW135" i="6"/>
  <c r="FI159" i="6" s="1"/>
  <c r="GW150" i="6"/>
  <c r="GX141" i="6"/>
  <c r="GX129" i="6"/>
  <c r="GX153" i="6"/>
  <c r="EG22" i="1"/>
  <c r="DD159" i="6"/>
  <c r="AB73" i="1"/>
  <c r="AB71" i="1"/>
  <c r="AB69" i="1"/>
  <c r="CU65" i="1"/>
  <c r="T65" i="1" s="1"/>
  <c r="AB64" i="1"/>
  <c r="CU47" i="1"/>
  <c r="T47" i="1" s="1"/>
  <c r="AB30" i="1"/>
  <c r="GX138" i="6"/>
  <c r="GX126" i="6"/>
  <c r="FJ159" i="6"/>
  <c r="T156" i="6"/>
  <c r="H156" i="6"/>
  <c r="CQ67" i="1"/>
  <c r="P67" i="1" s="1"/>
  <c r="U156" i="6" s="1"/>
  <c r="AB67" i="1"/>
  <c r="S155" i="6"/>
  <c r="J155" i="6" s="1"/>
  <c r="K153" i="6"/>
  <c r="T153" i="6"/>
  <c r="H153" i="6"/>
  <c r="AB65" i="1"/>
  <c r="S152" i="6"/>
  <c r="J152" i="6" s="1"/>
  <c r="K150" i="6"/>
  <c r="H150" i="6"/>
  <c r="T150" i="6"/>
  <c r="CP62" i="1"/>
  <c r="O62" i="1" s="1"/>
  <c r="CP63" i="1"/>
  <c r="O63" i="1" s="1"/>
  <c r="T147" i="6"/>
  <c r="H147" i="6"/>
  <c r="CQ61" i="1"/>
  <c r="P61" i="1" s="1"/>
  <c r="U147" i="6" s="1"/>
  <c r="S146" i="6"/>
  <c r="J146" i="6" s="1"/>
  <c r="K144" i="6"/>
  <c r="H144" i="6"/>
  <c r="T144" i="6"/>
  <c r="S143" i="6"/>
  <c r="J143" i="6" s="1"/>
  <c r="K141" i="6"/>
  <c r="T141" i="6"/>
  <c r="H141" i="6"/>
  <c r="S140" i="6"/>
  <c r="J140" i="6" s="1"/>
  <c r="K138" i="6"/>
  <c r="T138" i="6"/>
  <c r="H138" i="6"/>
  <c r="CQ53" i="1"/>
  <c r="P53" i="1" s="1"/>
  <c r="U135" i="6" s="1"/>
  <c r="T135" i="6"/>
  <c r="H135" i="6"/>
  <c r="CY52" i="1"/>
  <c r="X52" i="1" s="1"/>
  <c r="CZ52" i="1"/>
  <c r="Y52" i="1" s="1"/>
  <c r="CP52" i="1"/>
  <c r="O52" i="1" s="1"/>
  <c r="S134" i="6"/>
  <c r="J134" i="6" s="1"/>
  <c r="K132" i="6"/>
  <c r="T132" i="6"/>
  <c r="H132" i="6"/>
  <c r="CP51" i="1"/>
  <c r="O51" i="1" s="1"/>
  <c r="CP50" i="1"/>
  <c r="O50" i="1" s="1"/>
  <c r="T129" i="6"/>
  <c r="H129" i="6"/>
  <c r="CQ49" i="1"/>
  <c r="P49" i="1" s="1"/>
  <c r="U129" i="6" s="1"/>
  <c r="CP48" i="1"/>
  <c r="O48" i="1" s="1"/>
  <c r="T126" i="6"/>
  <c r="H126" i="6"/>
  <c r="CQ47" i="1"/>
  <c r="P47" i="1" s="1"/>
  <c r="U126" i="6" s="1"/>
  <c r="CP46" i="1"/>
  <c r="O46" i="1" s="1"/>
  <c r="AD45" i="1"/>
  <c r="H121" i="6" s="1"/>
  <c r="H124" i="6"/>
  <c r="H123" i="6"/>
  <c r="GM122" i="6"/>
  <c r="I122" i="6" s="1"/>
  <c r="H122" i="6"/>
  <c r="CP44" i="1"/>
  <c r="O44" i="1" s="1"/>
  <c r="T124" i="6"/>
  <c r="T123" i="6"/>
  <c r="CR45" i="1"/>
  <c r="Q45" i="1" s="1"/>
  <c r="U121" i="6" s="1"/>
  <c r="CS45" i="1"/>
  <c r="R45" i="1" s="1"/>
  <c r="K122" i="6" s="1"/>
  <c r="AD43" i="1"/>
  <c r="H114" i="6" s="1"/>
  <c r="GM115" i="6"/>
  <c r="I115" i="6" s="1"/>
  <c r="H115" i="6"/>
  <c r="CT43" i="1"/>
  <c r="S43" i="1" s="1"/>
  <c r="U113" i="6" s="1"/>
  <c r="T113" i="6"/>
  <c r="T116" i="6"/>
  <c r="H113" i="6"/>
  <c r="H117" i="6"/>
  <c r="T117" i="6"/>
  <c r="H116" i="6"/>
  <c r="CV43" i="1"/>
  <c r="U43" i="1" s="1"/>
  <c r="I118" i="6" s="1"/>
  <c r="H118" i="6"/>
  <c r="CS43" i="1"/>
  <c r="R43" i="1" s="1"/>
  <c r="CT41" i="1"/>
  <c r="S41" i="1" s="1"/>
  <c r="U107" i="6" s="1"/>
  <c r="T108" i="6"/>
  <c r="T109" i="6"/>
  <c r="H108" i="6"/>
  <c r="T107" i="6"/>
  <c r="H109" i="6"/>
  <c r="H107" i="6"/>
  <c r="CV41" i="1"/>
  <c r="U41" i="1" s="1"/>
  <c r="I110" i="6" s="1"/>
  <c r="CY41" i="1"/>
  <c r="X41" i="1" s="1"/>
  <c r="U108" i="6" s="1"/>
  <c r="K108" i="6" s="1"/>
  <c r="CV39" i="1"/>
  <c r="U39" i="1" s="1"/>
  <c r="I104" i="6" s="1"/>
  <c r="T102" i="6"/>
  <c r="T103" i="6"/>
  <c r="H102" i="6"/>
  <c r="T101" i="6"/>
  <c r="H103" i="6"/>
  <c r="H101" i="6"/>
  <c r="CT39" i="1"/>
  <c r="S39" i="1" s="1"/>
  <c r="U101" i="6" s="1"/>
  <c r="CP38" i="1"/>
  <c r="O38" i="1" s="1"/>
  <c r="CV37" i="1"/>
  <c r="U37" i="1" s="1"/>
  <c r="I98" i="6" s="1"/>
  <c r="T93" i="6"/>
  <c r="H97" i="6"/>
  <c r="T96" i="6"/>
  <c r="H93" i="6"/>
  <c r="T97" i="6"/>
  <c r="H96" i="6"/>
  <c r="CS37" i="1"/>
  <c r="R37" i="1" s="1"/>
  <c r="H95" i="6"/>
  <c r="GM95" i="6"/>
  <c r="I95" i="6" s="1"/>
  <c r="CT37" i="1"/>
  <c r="S37" i="1" s="1"/>
  <c r="U93" i="6" s="1"/>
  <c r="CP36" i="1"/>
  <c r="O36" i="1" s="1"/>
  <c r="K85" i="6"/>
  <c r="CV35" i="1"/>
  <c r="U35" i="1" s="1"/>
  <c r="I90" i="6" s="1"/>
  <c r="T85" i="6"/>
  <c r="H89" i="6"/>
  <c r="T88" i="6"/>
  <c r="H85" i="6"/>
  <c r="T89" i="6"/>
  <c r="H88" i="6"/>
  <c r="CS35" i="1"/>
  <c r="R35" i="1" s="1"/>
  <c r="CY35" i="1" s="1"/>
  <c r="X35" i="1" s="1"/>
  <c r="U88" i="6" s="1"/>
  <c r="K88" i="6" s="1"/>
  <c r="H87" i="6"/>
  <c r="GM87" i="6"/>
  <c r="I87" i="6" s="1"/>
  <c r="CP34" i="1"/>
  <c r="O34" i="1" s="1"/>
  <c r="CT33" i="1"/>
  <c r="S33" i="1" s="1"/>
  <c r="U77" i="6" s="1"/>
  <c r="T77" i="6"/>
  <c r="H81" i="6"/>
  <c r="T80" i="6"/>
  <c r="H77" i="6"/>
  <c r="T81" i="6"/>
  <c r="H80" i="6"/>
  <c r="CS33" i="1"/>
  <c r="R33" i="1" s="1"/>
  <c r="H79" i="6"/>
  <c r="GM79" i="6"/>
  <c r="CV33" i="1"/>
  <c r="U33" i="1" s="1"/>
  <c r="I82" i="6" s="1"/>
  <c r="H82" i="6"/>
  <c r="FQ75" i="1"/>
  <c r="FQ22" i="1" s="1"/>
  <c r="CP32" i="1"/>
  <c r="O32" i="1" s="1"/>
  <c r="DY75" i="1"/>
  <c r="DL75" i="1" s="1"/>
  <c r="DL159" i="6" s="1"/>
  <c r="BY75" i="1"/>
  <c r="BY22" i="1" s="1"/>
  <c r="CS31" i="1"/>
  <c r="R31" i="1" s="1"/>
  <c r="GM70" i="6"/>
  <c r="I70" i="6" s="1"/>
  <c r="H70" i="6"/>
  <c r="H71" i="6"/>
  <c r="T71" i="6"/>
  <c r="CV31" i="1"/>
  <c r="U31" i="1" s="1"/>
  <c r="I74" i="6" s="1"/>
  <c r="CT31" i="1"/>
  <c r="S31" i="1" s="1"/>
  <c r="U68" i="6" s="1"/>
  <c r="T68" i="6"/>
  <c r="T72" i="6"/>
  <c r="H68" i="6"/>
  <c r="T73" i="6"/>
  <c r="H72" i="6"/>
  <c r="H73" i="6"/>
  <c r="CT29" i="1"/>
  <c r="S29" i="1" s="1"/>
  <c r="U59" i="6" s="1"/>
  <c r="T59" i="6"/>
  <c r="T63" i="6"/>
  <c r="H59" i="6"/>
  <c r="H64" i="6"/>
  <c r="T64" i="6"/>
  <c r="H63" i="6"/>
  <c r="AD29" i="1"/>
  <c r="T60" i="6" s="1"/>
  <c r="H61" i="6"/>
  <c r="GM61" i="6"/>
  <c r="I61" i="6" s="1"/>
  <c r="CV29" i="1"/>
  <c r="U29" i="1" s="1"/>
  <c r="I65" i="6" s="1"/>
  <c r="H65" i="6"/>
  <c r="CQ29" i="1"/>
  <c r="P29" i="1" s="1"/>
  <c r="U62" i="6" s="1"/>
  <c r="K62" i="6" s="1"/>
  <c r="H62" i="6"/>
  <c r="T62" i="6"/>
  <c r="CR29" i="1"/>
  <c r="Q29" i="1" s="1"/>
  <c r="U60" i="6" s="1"/>
  <c r="K60" i="6" s="1"/>
  <c r="CS29" i="1"/>
  <c r="R29" i="1" s="1"/>
  <c r="CJ75" i="1"/>
  <c r="CJ22" i="1" s="1"/>
  <c r="BZ75" i="1"/>
  <c r="BZ22" i="1" s="1"/>
  <c r="CP28" i="1"/>
  <c r="O28" i="1" s="1"/>
  <c r="CV27" i="1"/>
  <c r="U27" i="1" s="1"/>
  <c r="I56" i="6" s="1"/>
  <c r="H56" i="6"/>
  <c r="CT27" i="1"/>
  <c r="S27" i="1" s="1"/>
  <c r="U53" i="6" s="1"/>
  <c r="T54" i="6"/>
  <c r="T55" i="6"/>
  <c r="H54" i="6"/>
  <c r="T53" i="6"/>
  <c r="H55" i="6"/>
  <c r="H53" i="6"/>
  <c r="GB75" i="1"/>
  <c r="GB22" i="1" s="1"/>
  <c r="FR75" i="1"/>
  <c r="FR22" i="1" s="1"/>
  <c r="CP26" i="1"/>
  <c r="O26" i="1" s="1"/>
  <c r="AD25" i="1"/>
  <c r="CR25" i="1" s="1"/>
  <c r="Q25" i="1" s="1"/>
  <c r="U47" i="6" s="1"/>
  <c r="H48" i="6"/>
  <c r="H49" i="6"/>
  <c r="GM48" i="6"/>
  <c r="I48" i="6" s="1"/>
  <c r="H50" i="6"/>
  <c r="T50" i="6"/>
  <c r="T49" i="6"/>
  <c r="CS25" i="1"/>
  <c r="R25" i="1" s="1"/>
  <c r="CZ25" i="1" s="1"/>
  <c r="Y25" i="1" s="1"/>
  <c r="U50" i="6" s="1"/>
  <c r="K50" i="6" s="1"/>
  <c r="CP24" i="1"/>
  <c r="O24" i="1" s="1"/>
  <c r="AJ75" i="1"/>
  <c r="EB75" i="1"/>
  <c r="AI75" i="1"/>
  <c r="CY62" i="1"/>
  <c r="X62" i="1" s="1"/>
  <c r="GK61" i="1"/>
  <c r="AH75" i="1"/>
  <c r="CP72" i="1"/>
  <c r="O72" i="1" s="1"/>
  <c r="CZ63" i="1"/>
  <c r="Y63" i="1" s="1"/>
  <c r="CY63" i="1"/>
  <c r="X63" i="1" s="1"/>
  <c r="GM63" i="1" s="1"/>
  <c r="AG75" i="1"/>
  <c r="EA75" i="1"/>
  <c r="CY61" i="1"/>
  <c r="X61" i="1" s="1"/>
  <c r="ET75" i="1"/>
  <c r="DX159" i="6" s="1"/>
  <c r="BB75" i="1"/>
  <c r="CT73" i="1"/>
  <c r="S73" i="1" s="1"/>
  <c r="CP73" i="1" s="1"/>
  <c r="O73" i="1" s="1"/>
  <c r="CT72" i="1"/>
  <c r="S72" i="1" s="1"/>
  <c r="CT71" i="1"/>
  <c r="S71" i="1" s="1"/>
  <c r="CT70" i="1"/>
  <c r="S70" i="1" s="1"/>
  <c r="CT69" i="1"/>
  <c r="S69" i="1" s="1"/>
  <c r="CP69" i="1" s="1"/>
  <c r="O69" i="1" s="1"/>
  <c r="CT68" i="1"/>
  <c r="S68" i="1" s="1"/>
  <c r="CT67" i="1"/>
  <c r="S67" i="1" s="1"/>
  <c r="CT66" i="1"/>
  <c r="S66" i="1" s="1"/>
  <c r="CT65" i="1"/>
  <c r="S65" i="1" s="1"/>
  <c r="CT64" i="1"/>
  <c r="S64" i="1" s="1"/>
  <c r="CP64" i="1" s="1"/>
  <c r="O64" i="1" s="1"/>
  <c r="CP60" i="1"/>
  <c r="O60" i="1" s="1"/>
  <c r="CP58" i="1"/>
  <c r="O58" i="1" s="1"/>
  <c r="CP56" i="1"/>
  <c r="O56" i="1" s="1"/>
  <c r="CY54" i="1"/>
  <c r="X54" i="1" s="1"/>
  <c r="CZ54" i="1"/>
  <c r="Y54" i="1" s="1"/>
  <c r="CP53" i="1"/>
  <c r="O53" i="1" s="1"/>
  <c r="GK48" i="1"/>
  <c r="CY48" i="1"/>
  <c r="X48" i="1" s="1"/>
  <c r="CZ62" i="1"/>
  <c r="Y62" i="1" s="1"/>
  <c r="AB62" i="1"/>
  <c r="CY60" i="1"/>
  <c r="X60" i="1" s="1"/>
  <c r="CZ60" i="1"/>
  <c r="Y60" i="1" s="1"/>
  <c r="CY58" i="1"/>
  <c r="X58" i="1" s="1"/>
  <c r="CZ58" i="1"/>
  <c r="Y58" i="1" s="1"/>
  <c r="CY56" i="1"/>
  <c r="X56" i="1" s="1"/>
  <c r="CZ56" i="1"/>
  <c r="Y56" i="1" s="1"/>
  <c r="CY51" i="1"/>
  <c r="X51" i="1" s="1"/>
  <c r="GK49" i="1"/>
  <c r="CY49" i="1"/>
  <c r="X49" i="1" s="1"/>
  <c r="GK45" i="1"/>
  <c r="P79" i="1"/>
  <c r="CP61" i="1"/>
  <c r="O61" i="1" s="1"/>
  <c r="CP59" i="1"/>
  <c r="O59" i="1" s="1"/>
  <c r="CP57" i="1"/>
  <c r="O57" i="1" s="1"/>
  <c r="CP55" i="1"/>
  <c r="O55" i="1" s="1"/>
  <c r="CP54" i="1"/>
  <c r="O54" i="1" s="1"/>
  <c r="GK50" i="1"/>
  <c r="CY50" i="1"/>
  <c r="X50" i="1" s="1"/>
  <c r="GK46" i="1"/>
  <c r="CY46" i="1"/>
  <c r="X46" i="1" s="1"/>
  <c r="GK44" i="1"/>
  <c r="CY44" i="1"/>
  <c r="X44" i="1" s="1"/>
  <c r="EU75" i="1"/>
  <c r="DY159" i="6" s="1"/>
  <c r="BC75" i="1"/>
  <c r="AB63" i="1"/>
  <c r="CZ61" i="1"/>
  <c r="Y61" i="1" s="1"/>
  <c r="AB61" i="1"/>
  <c r="CY59" i="1"/>
  <c r="X59" i="1" s="1"/>
  <c r="CZ59" i="1"/>
  <c r="Y59" i="1" s="1"/>
  <c r="CY57" i="1"/>
  <c r="X57" i="1" s="1"/>
  <c r="CZ57" i="1"/>
  <c r="Y57" i="1" s="1"/>
  <c r="CY55" i="1"/>
  <c r="X55" i="1" s="1"/>
  <c r="CZ55" i="1"/>
  <c r="Y55" i="1" s="1"/>
  <c r="CY53" i="1"/>
  <c r="X53" i="1" s="1"/>
  <c r="CZ53" i="1"/>
  <c r="Y53" i="1" s="1"/>
  <c r="GK47" i="1"/>
  <c r="CY47" i="1"/>
  <c r="X47" i="1" s="1"/>
  <c r="AB60" i="1"/>
  <c r="AB59" i="1"/>
  <c r="AB58" i="1"/>
  <c r="AB57" i="1"/>
  <c r="AB56" i="1"/>
  <c r="AB55" i="1"/>
  <c r="AB53" i="1"/>
  <c r="AB52" i="1"/>
  <c r="CZ50" i="1"/>
  <c r="Y50" i="1" s="1"/>
  <c r="AB50" i="1"/>
  <c r="CZ48" i="1"/>
  <c r="Y48" i="1" s="1"/>
  <c r="AB48" i="1"/>
  <c r="CZ46" i="1"/>
  <c r="Y46" i="1" s="1"/>
  <c r="AB46" i="1"/>
  <c r="CY43" i="1"/>
  <c r="X43" i="1" s="1"/>
  <c r="U116" i="6" s="1"/>
  <c r="K116" i="6" s="1"/>
  <c r="CP42" i="1"/>
  <c r="O42" i="1" s="1"/>
  <c r="CY42" i="1"/>
  <c r="X42" i="1" s="1"/>
  <c r="CZ42" i="1"/>
  <c r="Y42" i="1" s="1"/>
  <c r="CZ51" i="1"/>
  <c r="Y51" i="1" s="1"/>
  <c r="AB51" i="1"/>
  <c r="CZ49" i="1"/>
  <c r="Y49" i="1" s="1"/>
  <c r="AB49" i="1"/>
  <c r="CZ47" i="1"/>
  <c r="Y47" i="1" s="1"/>
  <c r="AB47" i="1"/>
  <c r="AB45" i="1"/>
  <c r="H120" i="6" s="1"/>
  <c r="CZ44" i="1"/>
  <c r="Y44" i="1" s="1"/>
  <c r="AB44" i="1"/>
  <c r="GK30" i="1"/>
  <c r="CZ30" i="1"/>
  <c r="Y30" i="1" s="1"/>
  <c r="AB42" i="1"/>
  <c r="CZ41" i="1"/>
  <c r="Y41" i="1" s="1"/>
  <c r="U109" i="6" s="1"/>
  <c r="K109" i="6" s="1"/>
  <c r="CQ41" i="1"/>
  <c r="P41" i="1" s="1"/>
  <c r="CY39" i="1"/>
  <c r="X39" i="1" s="1"/>
  <c r="U102" i="6" s="1"/>
  <c r="K102" i="6" s="1"/>
  <c r="CZ35" i="1"/>
  <c r="Y35" i="1" s="1"/>
  <c r="U89" i="6" s="1"/>
  <c r="K89" i="6" s="1"/>
  <c r="CY30" i="1"/>
  <c r="X30" i="1" s="1"/>
  <c r="AD40" i="1"/>
  <c r="CR40" i="1" s="1"/>
  <c r="Q40" i="1" s="1"/>
  <c r="AD75" i="1" s="1"/>
  <c r="CS40" i="1"/>
  <c r="R40" i="1" s="1"/>
  <c r="CZ37" i="1"/>
  <c r="Y37" i="1" s="1"/>
  <c r="U97" i="6" s="1"/>
  <c r="K97" i="6" s="1"/>
  <c r="AD41" i="1"/>
  <c r="CR41" i="1" s="1"/>
  <c r="Q41" i="1" s="1"/>
  <c r="AB40" i="1"/>
  <c r="CQ39" i="1"/>
  <c r="P39" i="1" s="1"/>
  <c r="AD39" i="1"/>
  <c r="CR39" i="1" s="1"/>
  <c r="Q39" i="1" s="1"/>
  <c r="CS38" i="1"/>
  <c r="R38" i="1" s="1"/>
  <c r="GK38" i="1" s="1"/>
  <c r="AB38" i="1"/>
  <c r="CQ37" i="1"/>
  <c r="P37" i="1" s="1"/>
  <c r="AD37" i="1"/>
  <c r="CS36" i="1"/>
  <c r="R36" i="1" s="1"/>
  <c r="GK36" i="1" s="1"/>
  <c r="AB36" i="1"/>
  <c r="CQ35" i="1"/>
  <c r="P35" i="1" s="1"/>
  <c r="AD35" i="1"/>
  <c r="CS34" i="1"/>
  <c r="R34" i="1" s="1"/>
  <c r="GK34" i="1" s="1"/>
  <c r="AB34" i="1"/>
  <c r="CQ33" i="1"/>
  <c r="P33" i="1" s="1"/>
  <c r="AD33" i="1"/>
  <c r="CS32" i="1"/>
  <c r="R32" i="1" s="1"/>
  <c r="GK32" i="1" s="1"/>
  <c r="AB32" i="1"/>
  <c r="CQ31" i="1"/>
  <c r="P31" i="1" s="1"/>
  <c r="U71" i="6" s="1"/>
  <c r="K71" i="6" s="1"/>
  <c r="AD31" i="1"/>
  <c r="CQ30" i="1"/>
  <c r="P30" i="1" s="1"/>
  <c r="CY28" i="1"/>
  <c r="X28" i="1" s="1"/>
  <c r="CZ28" i="1"/>
  <c r="Y28" i="1" s="1"/>
  <c r="CY26" i="1"/>
  <c r="X26" i="1" s="1"/>
  <c r="CZ26" i="1"/>
  <c r="Y26" i="1" s="1"/>
  <c r="AB28" i="1"/>
  <c r="AB26" i="1"/>
  <c r="CS24" i="1"/>
  <c r="R24" i="1" s="1"/>
  <c r="CY24" i="1" s="1"/>
  <c r="X24" i="1" s="1"/>
  <c r="AB24" i="1"/>
  <c r="AB27" i="1"/>
  <c r="H52" i="6" s="1"/>
  <c r="AO18" i="1" l="1"/>
  <c r="F108" i="1"/>
  <c r="I79" i="6"/>
  <c r="EY159" i="6"/>
  <c r="S158" i="6"/>
  <c r="J158" i="6" s="1"/>
  <c r="K156" i="6"/>
  <c r="R158" i="6"/>
  <c r="HB156" i="6"/>
  <c r="GQ156" i="6"/>
  <c r="I156" i="6"/>
  <c r="GJ156" i="6"/>
  <c r="GP156" i="6"/>
  <c r="GN156" i="6"/>
  <c r="GS156" i="6"/>
  <c r="R155" i="6"/>
  <c r="HB153" i="6"/>
  <c r="GQ153" i="6"/>
  <c r="I153" i="6"/>
  <c r="GP153" i="6"/>
  <c r="GS153" i="6"/>
  <c r="GN153" i="6"/>
  <c r="GJ153" i="6"/>
  <c r="R152" i="6"/>
  <c r="HB150" i="6"/>
  <c r="GQ150" i="6"/>
  <c r="I150" i="6"/>
  <c r="GP150" i="6"/>
  <c r="GN150" i="6"/>
  <c r="GS150" i="6"/>
  <c r="GJ150" i="6"/>
  <c r="GM62" i="1"/>
  <c r="S149" i="6"/>
  <c r="J149" i="6" s="1"/>
  <c r="K147" i="6"/>
  <c r="R149" i="6"/>
  <c r="HB147" i="6"/>
  <c r="GQ147" i="6"/>
  <c r="I147" i="6"/>
  <c r="GP147" i="6"/>
  <c r="GN147" i="6"/>
  <c r="GS147" i="6"/>
  <c r="GJ147" i="6"/>
  <c r="CP45" i="1"/>
  <c r="O45" i="1" s="1"/>
  <c r="GM52" i="1"/>
  <c r="R146" i="6"/>
  <c r="HB144" i="6"/>
  <c r="GQ144" i="6"/>
  <c r="I144" i="6"/>
  <c r="GN144" i="6"/>
  <c r="GS144" i="6"/>
  <c r="GP144" i="6"/>
  <c r="GJ144" i="6"/>
  <c r="R143" i="6"/>
  <c r="HB141" i="6"/>
  <c r="GQ141" i="6"/>
  <c r="I141" i="6"/>
  <c r="GP141" i="6"/>
  <c r="GN141" i="6"/>
  <c r="GS141" i="6"/>
  <c r="GJ141" i="6"/>
  <c r="GN52" i="1"/>
  <c r="CZ43" i="1"/>
  <c r="Y43" i="1" s="1"/>
  <c r="U117" i="6" s="1"/>
  <c r="K117" i="6" s="1"/>
  <c r="R140" i="6"/>
  <c r="HB138" i="6"/>
  <c r="GQ138" i="6"/>
  <c r="I138" i="6"/>
  <c r="GP138" i="6"/>
  <c r="GN138" i="6"/>
  <c r="GS138" i="6"/>
  <c r="GJ138" i="6"/>
  <c r="GN51" i="1"/>
  <c r="R137" i="6"/>
  <c r="HB135" i="6"/>
  <c r="GQ135" i="6"/>
  <c r="I135" i="6"/>
  <c r="GP135" i="6"/>
  <c r="GN135" i="6"/>
  <c r="GS135" i="6"/>
  <c r="GJ135" i="6"/>
  <c r="S137" i="6"/>
  <c r="J137" i="6" s="1"/>
  <c r="K135" i="6"/>
  <c r="T121" i="6"/>
  <c r="R125" i="6" s="1"/>
  <c r="R134" i="6"/>
  <c r="HB132" i="6"/>
  <c r="GQ132" i="6"/>
  <c r="I132" i="6"/>
  <c r="GS132" i="6"/>
  <c r="GJ132" i="6"/>
  <c r="GP132" i="6"/>
  <c r="GN132" i="6"/>
  <c r="CZ29" i="1"/>
  <c r="Y29" i="1" s="1"/>
  <c r="U64" i="6" s="1"/>
  <c r="K64" i="6" s="1"/>
  <c r="GM51" i="1"/>
  <c r="AB25" i="1"/>
  <c r="H46" i="6" s="1"/>
  <c r="GM50" i="1"/>
  <c r="GN50" i="1"/>
  <c r="AB43" i="1"/>
  <c r="H112" i="6" s="1"/>
  <c r="CR43" i="1"/>
  <c r="Q43" i="1" s="1"/>
  <c r="U114" i="6" s="1"/>
  <c r="K114" i="6" s="1"/>
  <c r="CP49" i="1"/>
  <c r="O49" i="1" s="1"/>
  <c r="GM49" i="1" s="1"/>
  <c r="S131" i="6"/>
  <c r="J131" i="6" s="1"/>
  <c r="K129" i="6"/>
  <c r="GM48" i="1"/>
  <c r="R131" i="6"/>
  <c r="HB129" i="6"/>
  <c r="GQ129" i="6"/>
  <c r="I129" i="6"/>
  <c r="GP129" i="6"/>
  <c r="GN129" i="6"/>
  <c r="GS129" i="6"/>
  <c r="GJ129" i="6"/>
  <c r="GN49" i="1"/>
  <c r="CZ39" i="1"/>
  <c r="Y39" i="1" s="1"/>
  <c r="U103" i="6" s="1"/>
  <c r="K103" i="6" s="1"/>
  <c r="S128" i="6"/>
  <c r="J128" i="6" s="1"/>
  <c r="K126" i="6"/>
  <c r="T114" i="6"/>
  <c r="HC114" i="6" s="1"/>
  <c r="CP47" i="1"/>
  <c r="O47" i="1" s="1"/>
  <c r="GM47" i="1" s="1"/>
  <c r="R128" i="6"/>
  <c r="HB126" i="6"/>
  <c r="GQ126" i="6"/>
  <c r="I126" i="6"/>
  <c r="GS126" i="6"/>
  <c r="GJ126" i="6"/>
  <c r="GP126" i="6"/>
  <c r="GN126" i="6"/>
  <c r="GM46" i="1"/>
  <c r="GN46" i="1"/>
  <c r="CZ31" i="1"/>
  <c r="Y31" i="1" s="1"/>
  <c r="U73" i="6" s="1"/>
  <c r="K73" i="6" s="1"/>
  <c r="I123" i="6"/>
  <c r="HB123" i="6"/>
  <c r="GY123" i="6"/>
  <c r="AB29" i="1"/>
  <c r="H58" i="6" s="1"/>
  <c r="GZ124" i="6"/>
  <c r="HB124" i="6"/>
  <c r="I124" i="6"/>
  <c r="CY25" i="1"/>
  <c r="X25" i="1" s="1"/>
  <c r="U49" i="6" s="1"/>
  <c r="K49" i="6" s="1"/>
  <c r="CY33" i="1"/>
  <c r="X33" i="1" s="1"/>
  <c r="U80" i="6" s="1"/>
  <c r="K80" i="6" s="1"/>
  <c r="GN44" i="1"/>
  <c r="EH75" i="1"/>
  <c r="CZ45" i="1"/>
  <c r="Y45" i="1" s="1"/>
  <c r="U124" i="6" s="1"/>
  <c r="K124" i="6" s="1"/>
  <c r="CY45" i="1"/>
  <c r="X45" i="1" s="1"/>
  <c r="U123" i="6" s="1"/>
  <c r="K123" i="6" s="1"/>
  <c r="K121" i="6"/>
  <c r="HB121" i="6"/>
  <c r="K113" i="6"/>
  <c r="I116" i="6"/>
  <c r="HC116" i="6"/>
  <c r="GY116" i="6"/>
  <c r="GK43" i="1"/>
  <c r="K115" i="6"/>
  <c r="GZ117" i="6"/>
  <c r="I117" i="6"/>
  <c r="HC117" i="6"/>
  <c r="HC113" i="6"/>
  <c r="GK113" i="6"/>
  <c r="GJ113" i="6"/>
  <c r="I113" i="6"/>
  <c r="GZ109" i="6"/>
  <c r="I109" i="6"/>
  <c r="HE109" i="6"/>
  <c r="CZ33" i="1"/>
  <c r="Y33" i="1" s="1"/>
  <c r="U81" i="6" s="1"/>
  <c r="K81" i="6" s="1"/>
  <c r="I108" i="6"/>
  <c r="HE108" i="6"/>
  <c r="GY108" i="6"/>
  <c r="R111" i="6"/>
  <c r="GJ107" i="6"/>
  <c r="I107" i="6"/>
  <c r="HE107" i="6"/>
  <c r="GK107" i="6"/>
  <c r="S111" i="6"/>
  <c r="J111" i="6" s="1"/>
  <c r="K107" i="6"/>
  <c r="CY37" i="1"/>
  <c r="X37" i="1" s="1"/>
  <c r="U96" i="6" s="1"/>
  <c r="K96" i="6" s="1"/>
  <c r="K101" i="6"/>
  <c r="R105" i="6"/>
  <c r="GJ101" i="6"/>
  <c r="I101" i="6"/>
  <c r="HE101" i="6"/>
  <c r="GK101" i="6"/>
  <c r="GZ103" i="6"/>
  <c r="I103" i="6"/>
  <c r="HE103" i="6"/>
  <c r="CZ27" i="1"/>
  <c r="Y27" i="1" s="1"/>
  <c r="I102" i="6"/>
  <c r="HE102" i="6"/>
  <c r="GY102" i="6"/>
  <c r="GK37" i="1"/>
  <c r="K95" i="6"/>
  <c r="I96" i="6"/>
  <c r="GY96" i="6"/>
  <c r="HC96" i="6"/>
  <c r="K93" i="6"/>
  <c r="GZ97" i="6"/>
  <c r="HC97" i="6"/>
  <c r="I97" i="6"/>
  <c r="HC93" i="6"/>
  <c r="I93" i="6"/>
  <c r="GK93" i="6"/>
  <c r="GJ93" i="6"/>
  <c r="CR37" i="1"/>
  <c r="Q37" i="1" s="1"/>
  <c r="U94" i="6" s="1"/>
  <c r="K94" i="6" s="1"/>
  <c r="T94" i="6"/>
  <c r="R99" i="6" s="1"/>
  <c r="H94" i="6"/>
  <c r="CY27" i="1"/>
  <c r="X27" i="1" s="1"/>
  <c r="U54" i="6" s="1"/>
  <c r="K54" i="6" s="1"/>
  <c r="DZ75" i="1"/>
  <c r="DM75" i="1" s="1"/>
  <c r="HC85" i="6"/>
  <c r="GK85" i="6"/>
  <c r="GJ85" i="6"/>
  <c r="I85" i="6"/>
  <c r="GK35" i="1"/>
  <c r="K87" i="6"/>
  <c r="I88" i="6"/>
  <c r="HC88" i="6"/>
  <c r="GY88" i="6"/>
  <c r="GZ89" i="6"/>
  <c r="I89" i="6"/>
  <c r="HC89" i="6"/>
  <c r="CY31" i="1"/>
  <c r="X31" i="1" s="1"/>
  <c r="U72" i="6" s="1"/>
  <c r="K72" i="6" s="1"/>
  <c r="DX75" i="1"/>
  <c r="DK75" i="1" s="1"/>
  <c r="CZ159" i="6" s="1"/>
  <c r="DY22" i="1"/>
  <c r="CR35" i="1"/>
  <c r="Q35" i="1" s="1"/>
  <c r="U86" i="6" s="1"/>
  <c r="T86" i="6"/>
  <c r="R91" i="6" s="1"/>
  <c r="H86" i="6"/>
  <c r="GK33" i="1"/>
  <c r="K79" i="6"/>
  <c r="I80" i="6"/>
  <c r="HC80" i="6"/>
  <c r="GY80" i="6"/>
  <c r="H60" i="6"/>
  <c r="GZ81" i="6"/>
  <c r="I81" i="6"/>
  <c r="HC81" i="6"/>
  <c r="HC77" i="6"/>
  <c r="GK77" i="6"/>
  <c r="GJ77" i="6"/>
  <c r="I77" i="6"/>
  <c r="K77" i="6"/>
  <c r="CR33" i="1"/>
  <c r="Q33" i="1" s="1"/>
  <c r="U78" i="6" s="1"/>
  <c r="K78" i="6" s="1"/>
  <c r="T78" i="6"/>
  <c r="R83" i="6" s="1"/>
  <c r="H78" i="6"/>
  <c r="AP75" i="1"/>
  <c r="AP22" i="1" s="1"/>
  <c r="HB68" i="6"/>
  <c r="GK68" i="6"/>
  <c r="I68" i="6"/>
  <c r="GJ68" i="6"/>
  <c r="GZ73" i="6"/>
  <c r="HB73" i="6"/>
  <c r="I73" i="6"/>
  <c r="K68" i="6"/>
  <c r="CP29" i="1"/>
  <c r="O29" i="1" s="1"/>
  <c r="I72" i="6"/>
  <c r="GY72" i="6"/>
  <c r="HB72" i="6"/>
  <c r="GN71" i="6"/>
  <c r="GS71" i="6"/>
  <c r="GJ71" i="6"/>
  <c r="HB71" i="6"/>
  <c r="GQ71" i="6"/>
  <c r="I71" i="6"/>
  <c r="GP71" i="6"/>
  <c r="GK31" i="1"/>
  <c r="K70" i="6"/>
  <c r="CR31" i="1"/>
  <c r="Q31" i="1" s="1"/>
  <c r="U69" i="6" s="1"/>
  <c r="K69" i="6" s="1"/>
  <c r="T69" i="6"/>
  <c r="R75" i="6" s="1"/>
  <c r="H69" i="6"/>
  <c r="BA75" i="1"/>
  <c r="BA22" i="1" s="1"/>
  <c r="H47" i="6"/>
  <c r="CP27" i="1"/>
  <c r="O27" i="1" s="1"/>
  <c r="GN27" i="1" s="1"/>
  <c r="GK29" i="1"/>
  <c r="K61" i="6"/>
  <c r="GN62" i="6"/>
  <c r="GP62" i="6"/>
  <c r="FB159" i="6" s="1"/>
  <c r="GS62" i="6"/>
  <c r="GJ62" i="6"/>
  <c r="HB62" i="6"/>
  <c r="GQ62" i="6"/>
  <c r="FC159" i="6" s="1"/>
  <c r="I62" i="6"/>
  <c r="I63" i="6"/>
  <c r="GY63" i="6"/>
  <c r="HB63" i="6"/>
  <c r="GN28" i="1"/>
  <c r="GZ64" i="6"/>
  <c r="HB64" i="6"/>
  <c r="I64" i="6"/>
  <c r="R66" i="6"/>
  <c r="HB59" i="6"/>
  <c r="I59" i="6"/>
  <c r="GK59" i="6"/>
  <c r="GJ59" i="6"/>
  <c r="K59" i="6"/>
  <c r="GA75" i="1"/>
  <c r="ER75" i="1" s="1"/>
  <c r="DK159" i="6" s="1"/>
  <c r="HB60" i="6"/>
  <c r="GL60" i="6"/>
  <c r="GJ60" i="6"/>
  <c r="I60" i="6"/>
  <c r="CY29" i="1"/>
  <c r="X29" i="1" s="1"/>
  <c r="GM28" i="1"/>
  <c r="CG75" i="1"/>
  <c r="CG22" i="1" s="1"/>
  <c r="CI75" i="1"/>
  <c r="CI22" i="1" s="1"/>
  <c r="AQ75" i="1"/>
  <c r="AQ22" i="1" s="1"/>
  <c r="T47" i="6"/>
  <c r="GJ47" i="6" s="1"/>
  <c r="I54" i="6"/>
  <c r="HB54" i="6"/>
  <c r="GY54" i="6"/>
  <c r="R57" i="6"/>
  <c r="GJ53" i="6"/>
  <c r="I53" i="6"/>
  <c r="GK53" i="6"/>
  <c r="HB53" i="6"/>
  <c r="K53" i="6"/>
  <c r="U55" i="6"/>
  <c r="K55" i="6" s="1"/>
  <c r="GM26" i="1"/>
  <c r="GZ55" i="6"/>
  <c r="HB55" i="6"/>
  <c r="I55" i="6"/>
  <c r="GN26" i="1"/>
  <c r="EI75" i="1"/>
  <c r="FY75" i="1"/>
  <c r="FY22" i="1" s="1"/>
  <c r="ES75" i="1"/>
  <c r="GK25" i="1"/>
  <c r="K48" i="6"/>
  <c r="I49" i="6"/>
  <c r="GY49" i="6"/>
  <c r="HB49" i="6"/>
  <c r="CP25" i="1"/>
  <c r="O25" i="1" s="1"/>
  <c r="DW75" i="1"/>
  <c r="DW22" i="1" s="1"/>
  <c r="GZ50" i="6"/>
  <c r="I50" i="6"/>
  <c r="HB50" i="6"/>
  <c r="K47" i="6"/>
  <c r="S51" i="6"/>
  <c r="J51" i="6" s="1"/>
  <c r="AB33" i="1"/>
  <c r="H76" i="6" s="1"/>
  <c r="CZ38" i="1"/>
  <c r="Y38" i="1" s="1"/>
  <c r="CP41" i="1"/>
  <c r="O41" i="1" s="1"/>
  <c r="CZ32" i="1"/>
  <c r="Y32" i="1" s="1"/>
  <c r="CY36" i="1"/>
  <c r="X36" i="1" s="1"/>
  <c r="GM44" i="1"/>
  <c r="BC22" i="1"/>
  <c r="F91" i="1"/>
  <c r="BC104" i="1"/>
  <c r="GM55" i="1"/>
  <c r="GN55" i="1"/>
  <c r="GM53" i="1"/>
  <c r="GN53" i="1"/>
  <c r="GM58" i="1"/>
  <c r="GN58" i="1"/>
  <c r="CY66" i="1"/>
  <c r="X66" i="1" s="1"/>
  <c r="CZ66" i="1"/>
  <c r="Y66" i="1" s="1"/>
  <c r="CY70" i="1"/>
  <c r="X70" i="1" s="1"/>
  <c r="CZ70" i="1"/>
  <c r="Y70" i="1" s="1"/>
  <c r="CP70" i="1"/>
  <c r="O70" i="1" s="1"/>
  <c r="AH22" i="1"/>
  <c r="U75" i="1"/>
  <c r="AI22" i="1"/>
  <c r="V75" i="1"/>
  <c r="CP65" i="1"/>
  <c r="O65" i="1" s="1"/>
  <c r="DU75" i="1"/>
  <c r="CP39" i="1"/>
  <c r="O39" i="1" s="1"/>
  <c r="GK40" i="1"/>
  <c r="CZ40" i="1"/>
  <c r="Y40" i="1" s="1"/>
  <c r="CZ34" i="1"/>
  <c r="Y34" i="1" s="1"/>
  <c r="CY38" i="1"/>
  <c r="X38" i="1" s="1"/>
  <c r="AB41" i="1"/>
  <c r="H106" i="6" s="1"/>
  <c r="CY32" i="1"/>
  <c r="X32" i="1" s="1"/>
  <c r="AB39" i="1"/>
  <c r="H100" i="6" s="1"/>
  <c r="GM57" i="1"/>
  <c r="GN57" i="1"/>
  <c r="GM60" i="1"/>
  <c r="GN60" i="1"/>
  <c r="CY67" i="1"/>
  <c r="X67" i="1" s="1"/>
  <c r="CZ67" i="1"/>
  <c r="Y67" i="1" s="1"/>
  <c r="CY71" i="1"/>
  <c r="X71" i="1" s="1"/>
  <c r="CZ71" i="1"/>
  <c r="Y71" i="1" s="1"/>
  <c r="ET22" i="1"/>
  <c r="P88" i="1"/>
  <c r="ET104" i="1"/>
  <c r="AG22" i="1"/>
  <c r="T75" i="1"/>
  <c r="EB22" i="1"/>
  <c r="DO75" i="1"/>
  <c r="DM159" i="6" s="1"/>
  <c r="CP67" i="1"/>
  <c r="O67" i="1" s="1"/>
  <c r="DL22" i="1"/>
  <c r="DL104" i="1"/>
  <c r="P96" i="1"/>
  <c r="GK24" i="1"/>
  <c r="AE75" i="1"/>
  <c r="CZ24" i="1"/>
  <c r="Y24" i="1" s="1"/>
  <c r="AD22" i="1"/>
  <c r="Q75" i="1"/>
  <c r="CY34" i="1"/>
  <c r="X34" i="1" s="1"/>
  <c r="AB35" i="1"/>
  <c r="H84" i="6" s="1"/>
  <c r="CP40" i="1"/>
  <c r="O40" i="1" s="1"/>
  <c r="GO42" i="1"/>
  <c r="GM42" i="1"/>
  <c r="GM59" i="1"/>
  <c r="GN59" i="1"/>
  <c r="GN48" i="1"/>
  <c r="CY64" i="1"/>
  <c r="X64" i="1" s="1"/>
  <c r="GM64" i="1" s="1"/>
  <c r="CZ64" i="1"/>
  <c r="Y64" i="1" s="1"/>
  <c r="AF75" i="1"/>
  <c r="CY68" i="1"/>
  <c r="X68" i="1" s="1"/>
  <c r="CZ68" i="1"/>
  <c r="Y68" i="1" s="1"/>
  <c r="CY72" i="1"/>
  <c r="X72" i="1" s="1"/>
  <c r="CZ72" i="1"/>
  <c r="Y72" i="1" s="1"/>
  <c r="BB22" i="1"/>
  <c r="BB104" i="1"/>
  <c r="F88" i="1"/>
  <c r="CP66" i="1"/>
  <c r="O66" i="1" s="1"/>
  <c r="GN63" i="1"/>
  <c r="GN62" i="1"/>
  <c r="CP30" i="1"/>
  <c r="O30" i="1" s="1"/>
  <c r="AC75" i="1"/>
  <c r="AB37" i="1"/>
  <c r="H92" i="6" s="1"/>
  <c r="AB31" i="1"/>
  <c r="H67" i="6" s="1"/>
  <c r="CZ36" i="1"/>
  <c r="Y36" i="1" s="1"/>
  <c r="CY40" i="1"/>
  <c r="X40" i="1" s="1"/>
  <c r="EU22" i="1"/>
  <c r="EU104" i="1"/>
  <c r="P91" i="1"/>
  <c r="GM54" i="1"/>
  <c r="GN54" i="1"/>
  <c r="GM61" i="1"/>
  <c r="GN61" i="1"/>
  <c r="GM56" i="1"/>
  <c r="GN56" i="1"/>
  <c r="CY65" i="1"/>
  <c r="X65" i="1" s="1"/>
  <c r="CZ65" i="1"/>
  <c r="Y65" i="1" s="1"/>
  <c r="CY69" i="1"/>
  <c r="X69" i="1" s="1"/>
  <c r="GM69" i="1" s="1"/>
  <c r="CZ69" i="1"/>
  <c r="Y69" i="1" s="1"/>
  <c r="CY73" i="1"/>
  <c r="X73" i="1" s="1"/>
  <c r="GN73" i="1" s="1"/>
  <c r="CZ73" i="1"/>
  <c r="Y73" i="1" s="1"/>
  <c r="EA22" i="1"/>
  <c r="DN75" i="1"/>
  <c r="CP68" i="1"/>
  <c r="O68" i="1" s="1"/>
  <c r="CP71" i="1"/>
  <c r="O71" i="1" s="1"/>
  <c r="AJ22" i="1"/>
  <c r="W75" i="1"/>
  <c r="FQ159" i="6" l="1"/>
  <c r="H174" i="6" s="1"/>
  <c r="GM72" i="1"/>
  <c r="EZ159" i="6"/>
  <c r="H165" i="6" s="1"/>
  <c r="FK159" i="6"/>
  <c r="H167" i="6" s="1"/>
  <c r="FE159" i="6"/>
  <c r="EW159" i="6"/>
  <c r="I40" i="6" s="1"/>
  <c r="FL159" i="6"/>
  <c r="H168" i="6" s="1"/>
  <c r="P95" i="1"/>
  <c r="DW159" i="6"/>
  <c r="J163" i="6"/>
  <c r="CX159" i="6"/>
  <c r="EU159" i="6"/>
  <c r="ET159" i="6"/>
  <c r="I39" i="6" s="1"/>
  <c r="CW159" i="6"/>
  <c r="J39" i="6" s="1"/>
  <c r="P84" i="1"/>
  <c r="V16" i="2" s="1"/>
  <c r="V18" i="2" s="1"/>
  <c r="DI159" i="6"/>
  <c r="DS159" i="6"/>
  <c r="J173" i="6" s="1"/>
  <c r="P85" i="1"/>
  <c r="DJ159" i="6"/>
  <c r="EH22" i="1"/>
  <c r="S119" i="6"/>
  <c r="J119" i="6" s="1"/>
  <c r="H158" i="6"/>
  <c r="HA158" i="6"/>
  <c r="CP43" i="1"/>
  <c r="O43" i="1" s="1"/>
  <c r="GM43" i="1" s="1"/>
  <c r="H155" i="6"/>
  <c r="HA155" i="6"/>
  <c r="HA152" i="6"/>
  <c r="H152" i="6"/>
  <c r="H149" i="6"/>
  <c r="HA149" i="6"/>
  <c r="HA146" i="6"/>
  <c r="H146" i="6"/>
  <c r="HA143" i="6"/>
  <c r="H143" i="6"/>
  <c r="HA140" i="6"/>
  <c r="H140" i="6"/>
  <c r="I121" i="6"/>
  <c r="GJ121" i="6"/>
  <c r="CP37" i="1"/>
  <c r="O37" i="1" s="1"/>
  <c r="GL121" i="6"/>
  <c r="GN45" i="1"/>
  <c r="HA137" i="6"/>
  <c r="H137" i="6"/>
  <c r="HA134" i="6"/>
  <c r="H134" i="6"/>
  <c r="I114" i="6"/>
  <c r="S105" i="6"/>
  <c r="J105" i="6" s="1"/>
  <c r="HA131" i="6"/>
  <c r="H131" i="6"/>
  <c r="EH104" i="1"/>
  <c r="P113" i="1" s="1"/>
  <c r="GN47" i="1"/>
  <c r="ED75" i="1"/>
  <c r="ED22" i="1" s="1"/>
  <c r="GJ114" i="6"/>
  <c r="R119" i="6"/>
  <c r="H119" i="6" s="1"/>
  <c r="GL114" i="6"/>
  <c r="EC75" i="1"/>
  <c r="EC22" i="1" s="1"/>
  <c r="S125" i="6"/>
  <c r="J125" i="6" s="1"/>
  <c r="HA128" i="6"/>
  <c r="H128" i="6"/>
  <c r="GM45" i="1"/>
  <c r="H125" i="6"/>
  <c r="HA125" i="6"/>
  <c r="F95" i="1"/>
  <c r="CP33" i="1"/>
  <c r="O33" i="1" s="1"/>
  <c r="GM33" i="1" s="1"/>
  <c r="HA111" i="6"/>
  <c r="H111" i="6"/>
  <c r="GN25" i="1"/>
  <c r="GM27" i="1"/>
  <c r="HA105" i="6"/>
  <c r="H105" i="6"/>
  <c r="CP35" i="1"/>
  <c r="O35" i="1" s="1"/>
  <c r="GM35" i="1" s="1"/>
  <c r="DV75" i="1"/>
  <c r="DV22" i="1" s="1"/>
  <c r="S99" i="6"/>
  <c r="J99" i="6" s="1"/>
  <c r="F84" i="1"/>
  <c r="G16" i="2" s="1"/>
  <c r="G18" i="2" s="1"/>
  <c r="H99" i="6"/>
  <c r="HA99" i="6"/>
  <c r="DZ22" i="1"/>
  <c r="HC94" i="6"/>
  <c r="GL94" i="6"/>
  <c r="GJ94" i="6"/>
  <c r="I94" i="6"/>
  <c r="DX22" i="1"/>
  <c r="HA91" i="6"/>
  <c r="H91" i="6"/>
  <c r="K86" i="6"/>
  <c r="S91" i="6"/>
  <c r="J91" i="6" s="1"/>
  <c r="HC86" i="6"/>
  <c r="GL86" i="6"/>
  <c r="GJ86" i="6"/>
  <c r="I86" i="6"/>
  <c r="AK75" i="1"/>
  <c r="AK22" i="1" s="1"/>
  <c r="GM25" i="1"/>
  <c r="CP31" i="1"/>
  <c r="O31" i="1" s="1"/>
  <c r="GM31" i="1" s="1"/>
  <c r="H83" i="6"/>
  <c r="HA83" i="6"/>
  <c r="AP104" i="1"/>
  <c r="AP18" i="1" s="1"/>
  <c r="S83" i="6"/>
  <c r="J83" i="6" s="1"/>
  <c r="I47" i="6"/>
  <c r="GL47" i="6"/>
  <c r="HC78" i="6"/>
  <c r="FO159" i="6" s="1"/>
  <c r="GL78" i="6"/>
  <c r="GJ78" i="6"/>
  <c r="I78" i="6"/>
  <c r="BA104" i="1"/>
  <c r="F124" i="1" s="1"/>
  <c r="HB47" i="6"/>
  <c r="H75" i="6"/>
  <c r="HA75" i="6"/>
  <c r="S75" i="6"/>
  <c r="J75" i="6" s="1"/>
  <c r="AX75" i="1"/>
  <c r="AX22" i="1" s="1"/>
  <c r="HB69" i="6"/>
  <c r="FN159" i="6" s="1"/>
  <c r="H171" i="6" s="1"/>
  <c r="GL69" i="6"/>
  <c r="GJ69" i="6"/>
  <c r="I69" i="6"/>
  <c r="ES22" i="1"/>
  <c r="R51" i="6"/>
  <c r="H51" i="6" s="1"/>
  <c r="GM29" i="1"/>
  <c r="U63" i="6"/>
  <c r="H66" i="6"/>
  <c r="HA66" i="6"/>
  <c r="EI104" i="1"/>
  <c r="EI18" i="1" s="1"/>
  <c r="AZ75" i="1"/>
  <c r="F86" i="1" s="1"/>
  <c r="GA22" i="1"/>
  <c r="F85" i="1"/>
  <c r="EI22" i="1"/>
  <c r="AQ104" i="1"/>
  <c r="AQ18" i="1" s="1"/>
  <c r="GN29" i="1"/>
  <c r="HA57" i="6"/>
  <c r="H57" i="6"/>
  <c r="EP75" i="1"/>
  <c r="S57" i="6"/>
  <c r="J57" i="6" s="1"/>
  <c r="ES104" i="1"/>
  <c r="ES18" i="1" s="1"/>
  <c r="DJ75" i="1"/>
  <c r="GN24" i="1"/>
  <c r="W22" i="1"/>
  <c r="F99" i="1"/>
  <c r="W104" i="1"/>
  <c r="DN22" i="1"/>
  <c r="DN104" i="1"/>
  <c r="P98" i="1"/>
  <c r="GM30" i="1"/>
  <c r="GN30" i="1"/>
  <c r="AB75" i="1"/>
  <c r="GM66" i="1"/>
  <c r="GN66" i="1"/>
  <c r="AF22" i="1"/>
  <c r="S75" i="1"/>
  <c r="GM67" i="1"/>
  <c r="GN67" i="1"/>
  <c r="V22" i="1"/>
  <c r="V104" i="1"/>
  <c r="F98" i="1"/>
  <c r="GM70" i="1"/>
  <c r="GN70" i="1"/>
  <c r="GM73" i="1"/>
  <c r="GM71" i="1"/>
  <c r="GN71" i="1"/>
  <c r="GO34" i="1"/>
  <c r="GM34" i="1"/>
  <c r="AL75" i="1"/>
  <c r="DO22" i="1"/>
  <c r="P99" i="1"/>
  <c r="DO104" i="1"/>
  <c r="GN72" i="1"/>
  <c r="ET18" i="1"/>
  <c r="P117" i="1"/>
  <c r="GP38" i="1"/>
  <c r="GM38" i="1"/>
  <c r="GM39" i="1"/>
  <c r="GP39" i="1"/>
  <c r="DU22" i="1"/>
  <c r="FW75" i="1"/>
  <c r="DH75" i="1"/>
  <c r="DC159" i="6" s="1"/>
  <c r="J165" i="6" s="1"/>
  <c r="FX75" i="1"/>
  <c r="FZ75" i="1"/>
  <c r="DM22" i="1"/>
  <c r="P97" i="1"/>
  <c r="DM104" i="1"/>
  <c r="BC18" i="1"/>
  <c r="F120" i="1"/>
  <c r="GO36" i="1"/>
  <c r="GM36" i="1"/>
  <c r="GM24" i="1"/>
  <c r="GN69" i="1"/>
  <c r="GN64" i="1"/>
  <c r="EU18" i="1"/>
  <c r="P120" i="1"/>
  <c r="GM68" i="1"/>
  <c r="GN68" i="1"/>
  <c r="BB18" i="1"/>
  <c r="F117" i="1"/>
  <c r="Q22" i="1"/>
  <c r="F87" i="1"/>
  <c r="Q104" i="1"/>
  <c r="DL18" i="1"/>
  <c r="P125" i="1"/>
  <c r="GM37" i="1"/>
  <c r="GO37" i="1"/>
  <c r="U22" i="1"/>
  <c r="F97" i="1"/>
  <c r="U104" i="1"/>
  <c r="AC22" i="1"/>
  <c r="CE75" i="1"/>
  <c r="P75" i="1"/>
  <c r="CF75" i="1"/>
  <c r="CH75" i="1"/>
  <c r="GP40" i="1"/>
  <c r="GM40" i="1"/>
  <c r="AE22" i="1"/>
  <c r="R75" i="1"/>
  <c r="T22" i="1"/>
  <c r="F96" i="1"/>
  <c r="T104" i="1"/>
  <c r="GO32" i="1"/>
  <c r="GM32" i="1"/>
  <c r="GO35" i="1"/>
  <c r="GM65" i="1"/>
  <c r="GN65" i="1"/>
  <c r="ER22" i="1"/>
  <c r="ER104" i="1"/>
  <c r="P86" i="1"/>
  <c r="GP41" i="1"/>
  <c r="GM41" i="1"/>
  <c r="DK22" i="1"/>
  <c r="P90" i="1"/>
  <c r="Y16" i="2" s="1"/>
  <c r="Y18" i="2" s="1"/>
  <c r="DK104" i="1"/>
  <c r="EH18" i="1" l="1"/>
  <c r="HA119" i="6"/>
  <c r="P159" i="6"/>
  <c r="EV159" i="6"/>
  <c r="H161" i="6" s="1"/>
  <c r="EX159" i="6"/>
  <c r="H164" i="6" s="1"/>
  <c r="H163" i="6"/>
  <c r="H172" i="6"/>
  <c r="FR159" i="6"/>
  <c r="GO33" i="1"/>
  <c r="DJ104" i="1"/>
  <c r="DJ18" i="1" s="1"/>
  <c r="DB159" i="6"/>
  <c r="J40" i="6" s="1"/>
  <c r="GO43" i="1"/>
  <c r="EP104" i="1"/>
  <c r="EP18" i="1" s="1"/>
  <c r="DG159" i="6"/>
  <c r="DQ75" i="1"/>
  <c r="DO159" i="6" s="1"/>
  <c r="J168" i="6" s="1"/>
  <c r="DP75" i="1"/>
  <c r="DN159" i="6" s="1"/>
  <c r="J167" i="6" s="1"/>
  <c r="F113" i="1"/>
  <c r="CC75" i="1"/>
  <c r="CC22" i="1" s="1"/>
  <c r="DT75" i="1"/>
  <c r="DT22" i="1" s="1"/>
  <c r="GN31" i="1"/>
  <c r="FT75" i="1" s="1"/>
  <c r="FT22" i="1" s="1"/>
  <c r="HA51" i="6"/>
  <c r="BA18" i="1"/>
  <c r="DI75" i="1"/>
  <c r="X75" i="1"/>
  <c r="F100" i="1" s="1"/>
  <c r="EP22" i="1"/>
  <c r="AZ22" i="1"/>
  <c r="F114" i="1"/>
  <c r="AZ104" i="1"/>
  <c r="AZ18" i="1" s="1"/>
  <c r="AX104" i="1"/>
  <c r="F82" i="1"/>
  <c r="P114" i="1"/>
  <c r="P89" i="1"/>
  <c r="DJ22" i="1"/>
  <c r="P124" i="1"/>
  <c r="K63" i="6"/>
  <c r="S66" i="6"/>
  <c r="P82" i="1"/>
  <c r="CB75" i="1"/>
  <c r="CB22" i="1" s="1"/>
  <c r="DK18" i="1"/>
  <c r="P119" i="1"/>
  <c r="CE22" i="1"/>
  <c r="AV75" i="1"/>
  <c r="CA75" i="1"/>
  <c r="FZ22" i="1"/>
  <c r="EQ75" i="1"/>
  <c r="DH159" i="6" s="1"/>
  <c r="CD75" i="1"/>
  <c r="P101" i="1"/>
  <c r="V18" i="1"/>
  <c r="F127" i="1"/>
  <c r="W18" i="1"/>
  <c r="F128" i="1"/>
  <c r="DM18" i="1"/>
  <c r="P126" i="1"/>
  <c r="FX22" i="1"/>
  <c r="EO75" i="1"/>
  <c r="DF159" i="6" s="1"/>
  <c r="FV75" i="1"/>
  <c r="AL22" i="1"/>
  <c r="Y75" i="1"/>
  <c r="T18" i="1"/>
  <c r="F125" i="1"/>
  <c r="FS75" i="1"/>
  <c r="DH22" i="1"/>
  <c r="DH104" i="1"/>
  <c r="P78" i="1"/>
  <c r="DO18" i="1"/>
  <c r="P128" i="1"/>
  <c r="FU75" i="1"/>
  <c r="S22" i="1"/>
  <c r="S104" i="1"/>
  <c r="F90" i="1"/>
  <c r="J16" i="2" s="1"/>
  <c r="J18" i="2" s="1"/>
  <c r="AB22" i="1"/>
  <c r="O75" i="1"/>
  <c r="DN18" i="1"/>
  <c r="P127" i="1"/>
  <c r="CH22" i="1"/>
  <c r="AY75" i="1"/>
  <c r="U18" i="1"/>
  <c r="F126" i="1"/>
  <c r="ER18" i="1"/>
  <c r="P115" i="1"/>
  <c r="CF22" i="1"/>
  <c r="AW75" i="1"/>
  <c r="R22" i="1"/>
  <c r="F89" i="1"/>
  <c r="R104" i="1"/>
  <c r="P22" i="1"/>
  <c r="F78" i="1"/>
  <c r="P104" i="1"/>
  <c r="Q18" i="1"/>
  <c r="F116" i="1"/>
  <c r="FW22" i="1"/>
  <c r="EN75" i="1"/>
  <c r="DE159" i="6" s="1"/>
  <c r="FM159" i="6" l="1"/>
  <c r="H159" i="6" s="1"/>
  <c r="DQ104" i="1"/>
  <c r="P130" i="1" s="1"/>
  <c r="F115" i="1"/>
  <c r="P111" i="1"/>
  <c r="DP22" i="1"/>
  <c r="P118" i="1"/>
  <c r="P87" i="1"/>
  <c r="DA159" i="6"/>
  <c r="J164" i="6" s="1"/>
  <c r="DQ22" i="1"/>
  <c r="P100" i="1"/>
  <c r="DP104" i="1"/>
  <c r="DP18" i="1" s="1"/>
  <c r="J66" i="6"/>
  <c r="Q159" i="6"/>
  <c r="DI22" i="1"/>
  <c r="AT75" i="1"/>
  <c r="AT22" i="1" s="1"/>
  <c r="DG75" i="1"/>
  <c r="DI104" i="1"/>
  <c r="DI18" i="1" s="1"/>
  <c r="X22" i="1"/>
  <c r="X104" i="1"/>
  <c r="X18" i="1" s="1"/>
  <c r="AX18" i="1"/>
  <c r="F111" i="1"/>
  <c r="EK75" i="1"/>
  <c r="AS75" i="1"/>
  <c r="AS104" i="1" s="1"/>
  <c r="EN22" i="1"/>
  <c r="EN104" i="1"/>
  <c r="P80" i="1"/>
  <c r="P18" i="1"/>
  <c r="F107" i="1"/>
  <c r="S18" i="1"/>
  <c r="F119" i="1"/>
  <c r="FS22" i="1"/>
  <c r="EJ75" i="1"/>
  <c r="DP159" i="6" s="1"/>
  <c r="AV22" i="1"/>
  <c r="F80" i="1"/>
  <c r="AV104" i="1"/>
  <c r="FV22" i="1"/>
  <c r="EM75" i="1"/>
  <c r="DT159" i="6" s="1"/>
  <c r="J174" i="6" s="1"/>
  <c r="CA22" i="1"/>
  <c r="AR75" i="1"/>
  <c r="G8" i="1" s="1"/>
  <c r="FU22" i="1"/>
  <c r="EL75" i="1"/>
  <c r="DR159" i="6" s="1"/>
  <c r="J172" i="6" s="1"/>
  <c r="DH18" i="1"/>
  <c r="P107" i="1"/>
  <c r="EO22" i="1"/>
  <c r="P81" i="1"/>
  <c r="EO104" i="1"/>
  <c r="CD22" i="1"/>
  <c r="AU75" i="1"/>
  <c r="O22" i="1"/>
  <c r="F77" i="1"/>
  <c r="O104" i="1"/>
  <c r="AW22" i="1"/>
  <c r="F81" i="1"/>
  <c r="AW104" i="1"/>
  <c r="AY22" i="1"/>
  <c r="F83" i="1"/>
  <c r="AY104" i="1"/>
  <c r="R18" i="1"/>
  <c r="F118" i="1"/>
  <c r="Y22" i="1"/>
  <c r="F101" i="1"/>
  <c r="Y104" i="1"/>
  <c r="DQ18" i="1"/>
  <c r="EQ22" i="1"/>
  <c r="EQ104" i="1"/>
  <c r="P83" i="1"/>
  <c r="H169" i="6" l="1"/>
  <c r="H176" i="6" s="1"/>
  <c r="I38" i="6" s="1"/>
  <c r="P129" i="1"/>
  <c r="EK22" i="1"/>
  <c r="DU159" i="6"/>
  <c r="DQ159" i="6"/>
  <c r="J171" i="6" s="1"/>
  <c r="J169" i="6"/>
  <c r="J176" i="6" s="1"/>
  <c r="J159" i="6"/>
  <c r="DG104" i="1"/>
  <c r="DG18" i="1" s="1"/>
  <c r="CY159" i="6"/>
  <c r="J161" i="6" s="1"/>
  <c r="AT104" i="1"/>
  <c r="F122" i="1" s="1"/>
  <c r="F93" i="1"/>
  <c r="F16" i="2" s="1"/>
  <c r="F18" i="2" s="1"/>
  <c r="P77" i="1"/>
  <c r="DG22" i="1"/>
  <c r="P116" i="1"/>
  <c r="F129" i="1"/>
  <c r="AS22" i="1"/>
  <c r="EK104" i="1"/>
  <c r="EK18" i="1" s="1"/>
  <c r="P92" i="1"/>
  <c r="T16" i="2" s="1"/>
  <c r="T18" i="2" s="1"/>
  <c r="F92" i="1"/>
  <c r="E16" i="2" s="1"/>
  <c r="E18" i="2" s="1"/>
  <c r="Y18" i="1"/>
  <c r="F130" i="1"/>
  <c r="AS18" i="1"/>
  <c r="F121" i="1"/>
  <c r="EJ22" i="1"/>
  <c r="EJ104" i="1"/>
  <c r="P102" i="1"/>
  <c r="AU22" i="1"/>
  <c r="F94" i="1"/>
  <c r="H16" i="2" s="1"/>
  <c r="H18" i="2" s="1"/>
  <c r="AU104" i="1"/>
  <c r="EM22" i="1"/>
  <c r="EM104" i="1"/>
  <c r="P94" i="1"/>
  <c r="W16" i="2" s="1"/>
  <c r="W18" i="2" s="1"/>
  <c r="EQ18" i="1"/>
  <c r="P112" i="1"/>
  <c r="AW18" i="1"/>
  <c r="F110" i="1"/>
  <c r="EO18" i="1"/>
  <c r="P110" i="1"/>
  <c r="AY18" i="1"/>
  <c r="F112" i="1"/>
  <c r="EL22" i="1"/>
  <c r="P93" i="1"/>
  <c r="U16" i="2" s="1"/>
  <c r="U18" i="2" s="1"/>
  <c r="EL104" i="1"/>
  <c r="AR22" i="1"/>
  <c r="F102" i="1"/>
  <c r="AR104" i="1"/>
  <c r="AV18" i="1"/>
  <c r="F109" i="1"/>
  <c r="EN18" i="1"/>
  <c r="P109" i="1"/>
  <c r="O18" i="1"/>
  <c r="F106" i="1"/>
  <c r="P106" i="1" l="1"/>
  <c r="AT18" i="1"/>
  <c r="E26" i="6"/>
  <c r="J38" i="6"/>
  <c r="J177" i="6"/>
  <c r="J178" i="6" s="1"/>
  <c r="P121" i="1"/>
  <c r="I16" i="2"/>
  <c r="I18" i="2" s="1"/>
  <c r="AR18" i="1"/>
  <c r="F131" i="1"/>
  <c r="EM18" i="1"/>
  <c r="P123" i="1"/>
  <c r="EJ18" i="1"/>
  <c r="P131" i="1"/>
  <c r="X16" i="2"/>
  <c r="X18" i="2" s="1"/>
  <c r="EL18" i="1"/>
  <c r="P122" i="1"/>
  <c r="AU18" i="1"/>
  <c r="F123" i="1"/>
</calcChain>
</file>

<file path=xl/comments1.xml><?xml version="1.0" encoding="utf-8"?>
<comments xmlns="http://schemas.openxmlformats.org/spreadsheetml/2006/main">
  <authors>
    <author>Пользователь Windows</author>
  </authors>
  <commentList>
    <comment ref="C7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Инвестор -&gt; Организация</t>
        </r>
      </text>
    </comment>
    <comment ref="J7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Инвестор -&gt; по ОКПО</t>
        </r>
      </text>
    </comment>
    <comment ref="C8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Заказчик -&gt; Организация</t>
        </r>
      </text>
    </comment>
    <comment ref="J8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Заказчик -&gt; по ОКПО</t>
        </r>
      </text>
    </comment>
    <comment ref="C9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Генподрядчик -&gt; Организация</t>
        </r>
      </text>
    </comment>
    <comment ref="J9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Генподрядчик -&gt; по ОКПО</t>
        </r>
      </text>
    </comment>
    <comment ref="C1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Субподрядчик -&gt; Организация</t>
        </r>
      </text>
    </comment>
    <comment ref="J1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Субподрядчик -&gt; по ОКПО</t>
        </r>
      </text>
    </comment>
    <comment ref="C11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-&gt; Наименования -&gt; Привязать к стройке</t>
        </r>
      </text>
    </comment>
    <comment ref="C13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-&gt; Наименования -&gt; Шифр</t>
        </r>
      </text>
    </comment>
    <comment ref="J13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Вид деятельности по ОКДП</t>
        </r>
      </text>
    </comment>
    <comment ref="J14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Договор подряда №</t>
        </r>
      </text>
    </comment>
    <comment ref="J15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Договор подряда -&gt; Дата</t>
        </r>
      </text>
    </comment>
    <comment ref="J16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Вид операции</t>
        </r>
      </text>
    </comment>
    <comment ref="G2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Описание -&gt; Номер документа</t>
        </r>
      </text>
    </comment>
    <comment ref="H2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Дата утверждения</t>
        </r>
      </text>
    </comment>
  </commentList>
</comments>
</file>

<file path=xl/sharedStrings.xml><?xml version="1.0" encoding="utf-8"?>
<sst xmlns="http://schemas.openxmlformats.org/spreadsheetml/2006/main" count="3767" uniqueCount="450">
  <si>
    <t>Smeta.RU  (495) 974-1589</t>
  </si>
  <si>
    <t>_PS_</t>
  </si>
  <si>
    <t>Smeta.RU</t>
  </si>
  <si>
    <t/>
  </si>
  <si>
    <t>Коррект_1КМ_АСБ 4х240'Новое строительство КЛ 0,4 кВ №3, №15 ТП829 - г.Орёл</t>
  </si>
  <si>
    <t>Сметные нормы списания</t>
  </si>
  <si>
    <t>Коды ценников</t>
  </si>
  <si>
    <t>v10 ФЕР  2017 года НОВОЕ СТРОИТЕЛЬСТВО</t>
  </si>
  <si>
    <t>Версия 10.0.0.10 от 18.04.2017 г. Типовой расчет (НОВОЕ СТРОИТЕЛЬСТВО или РЕКОНСТРУКЦИЯ) © ООО НТЦ «АиВТ» г.Орел</t>
  </si>
  <si>
    <t>ФЕР-2017 с Изм.4 от 2018.01.10</t>
  </si>
  <si>
    <t>Поправки для базы 2017 года от 2017.10.25  Строительство</t>
  </si>
  <si>
    <t>Новая локальная смета</t>
  </si>
  <si>
    <t>1</t>
  </si>
  <si>
    <t>01-01-009-01</t>
  </si>
  <si>
    <t>Разработка грунта в траншеях экскаватором «обратная лопата» с ковшом вместимостью 1 (1-1,2) м3, группа грунтов 1</t>
  </si>
  <si>
    <t>1000 м3</t>
  </si>
  <si>
    <t>ФЕР-2001, 01-01-009-01, приказ Минстроя России №1039/пр от 30.12.2016г.</t>
  </si>
  <si>
    <t>Общестроительные и специальные строительные работы</t>
  </si>
  <si>
    <t>Земляные работы, выполняемые  механизированным способом</t>
  </si>
  <si>
    <t>ФЕР-01</t>
  </si>
  <si>
    <t>*0,85</t>
  </si>
  <si>
    <t>*0,8</t>
  </si>
  <si>
    <t>3</t>
  </si>
  <si>
    <t>01-02-055-01</t>
  </si>
  <si>
    <t>Разработка грунта вручную с креплениями в траншеях шириной до 2 м, глубиной до 2 м, группа грунтов 1</t>
  </si>
  <si>
    <t>100 м3</t>
  </si>
  <si>
    <t>ФЕР-2001, 01-02-055-01, приказ Минстроя России №1039/пр от 30.12.2016г.</t>
  </si>
  <si>
    <t>Земляные работы, выполняемые  ручным способом</t>
  </si>
  <si>
    <t>4</t>
  </si>
  <si>
    <t>34-02-017-01</t>
  </si>
  <si>
    <t>Устройство переходов подземных методом горизонтального прокола первой трубой до 10 м</t>
  </si>
  <si>
    <t>переход</t>
  </si>
  <si>
    <t>ФЕР-2001, 34-02-017-01, приказ Минстроя России №1039/пр от 30.12.2016г.</t>
  </si>
  <si>
    <t>Сооружения связи , радиовещания и телевидения</t>
  </si>
  <si>
    <t>ФЕР-34</t>
  </si>
  <si>
    <t>5</t>
  </si>
  <si>
    <t>34-02-017-02</t>
  </si>
  <si>
    <t>Устройство переходов подземных методом горизонтального прокола на каждые последующие 5 м добавлять к расценке 34-02-017-01</t>
  </si>
  <si>
    <t>ФЕР-2001, 34-02-017-02, приказ Минстроя России №1039/пр от 30.12.2016г.</t>
  </si>
  <si>
    <t>6</t>
  </si>
  <si>
    <t>м08-02-141-05</t>
  </si>
  <si>
    <t>Кабель до 35 кВ в готовых траншеях без покрытий, масса 1 м до 9 кг</t>
  </si>
  <si>
    <t>100 м</t>
  </si>
  <si>
    <t>ФЕРм-2001, м08-02-141-05, приказ Минстроя России №1039/пр от 30.12.2016г.</t>
  </si>
  <si>
    <t>Монтажные работы</t>
  </si>
  <si>
    <t>Электромонтажные работы  (ФЕРм-08, отдел 01-03)</t>
  </si>
  <si>
    <t>ФЕРм-08</t>
  </si>
  <si>
    <t>7</t>
  </si>
  <si>
    <t>м08-02-148-05</t>
  </si>
  <si>
    <t>Кабель до 35 кВ в проложенных трубах, блоках и коробах, масса 1 м кабеля до 9 кг</t>
  </si>
  <si>
    <t>ФЕРм-2001, м08-02-148-05, приказ Минстроя России №1039/пр от 30.12.2016г.</t>
  </si>
  <si>
    <t>8</t>
  </si>
  <si>
    <t>м08-02-164-03</t>
  </si>
  <si>
    <t>Муфта мачтовая концевая металлическая для 3-5-жильного кабеля напряжением до 1 кВ, сечение одной жилы до 120 мм2</t>
  </si>
  <si>
    <t>ШТ</t>
  </si>
  <si>
    <t>ФЕРм-2001, м08-02-164-03, приказ Минстроя России №1039/пр от 30.12.2016г.</t>
  </si>
  <si>
    <t>9</t>
  </si>
  <si>
    <t>п01-11-024-01</t>
  </si>
  <si>
    <t>Фазировка электрической линии или трансформатора с сетью напряжением до 1 кВ</t>
  </si>
  <si>
    <t>ФЕРп-2001, п01-11-024-01, приказ Минстроя России №1039/пр от 30.12.2016г.</t>
  </si>
  <si>
    <t>Пусконаладочные работы</t>
  </si>
  <si>
    <t>Пусконаладочные работы : все сборники и отделы 05-06 (диагностика лифтов ) сборника мрФЕР-01</t>
  </si>
  <si>
    <t>ФЕРп</t>
  </si>
  <si>
    <t>10</t>
  </si>
  <si>
    <t>п01-12-027-01</t>
  </si>
  <si>
    <t>Испытание кабеля силового длиной до 500 м напряжением до 10 кВ</t>
  </si>
  <si>
    <t>испытание</t>
  </si>
  <si>
    <t>ФЕРп-2001, п01-12-027-01, приказ Минстроя России №1039/пр от 30.12.2016г.</t>
  </si>
  <si>
    <t>11</t>
  </si>
  <si>
    <t>м08-02-143-01</t>
  </si>
  <si>
    <t>Покрытие кабеля, проложенного в траншее кирпичом одного кабеля</t>
  </si>
  <si>
    <t>ФЕРм-2001, м08-02-143-01, приказ Минстроя России №1039/пр от 30.12.2016г.</t>
  </si>
  <si>
    <t>12</t>
  </si>
  <si>
    <t>01-03-031-01</t>
  </si>
  <si>
    <t>Засыпка траншей и котлованов с перемещением грунта до 5 м бульдозерами мощностью 59 кВт (80 л.с.), группа грунтов 1 м</t>
  </si>
  <si>
    <t>ФЕР-2001, 01-03-031-01, приказ Минстроя России №1039/пр от 30.12.2016г.</t>
  </si>
  <si>
    <t>Рыхление грунтов</t>
  </si>
  <si>
    <t>13</t>
  </si>
  <si>
    <t>Прайс-лист</t>
  </si>
  <si>
    <t>Кабель АСБ1 4х240</t>
  </si>
  <si>
    <t>м</t>
  </si>
  <si>
    <t>Материалы ( строительные )</t>
  </si>
  <si>
    <t>Материалы, изделия и конструкции</t>
  </si>
  <si>
    <t>ресурс_Материалы (03)</t>
  </si>
  <si>
    <t>[1 430 /  7,5]</t>
  </si>
  <si>
    <t>14</t>
  </si>
  <si>
    <t>Труба гофрированная диаметром 160 мм</t>
  </si>
  <si>
    <t>[229,66 /  7,5]</t>
  </si>
  <si>
    <t>15</t>
  </si>
  <si>
    <t>Муфта 4 КВТПН1 150/240</t>
  </si>
  <si>
    <t>шт.</t>
  </si>
  <si>
    <t>[1 458,6 /  7,5]</t>
  </si>
  <si>
    <t>16</t>
  </si>
  <si>
    <t>Кирпич красный</t>
  </si>
  <si>
    <t>[13,16 /  7,5]</t>
  </si>
  <si>
    <t>17</t>
  </si>
  <si>
    <t>Песок природный</t>
  </si>
  <si>
    <t>м3</t>
  </si>
  <si>
    <t>[177,97 /  7,5]</t>
  </si>
  <si>
    <t>18</t>
  </si>
  <si>
    <t>Лента сигнальная ЛСЭ-150</t>
  </si>
  <si>
    <t>100М</t>
  </si>
  <si>
    <t>[599,47 /  7,5]</t>
  </si>
  <si>
    <t>19</t>
  </si>
  <si>
    <t>Лента оградительная 75мм 250 м</t>
  </si>
  <si>
    <t>[233,56 /  7,5]</t>
  </si>
  <si>
    <t>20</t>
  </si>
  <si>
    <t>Газ пропан</t>
  </si>
  <si>
    <t>кг</t>
  </si>
  <si>
    <t>[35,2 /  7,5]</t>
  </si>
  <si>
    <t>21</t>
  </si>
  <si>
    <t>Щебень известковый</t>
  </si>
  <si>
    <t>[885,2 /  7,5]</t>
  </si>
  <si>
    <t>22</t>
  </si>
  <si>
    <t>Пена монтажная 750 мл</t>
  </si>
  <si>
    <t>шт</t>
  </si>
  <si>
    <t>[271,19 /  7,5]</t>
  </si>
  <si>
    <t>24</t>
  </si>
  <si>
    <t>Краска огнезащитная</t>
  </si>
  <si>
    <t>[441,01 /  7,5]</t>
  </si>
  <si>
    <t>25</t>
  </si>
  <si>
    <t>Строка добавленная вручную</t>
  </si>
  <si>
    <t>По умолчанию</t>
  </si>
  <si>
    <t>45</t>
  </si>
  <si>
    <t>46</t>
  </si>
  <si>
    <t>ПЗ</t>
  </si>
  <si>
    <t>Прямые затраты</t>
  </si>
  <si>
    <t>СтМатОб</t>
  </si>
  <si>
    <t>Стоимость материальных ресурсов (всего)</t>
  </si>
  <si>
    <t>СтМатОбЗак</t>
  </si>
  <si>
    <t>Стоимость материалов и оборудования заказчика</t>
  </si>
  <si>
    <t>СтМатОбПод</t>
  </si>
  <si>
    <t>Стоимость материалов и оборудования подрядчика</t>
  </si>
  <si>
    <t>СтМат</t>
  </si>
  <si>
    <t>Стоимость материалов (всего)</t>
  </si>
  <si>
    <t>СтМатЗак</t>
  </si>
  <si>
    <t>Стоимость материалов заказчика</t>
  </si>
  <si>
    <t>СтМатПод</t>
  </si>
  <si>
    <t>Стоимость материалов подрядчика</t>
  </si>
  <si>
    <t>Оборуд</t>
  </si>
  <si>
    <t>Стоимость оборудования (всего)</t>
  </si>
  <si>
    <t>ОборудЗак</t>
  </si>
  <si>
    <t>Стоимость оборудования заказчика</t>
  </si>
  <si>
    <t>ОборудПод</t>
  </si>
  <si>
    <t>Стоимость оборудования подрядчика</t>
  </si>
  <si>
    <t>ЭММ</t>
  </si>
  <si>
    <t>Эксплуатация машин</t>
  </si>
  <si>
    <t>ЭММсНРиСП</t>
  </si>
  <si>
    <t>Эксплуатация машин по ТСН-2001.16</t>
  </si>
  <si>
    <t>ЗПМ</t>
  </si>
  <si>
    <t>ЗП машинистов</t>
  </si>
  <si>
    <t>ОЗП</t>
  </si>
  <si>
    <t>Основная ЗП рабочих</t>
  </si>
  <si>
    <t>ОЗПсНРиСП</t>
  </si>
  <si>
    <t>Основная ЗП рабочих по ТСН-2001.16</t>
  </si>
  <si>
    <t>Строит</t>
  </si>
  <si>
    <t>Строительные работы с НР и СП</t>
  </si>
  <si>
    <t>Монтаж</t>
  </si>
  <si>
    <t>Монтажные работы с НР и СП</t>
  </si>
  <si>
    <t>Прочие</t>
  </si>
  <si>
    <t>Прочие работы с НР и СП</t>
  </si>
  <si>
    <t>ПрочиеЗатр</t>
  </si>
  <si>
    <t>Прочие затраты по ТСН-2001.16</t>
  </si>
  <si>
    <t>ВозврМат</t>
  </si>
  <si>
    <t>Возврат материалов</t>
  </si>
  <si>
    <t>ТрудСтр</t>
  </si>
  <si>
    <t>Трудозатраты строителей</t>
  </si>
  <si>
    <t>ТрудМаш</t>
  </si>
  <si>
    <t>Трудозатраты машинистов</t>
  </si>
  <si>
    <t>ТранспМат</t>
  </si>
  <si>
    <t>Транспорт материалов</t>
  </si>
  <si>
    <t>НР</t>
  </si>
  <si>
    <t>Накладные расходы</t>
  </si>
  <si>
    <t>СмПриб</t>
  </si>
  <si>
    <t>Сметная прибыль</t>
  </si>
  <si>
    <t>Всего</t>
  </si>
  <si>
    <t>Всего с НР и СП</t>
  </si>
  <si>
    <t>ЕСН</t>
  </si>
  <si>
    <t>{ вкл.} - Коэф. к НР=0,85 и к СП=0,8 применяются АВТОМАТИЧЕСКИ в Текущем уровне цен и не применяется в Базовом уровне цен;  { выкл.} - Коэф. к НР=0,85 и к СП=0,8 не применяются (при производстве работ по строительству мостов, тоннелей, метрополи</t>
  </si>
  <si>
    <t>© ООО НТЦ «АиВТ» г.Орел</t>
  </si>
  <si>
    <t>УПРОЩЕНКА</t>
  </si>
  <si>
    <t>{ вкл.} - Коэффициэнты к НР и СП применяются при упрощенной системе налогооблажения  (в зависимости от выбранного уровня цен)</t>
  </si>
  <si>
    <t>СЛОЖНОСТЬ</t>
  </si>
  <si>
    <t>{ вкл.} - Коэффициэнты к НР и СП применяются при  реконструкции объектов метро, мостов, путепроводов, сооружений относящихся к сложным, при реконструкции и капитальном ремонте объектов с ядерными реакторами</t>
  </si>
  <si>
    <t>ХОЗ_СПОСОБ</t>
  </si>
  <si>
    <t>{ вкл.} - Коэффициэнты к НР и СП применяются при хозяйственном способе производства работ</t>
  </si>
  <si>
    <t>ЗАКР_СПОСОБ</t>
  </si>
  <si>
    <t>{ вкл.} - Обслуживающие и сопутстующие работы в тоннелях при производве работ ЗАКРЫТЫМ способом (HР=145%; СП= 75%);  { выкл.} - Обслуживающие и сопутстующие работы в тоннелях при производве работ  ОТКРЫТЫМ способом (HР=125%; СП= 60%)</t>
  </si>
  <si>
    <t>МЕЖ_ГОРОД</t>
  </si>
  <si>
    <t>{ вкл.} - Прокладка  МЕЖДУГОРОДНИХ  волоконно-оптических линий (HР=120%; СП= 70%)  { выкл.} - Прокладка  ГОРОДСКИХ  волоконно-оптических линий (HР=100%; СП= 65%)</t>
  </si>
  <si>
    <t>АВИА</t>
  </si>
  <si>
    <t>( вкл.) - При производстве монтажных работ на объектах диспетчеризации управления движением авиатранспортом (НР=95%, СП=55%);  ( выкл.) - При производстве монтажных работ на прочих объектах, кроме АЭС.</t>
  </si>
  <si>
    <t>АЭС</t>
  </si>
  <si>
    <t>( вкл.) - Произовдство электро-монтажных. работ (HР=110%; СП= 68%) и контроль сварных швов (HР=101%; СП= 60%) на АЭС;  ( выкл.) - Произовдство электро-монтажных. работ (HР=95%; СП= 65%) и контроль сварных швов (HР=80%; СП= 60%) на прочих объектах</t>
  </si>
  <si>
    <t>НРиСПотОЗП</t>
  </si>
  <si>
    <t>{ вкл.} - НР и СП рассчитываются от ОЗП  { выкл.} - НР и СП рассчитываются от ФОТ = ОЗП + ЗПМ</t>
  </si>
  <si>
    <t>К_НР_ТЕР</t>
  </si>
  <si>
    <t>Коэффициэнт к % НР для сборников ФЕР (ТЕР) (при ремонте)</t>
  </si>
  <si>
    <t>К_СП_ТЕР</t>
  </si>
  <si>
    <t>Коэффициэнт к % СП для сборников ФЕР (ТЕР) (при ремонте)</t>
  </si>
  <si>
    <t>К_НР_ТЕРр</t>
  </si>
  <si>
    <t>Коэффициэнт к % НР для сборников ФЕРр (ТЕРр) (при ремонте)</t>
  </si>
  <si>
    <t>К_СП_ТЕРр</t>
  </si>
  <si>
    <t>Коэффициэнт к % СП для сборников ФЕРр (ТЕРр) (при ремонте)</t>
  </si>
  <si>
    <t>К_НР_12</t>
  </si>
  <si>
    <t>Коэффициэнт к % НР (с 01.12.2012) (в связи с изменением ЕСН)</t>
  </si>
  <si>
    <t>К_СП_12</t>
  </si>
  <si>
    <t>Коэффициэнт к % СП (с 01.12.2012) (в связи с изменением ЕСН)</t>
  </si>
  <si>
    <t>К_НР_11</t>
  </si>
  <si>
    <t>Коэффициэнт к % НР (с 01.01.2011 по 01.12.2012) (в связи с изменением ЕСН)</t>
  </si>
  <si>
    <t>К_СП_11</t>
  </si>
  <si>
    <t>Коэффициэнт к % СП (с 01.01.2011 по 01.12.2012) (в связи с изменением ЕСН)</t>
  </si>
  <si>
    <t>К_НР_05</t>
  </si>
  <si>
    <t>Коэффициэнт к % НР (с 01.01.2005 по 01.01.2011) (в связи с изменением ЕСН)</t>
  </si>
  <si>
    <t>К_СП_05</t>
  </si>
  <si>
    <t>Коэффициэнт к % СП (с 01.01.2005 по 01.01.2011) (в связи с изменением ЕСН)</t>
  </si>
  <si>
    <t>К_НР_УПР</t>
  </si>
  <si>
    <t>Коэффициэнт к % НР (при упрощенном налогообложении)</t>
  </si>
  <si>
    <t>К_СП_УПР</t>
  </si>
  <si>
    <t>Коэффициэнт к % СП (при упрощенном налогообложении)</t>
  </si>
  <si>
    <t>К_НР_ХОЗ</t>
  </si>
  <si>
    <t>Коэффициэнт к % НР (при хозяйственном способе производства работ)</t>
  </si>
  <si>
    <t>К_СП_ХОЗ</t>
  </si>
  <si>
    <t>Коэффициэнт к % СП (при хозяйственном способе производства работ)</t>
  </si>
  <si>
    <t>К_НР_СЛЖ</t>
  </si>
  <si>
    <t>Коэффициэнт к % НР (при реконструкции сложных объектов  и  кап. ремонте объектов с яд. реакторами)</t>
  </si>
  <si>
    <t>К_СП_СЛЖ</t>
  </si>
  <si>
    <t>Коэффициэнт к % СП (при реконструкции сложных объектов  и  кап. ремонте объектов с яд. реакторами)</t>
  </si>
  <si>
    <t>К_НР_Д1</t>
  </si>
  <si>
    <t>Коэффициэнт к % НР (Пользовательский) - применяется по желанию пользователя, значение задает пользователь.</t>
  </si>
  <si>
    <t>К_СП_Д1</t>
  </si>
  <si>
    <t>Коэффициэнт к % СП (Пользовательский) - применяется по желанию пользователя, значение задает пользователь.</t>
  </si>
  <si>
    <t>К_НР_Д2</t>
  </si>
  <si>
    <t>К_СП_Д2</t>
  </si>
  <si>
    <t>ОКРУГЛЕНИЕ</t>
  </si>
  <si>
    <t>Точность округления результата расчета % НР и % СП</t>
  </si>
  <si>
    <t>Базовый уровень цен</t>
  </si>
  <si>
    <t>I квартал 2018 г.</t>
  </si>
  <si>
    <t>Индексы за итогом</t>
  </si>
  <si>
    <t>_OBSM_</t>
  </si>
  <si>
    <t>4-100-00</t>
  </si>
  <si>
    <t>Затраты труда машинистов</t>
  </si>
  <si>
    <t>чел.-ч.</t>
  </si>
  <si>
    <t>91.01.05-087</t>
  </si>
  <si>
    <t>ФСЭМ-2001, 91.01.05-087, приказ Минстроя России №1039/пр от 30.12.2016г.</t>
  </si>
  <si>
    <t>Экскаваторы одноковшовые дизельные на гусеничном ходу, емкость ковша 1 м3</t>
  </si>
  <si>
    <t>маш.-ч</t>
  </si>
  <si>
    <t>1-100-28</t>
  </si>
  <si>
    <t>Рабочий среднего разряда 2.8</t>
  </si>
  <si>
    <t>1-100-45</t>
  </si>
  <si>
    <t>Рабочий среднего разряда 4.5</t>
  </si>
  <si>
    <t>91.11.02-041</t>
  </si>
  <si>
    <t>ФСЭМ-2001, 91.11.02-041, приказ Минстроя России №1039/пр от 30.12.2016г.</t>
  </si>
  <si>
    <t>Машина для горизонтального прокола грунта на базе автомобиля</t>
  </si>
  <si>
    <t>1-100-40</t>
  </si>
  <si>
    <t>Рабочий среднего разряда 4</t>
  </si>
  <si>
    <t>91.05.05-014</t>
  </si>
  <si>
    <t>ФСЭМ-2001, 91.05.05-014, приказ Минстроя России №1039/пр от 30.12.2016г.</t>
  </si>
  <si>
    <t>Краны на автомобильном ходу, грузоподъемность 10 т</t>
  </si>
  <si>
    <t>91.06.01-003</t>
  </si>
  <si>
    <t>ФСЭМ-2001, 91.06.01-003, приказ Минстроя России №1039/пр от 30.12.2016г.</t>
  </si>
  <si>
    <t>Домкраты гидравлические, грузоподъемность 63-100 т</t>
  </si>
  <si>
    <t>91.06.03-062</t>
  </si>
  <si>
    <t>ФСЭМ-2001, 91.06.03-062, приказ Минстроя России №1039/пр от 30.12.2016г.</t>
  </si>
  <si>
    <t>Лебедки электрические тяговым усилием до 31,39 кН (3,2 т)</t>
  </si>
  <si>
    <t>91.14.02-001</t>
  </si>
  <si>
    <t>ФСЭМ-2001, 91.14.02-001, приказ Минстроя России №1039/пр от 30.12.2016г.</t>
  </si>
  <si>
    <t>Автомобили бортовые, грузоподъемность до 5 т</t>
  </si>
  <si>
    <t>91.06.09-001</t>
  </si>
  <si>
    <t>ФСЭМ-2001, 91.06.09-001, приказ Минстроя России №1039/пр от 30.12.2016г.</t>
  </si>
  <si>
    <t>Вышка телескопическая 25 м</t>
  </si>
  <si>
    <t>2-200-60</t>
  </si>
  <si>
    <t>Электромонтажник-наладчик, разряд VI</t>
  </si>
  <si>
    <t>2-400-30</t>
  </si>
  <si>
    <t>Инженер по наладке и испытаниям, категория III</t>
  </si>
  <si>
    <t>2-200-40</t>
  </si>
  <si>
    <t>Электромонтажник-наладчик, разряд IV</t>
  </si>
  <si>
    <t>91.01.01-034</t>
  </si>
  <si>
    <t>ФСЭМ-2001, 91.01.01-034, приказ Минстроя России №1039/пр от 30.12.2016г.</t>
  </si>
  <si>
    <t>Бульдозеры, мощность 59 кВт (80 л.с.)</t>
  </si>
  <si>
    <t>01.7.07.29-0111</t>
  </si>
  <si>
    <t>ФССЦ-2001, 01.7.07.29-0111, приказ Минстроя России №1039/пр от 30.12.2016г.</t>
  </si>
  <si>
    <t>Пакля пропитанная</t>
  </si>
  <si>
    <t>11.1.02.02-0006</t>
  </si>
  <si>
    <t>ФССЦ-2001, 11.1.02.02-0006, приказ Минстроя России №1039/пр от 30.12.2016г.</t>
  </si>
  <si>
    <t>Дрова разделанные длиной 1,5-2 м сосна, ольха</t>
  </si>
  <si>
    <t>14.5.02.02-0101</t>
  </si>
  <si>
    <t>ФССЦ-2001, 14.5.02.02-0101, приказ Минстроя России №1039/пр от 30.12.2016г.</t>
  </si>
  <si>
    <t>Замазка защитная</t>
  </si>
  <si>
    <t>20.2.02.07-0031</t>
  </si>
  <si>
    <t>ФССЦ-2001, 20.2.02.07-0031, приказ Минстроя России №1039/пр от 30.12.2016г.</t>
  </si>
  <si>
    <t>Пробки кабельные полиэтиленовые ПКП-1 для труб 100 мм</t>
  </si>
  <si>
    <t>100 шт.</t>
  </si>
  <si>
    <t>24.2.05.01-0001</t>
  </si>
  <si>
    <t>ФССЦ-2001, 24.2.05.01-0001, приказ Минстроя России №1039/пр от 30.12.2016г.</t>
  </si>
  <si>
    <t>Трубы хризотилцементные безнапорные БНТ, диаметр условного прохода 100 мм</t>
  </si>
  <si>
    <t>24.3.05.07-0511</t>
  </si>
  <si>
    <t>ФССЦ-2001, 24.3.05.07-0511, приказ Минстроя России №1039/пр от 30.12.2016г.</t>
  </si>
  <si>
    <t>Муфты полиэтиленовые МПТ-1 для труб 100 мм</t>
  </si>
  <si>
    <t>10 шт.</t>
  </si>
  <si>
    <t>01.7.06.07-0001</t>
  </si>
  <si>
    <t>ФССЦ-2001, 01.7.06.07-0001, приказ Минстроя России №1039/пр от 30.12.2016г.</t>
  </si>
  <si>
    <t>Лента К226</t>
  </si>
  <si>
    <t>08.3.07.01-0076</t>
  </si>
  <si>
    <t>ФССЦ-2001, 08.3.07.01-0076, приказ Минстроя России №1039/пр от 30.12.2016г.</t>
  </si>
  <si>
    <t>Сталь полосовая, марка стали Ст3сп шириной 50-200 мм толщиной 4-5 мм</t>
  </si>
  <si>
    <t>т</t>
  </si>
  <si>
    <t>08.3.08.02-0052</t>
  </si>
  <si>
    <t>ФССЦ-2001, 08.3.08.02-0052, приказ Минстроя России №1039/пр от 30.12.2016г.</t>
  </si>
  <si>
    <t>Сталь угловая равнополочная, марка стали ВСт3кп2, размером 50x50x5 мм</t>
  </si>
  <si>
    <t>14.4.02.09-0001</t>
  </si>
  <si>
    <t>ФССЦ-2001, 14.4.02.09-0001, приказ Минстроя России №1039/пр от 30.12.2016г.</t>
  </si>
  <si>
    <t>Краска</t>
  </si>
  <si>
    <t>14.4.03.03-0002</t>
  </si>
  <si>
    <t>ФССЦ-2001, 14.4.03.03-0002, приказ Минстроя России №1039/пр от 30.12.2016г.</t>
  </si>
  <si>
    <t>Лак битумный БТ-123</t>
  </si>
  <si>
    <t>999-9950</t>
  </si>
  <si>
    <t>Вспомогательные ненормируемые материалы (2% от ОЗП)</t>
  </si>
  <si>
    <t>РУБ</t>
  </si>
  <si>
    <t>10.3.02.03-0011</t>
  </si>
  <si>
    <t>ФССЦ-2001, 10.3.02.03-0011, приказ Минстроя России №1039/пр от 30.12.2016г.</t>
  </si>
  <si>
    <t>Припои оловянно-свинцовые бессурьмянистые марки ПОС30</t>
  </si>
  <si>
    <t>01.3.01.01-0001</t>
  </si>
  <si>
    <t>ФССЦ-2001, 01.3.01.01-0001, приказ Минстроя России №1039/пр от 30.12.2016г.</t>
  </si>
  <si>
    <t>Бензин авиационный Б-70</t>
  </si>
  <si>
    <t>01.3.01.05-0009</t>
  </si>
  <si>
    <t>ФССЦ-2001, 01.3.01.05-0009, приказ Минстроя России №1039/пр от 30.12.2016г.</t>
  </si>
  <si>
    <t>Парафины нефтяные твердые марки Т-1</t>
  </si>
  <si>
    <t>01.3.02.09-0022</t>
  </si>
  <si>
    <t>ФССЦ-2001, 01.3.02.09-0022, приказ Минстроя России №1039/пр от 30.12.2016г.</t>
  </si>
  <si>
    <t>Пропан-бутан, смесь техническая</t>
  </si>
  <si>
    <t>- шаблон подписей и шапки, использованный последний раз (номер первой строки шаблона)</t>
  </si>
  <si>
    <t>- уровень цен, использованный последний раз (1 - базовый / 2 - текущий)</t>
  </si>
  <si>
    <t>Параметры1.xls</t>
  </si>
  <si>
    <t>- имя последнего использованного файла содержащего параметры</t>
  </si>
  <si>
    <t>- номер последнего сформированного листа</t>
  </si>
  <si>
    <t>Рассчитано с помощью программы "Smeta.ru" v10, ГК "СтройСофт", г. Орел, тел. 8-(910)-747-08-01</t>
  </si>
  <si>
    <t>Унифицированная форма № КС-2</t>
  </si>
  <si>
    <t>Утверждена постановлением Госкомстата России</t>
  </si>
  <si>
    <t>от 11.11.99. № 100</t>
  </si>
  <si>
    <t>Код</t>
  </si>
  <si>
    <t>Форма по ОКУД</t>
  </si>
  <si>
    <t>0322005</t>
  </si>
  <si>
    <t>Инвестор:</t>
  </si>
  <si>
    <t>по ОКПО</t>
  </si>
  <si>
    <t>Заказчик:</t>
  </si>
  <si>
    <t>Генподрядчик:</t>
  </si>
  <si>
    <t>Субподрядчик:</t>
  </si>
  <si>
    <t>Стройка:</t>
  </si>
  <si>
    <t>Объект:</t>
  </si>
  <si>
    <t>Шифр:</t>
  </si>
  <si>
    <t>Вид деятельности по ОКДП</t>
  </si>
  <si>
    <t>Договор подряда</t>
  </si>
  <si>
    <t>номер</t>
  </si>
  <si>
    <t>дата</t>
  </si>
  <si>
    <t>Вид операции</t>
  </si>
  <si>
    <t>Номер документа</t>
  </si>
  <si>
    <t>Дата составления</t>
  </si>
  <si>
    <t>Отчетный период</t>
  </si>
  <si>
    <t>с</t>
  </si>
  <si>
    <t>по</t>
  </si>
  <si>
    <t>AKT</t>
  </si>
  <si>
    <t>О ПРИЕМКЕ ВЫПОЛНЕННЫХ РАБОТ</t>
  </si>
  <si>
    <t>Составлен в уровне цен : I квартал 2018 г.</t>
  </si>
  <si>
    <t>Наименование и редакция СНБ: ФЕР-2017 с Изм.4 от 2018.01.10</t>
  </si>
  <si>
    <t xml:space="preserve">Сметная (договорная) стоимость в соответствии с договором подряда (субподряда): </t>
  </si>
  <si>
    <t>тыс.руб.</t>
  </si>
  <si>
    <t>Форма № 1б</t>
  </si>
  <si>
    <t>Шифр объекта:</t>
  </si>
  <si>
    <t xml:space="preserve"> </t>
  </si>
  <si>
    <t xml:space="preserve">Локальная смета: </t>
  </si>
  <si>
    <t>Локальная смета</t>
  </si>
  <si>
    <t>Основание:</t>
  </si>
  <si>
    <t>Текущая цена</t>
  </si>
  <si>
    <t>Сметная стоимость</t>
  </si>
  <si>
    <t xml:space="preserve"> тыс.руб</t>
  </si>
  <si>
    <t>Нормативная трудоемкость</t>
  </si>
  <si>
    <t xml:space="preserve"> чел.-ч</t>
  </si>
  <si>
    <t>Сметная заработная плата</t>
  </si>
  <si>
    <t>№ п/п</t>
  </si>
  <si>
    <t>Шифр расценки                 и коды ресурсов</t>
  </si>
  <si>
    <t>Наименование работ и затрат</t>
  </si>
  <si>
    <t>Единица измерения</t>
  </si>
  <si>
    <t>Коли- чество</t>
  </si>
  <si>
    <t>Единичная расценка,        руб.</t>
  </si>
  <si>
    <t>Поправочные коэффициэнты, нормы НР и СП</t>
  </si>
  <si>
    <t>Цена за единицу,       руб.</t>
  </si>
  <si>
    <t>ВСЕГО,            в базисном уровне цен, руб.</t>
  </si>
  <si>
    <t>Индексы пересчета,         нормы НР и СП</t>
  </si>
  <si>
    <t xml:space="preserve">   ЭММ</t>
  </si>
  <si>
    <t xml:space="preserve">   в т.ч. ЗПМ</t>
  </si>
  <si>
    <t xml:space="preserve">   НР от ФОТ</t>
  </si>
  <si>
    <t>%</t>
  </si>
  <si>
    <t>95%*0,85=81%</t>
  </si>
  <si>
    <t xml:space="preserve">   СП от ФОТ</t>
  </si>
  <si>
    <t>50%*0,8=40%</t>
  </si>
  <si>
    <t xml:space="preserve">   ОЗП</t>
  </si>
  <si>
    <t>80%*0,85=68%</t>
  </si>
  <si>
    <t>45%*0,8=36%</t>
  </si>
  <si>
    <t xml:space="preserve">   Затраты труда рабочих</t>
  </si>
  <si>
    <t>чел-ч</t>
  </si>
  <si>
    <t xml:space="preserve">   Материальные ресурсы</t>
  </si>
  <si>
    <t>100%*0,85=85%</t>
  </si>
  <si>
    <t>65%*0,8=52%</t>
  </si>
  <si>
    <t>65%*0,85=55%</t>
  </si>
  <si>
    <t>40%*0,8=32%</t>
  </si>
  <si>
    <t xml:space="preserve"> Расчет цены </t>
  </si>
  <si>
    <t xml:space="preserve">   [1 430 /  7,5] = 190.67</t>
  </si>
  <si>
    <t xml:space="preserve">   [229,66 /  7,5] = 30.62</t>
  </si>
  <si>
    <t xml:space="preserve">   [1 458,6 /  7,5] = 194.48</t>
  </si>
  <si>
    <t xml:space="preserve">   [13,16 /  7,5] = 1.75</t>
  </si>
  <si>
    <t xml:space="preserve">   [177,97 /  7,5] = 23.73</t>
  </si>
  <si>
    <t xml:space="preserve">   [599,47 /  7,5] = 79.93</t>
  </si>
  <si>
    <t xml:space="preserve">   [233,56 /  7,5] = 31.14</t>
  </si>
  <si>
    <t xml:space="preserve">   [35,2 /  7,5] = 4.69</t>
  </si>
  <si>
    <t xml:space="preserve">   [885,2 /  7,5] = 118.03</t>
  </si>
  <si>
    <t xml:space="preserve">   [271,19 /  7,5] = 36.16</t>
  </si>
  <si>
    <t xml:space="preserve">   [441,01 /  7,5] = 58.8</t>
  </si>
  <si>
    <t>Итого по локальной смете:</t>
  </si>
  <si>
    <t xml:space="preserve">Итого: </t>
  </si>
  <si>
    <t>- базовый итог на Source равен базовому итогу в сформированной смете (1), не равен (0)</t>
  </si>
  <si>
    <t>Базовая цена</t>
  </si>
  <si>
    <t xml:space="preserve">    В том числе:</t>
  </si>
  <si>
    <t xml:space="preserve">    Основная ЗП рабочих</t>
  </si>
  <si>
    <t xml:space="preserve">    Эксплуатация машин</t>
  </si>
  <si>
    <t xml:space="preserve">    Стоимость материалов и оборудования (всего)</t>
  </si>
  <si>
    <t>Накладные расходы (НР)</t>
  </si>
  <si>
    <t>Сметная прибыль (СП)</t>
  </si>
  <si>
    <t xml:space="preserve">Итого с НР и СП </t>
  </si>
  <si>
    <t xml:space="preserve">    В том числе (работы и затраты):</t>
  </si>
  <si>
    <t xml:space="preserve">    Строительные</t>
  </si>
  <si>
    <t xml:space="preserve">    Монтажные</t>
  </si>
  <si>
    <t xml:space="preserve">    Оборудование</t>
  </si>
  <si>
    <t xml:space="preserve">    Прочие</t>
  </si>
  <si>
    <t>Всего :</t>
  </si>
  <si>
    <t>НДС</t>
  </si>
  <si>
    <t>Всего с НДС</t>
  </si>
  <si>
    <t>Сдал:</t>
  </si>
  <si>
    <t>[должность] / [подпись]</t>
  </si>
  <si>
    <t>[расшифровка подписи]</t>
  </si>
  <si>
    <t>М.П.</t>
  </si>
  <si>
    <t>Принял:</t>
  </si>
  <si>
    <t>Исполнил:</t>
  </si>
  <si>
    <t>Проверил:</t>
  </si>
  <si>
    <t>Конец</t>
  </si>
  <si>
    <t xml:space="preserve">ЛОКАЛЬНАЯ СМЕТА </t>
  </si>
  <si>
    <t>Составлена в уровне цен : 2019 г.</t>
  </si>
  <si>
    <t>ВСЕГО,            в уровне цен  2019 г., руб.</t>
  </si>
  <si>
    <t>Кабель АСБ1 4х185</t>
  </si>
  <si>
    <t>Монтаж_1КМ_КЛ 0,4 кВ_АСБ 4х185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</si>
</sst>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6" x14ac:knownFonts="1">
    <font>
      <sz val="10"/>
      <name val="Arial"/>
      <charset val="204"/>
    </font>
    <font>
      <b/>
      <sz val="10"/>
      <color indexed="12"/>
      <name val="Arial"/>
      <family val="2"/>
      <charset val="204"/>
    </font>
    <font>
      <sz val="10"/>
      <color indexed="18"/>
      <name val="Arial"/>
      <family val="2"/>
      <charset val="204"/>
    </font>
    <font>
      <b/>
      <sz val="10"/>
      <color indexed="16"/>
      <name val="Arial"/>
      <family val="2"/>
      <charset val="204"/>
    </font>
    <font>
      <b/>
      <sz val="10"/>
      <color indexed="20"/>
      <name val="Arial"/>
      <family val="2"/>
      <charset val="204"/>
    </font>
    <font>
      <b/>
      <sz val="10"/>
      <color indexed="17"/>
      <name val="Arial"/>
      <family val="2"/>
      <charset val="204"/>
    </font>
    <font>
      <sz val="10"/>
      <color indexed="17"/>
      <name val="Arial"/>
      <family val="2"/>
      <charset val="204"/>
    </font>
    <font>
      <sz val="10"/>
      <color indexed="12"/>
      <name val="Arial"/>
      <family val="2"/>
      <charset val="204"/>
    </font>
    <font>
      <sz val="10"/>
      <color indexed="14"/>
      <name val="Arial"/>
      <family val="2"/>
      <charset val="204"/>
    </font>
    <font>
      <sz val="10"/>
      <color indexed="16"/>
      <name val="Arial"/>
      <family val="2"/>
      <charset val="204"/>
    </font>
    <font>
      <b/>
      <sz val="10"/>
      <color indexed="14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7"/>
      <name val="Arial"/>
      <family val="2"/>
      <charset val="204"/>
    </font>
    <font>
      <b/>
      <sz val="7"/>
      <name val="Arial"/>
      <family val="2"/>
      <charset val="204"/>
    </font>
    <font>
      <sz val="9"/>
      <color indexed="81"/>
      <name val="Tahoma"/>
      <family val="2"/>
      <charset val="204"/>
    </font>
    <font>
      <sz val="10"/>
      <color rgb="FFFFFFFF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0"/>
      <color rgb="FFFFFFFF"/>
      <name val="Arial"/>
      <family val="2"/>
      <charset val="204"/>
    </font>
    <font>
      <sz val="9"/>
      <name val="Arial"/>
      <family val="2"/>
      <charset val="204"/>
    </font>
    <font>
      <b/>
      <sz val="14"/>
      <name val="Times New Roman"/>
      <family val="1"/>
      <charset val="204"/>
    </font>
    <font>
      <b/>
      <u/>
      <sz val="10"/>
      <name val="Arial"/>
      <family val="2"/>
      <charset val="204"/>
    </font>
    <font>
      <sz val="6"/>
      <name val="Arial"/>
      <family val="2"/>
      <charset val="204"/>
    </font>
    <font>
      <sz val="8"/>
      <name val="Times New Roman Cyr"/>
      <charset val="204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0" fillId="0" borderId="0" xfId="0" applyAlignment="1">
      <alignment horizontal="right" vertical="top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14" fillId="0" borderId="0" xfId="0" applyFont="1" applyAlignment="1">
      <alignment horizontal="right"/>
    </xf>
    <xf numFmtId="0" fontId="14" fillId="0" borderId="0" xfId="0" applyFont="1" applyAlignment="1">
      <alignment horizontal="left" vertical="top"/>
    </xf>
    <xf numFmtId="0" fontId="11" fillId="0" borderId="0" xfId="0" applyFont="1" applyAlignment="1">
      <alignment wrapText="1"/>
    </xf>
    <xf numFmtId="0" fontId="17" fillId="0" borderId="0" xfId="0" applyFont="1"/>
    <xf numFmtId="0" fontId="18" fillId="0" borderId="0" xfId="0" applyFont="1"/>
    <xf numFmtId="0" fontId="18" fillId="0" borderId="0" xfId="0" applyFont="1" applyAlignment="1">
      <alignment wrapText="1"/>
    </xf>
    <xf numFmtId="0" fontId="14" fillId="0" borderId="2" xfId="0" applyFont="1" applyBorder="1" applyAlignment="1">
      <alignment horizontal="center" vertical="top"/>
    </xf>
    <xf numFmtId="0" fontId="14" fillId="0" borderId="4" xfId="0" applyFont="1" applyBorder="1" applyAlignment="1">
      <alignment horizontal="center" vertical="top"/>
    </xf>
    <xf numFmtId="49" fontId="13" fillId="0" borderId="0" xfId="0" applyNumberFormat="1" applyFont="1" applyAlignment="1">
      <alignment wrapText="1"/>
    </xf>
    <xf numFmtId="0" fontId="14" fillId="0" borderId="2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49" fontId="15" fillId="0" borderId="12" xfId="0" applyNumberFormat="1" applyFont="1" applyBorder="1" applyAlignment="1">
      <alignment horizontal="center" vertical="center"/>
    </xf>
    <xf numFmtId="14" fontId="15" fillId="0" borderId="12" xfId="0" applyNumberFormat="1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0" fillId="0" borderId="0" xfId="0" applyFont="1" applyAlignment="1">
      <alignment wrapText="1"/>
    </xf>
    <xf numFmtId="0" fontId="21" fillId="0" borderId="0" xfId="0" applyFont="1" applyAlignment="1">
      <alignment horizontal="right"/>
    </xf>
    <xf numFmtId="0" fontId="21" fillId="0" borderId="0" xfId="0" applyFont="1" applyAlignment="1">
      <alignment wrapText="1"/>
    </xf>
    <xf numFmtId="49" fontId="21" fillId="0" borderId="0" xfId="0" applyNumberFormat="1" applyFont="1" applyAlignment="1">
      <alignment wrapText="1"/>
    </xf>
    <xf numFmtId="0" fontId="24" fillId="0" borderId="0" xfId="0" applyFont="1" applyAlignment="1">
      <alignment horizontal="right" shrinkToFit="1"/>
    </xf>
    <xf numFmtId="0" fontId="24" fillId="0" borderId="0" xfId="0" applyFont="1"/>
    <xf numFmtId="4" fontId="21" fillId="0" borderId="0" xfId="0" applyNumberFormat="1" applyFont="1" applyAlignment="1">
      <alignment horizontal="right" shrinkToFit="1"/>
    </xf>
    <xf numFmtId="0" fontId="21" fillId="0" borderId="17" xfId="0" applyFont="1" applyBorder="1" applyAlignment="1">
      <alignment horizontal="center" wrapText="1"/>
    </xf>
    <xf numFmtId="0" fontId="12" fillId="0" borderId="24" xfId="0" applyFont="1" applyBorder="1" applyAlignment="1">
      <alignment horizontal="left" vertical="top" wrapText="1"/>
    </xf>
    <xf numFmtId="0" fontId="21" fillId="0" borderId="23" xfId="0" applyFont="1" applyBorder="1" applyAlignment="1">
      <alignment horizontal="left" vertical="top" wrapText="1"/>
    </xf>
    <xf numFmtId="0" fontId="12" fillId="0" borderId="23" xfId="0" applyFont="1" applyBorder="1" applyAlignment="1">
      <alignment horizontal="right" wrapText="1"/>
    </xf>
    <xf numFmtId="0" fontId="21" fillId="0" borderId="23" xfId="0" applyFont="1" applyBorder="1" applyAlignment="1">
      <alignment horizontal="right" shrinkToFit="1"/>
    </xf>
    <xf numFmtId="4" fontId="12" fillId="0" borderId="23" xfId="0" applyNumberFormat="1" applyFont="1" applyBorder="1" applyAlignment="1">
      <alignment vertical="top" shrinkToFit="1"/>
    </xf>
    <xf numFmtId="4" fontId="12" fillId="0" borderId="25" xfId="0" applyNumberFormat="1" applyFont="1" applyBorder="1" applyAlignment="1">
      <alignment vertical="top" shrinkToFit="1"/>
    </xf>
    <xf numFmtId="49" fontId="12" fillId="0" borderId="23" xfId="0" applyNumberFormat="1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right" vertical="top" wrapText="1"/>
    </xf>
    <xf numFmtId="0" fontId="12" fillId="0" borderId="10" xfId="0" applyFont="1" applyBorder="1" applyAlignment="1">
      <alignment horizontal="right" vertical="top" shrinkToFit="1"/>
    </xf>
    <xf numFmtId="0" fontId="12" fillId="0" borderId="26" xfId="0" applyFont="1" applyBorder="1" applyAlignment="1">
      <alignment horizontal="left" vertical="top" wrapText="1"/>
    </xf>
    <xf numFmtId="4" fontId="12" fillId="0" borderId="10" xfId="0" applyNumberFormat="1" applyFont="1" applyBorder="1" applyAlignment="1">
      <alignment vertical="top" shrinkToFit="1"/>
    </xf>
    <xf numFmtId="4" fontId="12" fillId="0" borderId="27" xfId="0" applyNumberFormat="1" applyFont="1" applyBorder="1" applyAlignment="1">
      <alignment vertical="top" shrinkToFit="1"/>
    </xf>
    <xf numFmtId="4" fontId="0" fillId="0" borderId="0" xfId="0" applyNumberFormat="1"/>
    <xf numFmtId="0" fontId="12" fillId="0" borderId="28" xfId="0" applyFont="1" applyBorder="1" applyAlignment="1">
      <alignment horizontal="left" vertical="top" wrapText="1"/>
    </xf>
    <xf numFmtId="0" fontId="12" fillId="0" borderId="28" xfId="0" applyFont="1" applyBorder="1" applyAlignment="1">
      <alignment horizontal="right" vertical="top" wrapText="1"/>
    </xf>
    <xf numFmtId="0" fontId="12" fillId="0" borderId="28" xfId="0" applyFont="1" applyBorder="1" applyAlignment="1">
      <alignment horizontal="right" vertical="top" shrinkToFit="1"/>
    </xf>
    <xf numFmtId="0" fontId="12" fillId="0" borderId="15" xfId="0" applyFont="1" applyBorder="1" applyAlignment="1">
      <alignment horizontal="left" vertical="top" wrapText="1"/>
    </xf>
    <xf numFmtId="4" fontId="12" fillId="0" borderId="28" xfId="0" applyNumberFormat="1" applyFont="1" applyBorder="1" applyAlignment="1">
      <alignment vertical="top" shrinkToFit="1"/>
    </xf>
    <xf numFmtId="4" fontId="12" fillId="0" borderId="29" xfId="0" applyNumberFormat="1" applyFont="1" applyBorder="1" applyAlignment="1">
      <alignment vertical="top" shrinkToFit="1"/>
    </xf>
    <xf numFmtId="0" fontId="18" fillId="0" borderId="28" xfId="0" applyFont="1" applyBorder="1" applyAlignment="1">
      <alignment vertical="top" shrinkToFit="1"/>
    </xf>
    <xf numFmtId="0" fontId="18" fillId="0" borderId="15" xfId="0" applyFont="1" applyBorder="1" applyAlignment="1">
      <alignment vertical="top" shrinkToFit="1"/>
    </xf>
    <xf numFmtId="0" fontId="12" fillId="0" borderId="32" xfId="0" applyFont="1" applyBorder="1" applyAlignment="1">
      <alignment horizontal="left" vertical="top" wrapText="1"/>
    </xf>
    <xf numFmtId="0" fontId="21" fillId="0" borderId="6" xfId="0" applyFont="1" applyBorder="1" applyAlignment="1">
      <alignment horizontal="left" vertical="top" wrapText="1"/>
    </xf>
    <xf numFmtId="0" fontId="12" fillId="0" borderId="6" xfId="0" applyFont="1" applyBorder="1" applyAlignment="1">
      <alignment horizontal="right" wrapText="1"/>
    </xf>
    <xf numFmtId="0" fontId="21" fillId="0" borderId="6" xfId="0" applyFont="1" applyBorder="1" applyAlignment="1">
      <alignment horizontal="right" shrinkToFit="1"/>
    </xf>
    <xf numFmtId="4" fontId="12" fillId="0" borderId="6" xfId="0" applyNumberFormat="1" applyFont="1" applyBorder="1" applyAlignment="1">
      <alignment vertical="top" shrinkToFit="1"/>
    </xf>
    <xf numFmtId="4" fontId="12" fillId="0" borderId="33" xfId="0" applyNumberFormat="1" applyFont="1" applyBorder="1" applyAlignment="1">
      <alignment vertical="top" shrinkToFit="1"/>
    </xf>
    <xf numFmtId="49" fontId="12" fillId="0" borderId="6" xfId="0" applyNumberFormat="1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12" fillId="0" borderId="30" xfId="0" applyFont="1" applyBorder="1" applyAlignment="1">
      <alignment horizontal="left" vertical="top" wrapText="1"/>
    </xf>
    <xf numFmtId="0" fontId="12" fillId="0" borderId="30" xfId="0" applyFont="1" applyBorder="1" applyAlignment="1">
      <alignment horizontal="right" vertical="top" wrapText="1"/>
    </xf>
    <xf numFmtId="0" fontId="12" fillId="0" borderId="30" xfId="0" applyFont="1" applyBorder="1" applyAlignment="1">
      <alignment horizontal="right" vertical="top" shrinkToFit="1"/>
    </xf>
    <xf numFmtId="0" fontId="12" fillId="0" borderId="30" xfId="0" applyFont="1" applyBorder="1" applyAlignment="1">
      <alignment vertical="top" shrinkToFit="1"/>
    </xf>
    <xf numFmtId="4" fontId="12" fillId="0" borderId="30" xfId="0" applyNumberFormat="1" applyFont="1" applyBorder="1" applyAlignment="1">
      <alignment vertical="top" shrinkToFit="1"/>
    </xf>
    <xf numFmtId="0" fontId="12" fillId="0" borderId="31" xfId="0" applyFont="1" applyBorder="1" applyAlignment="1">
      <alignment vertical="top" shrinkToFit="1"/>
    </xf>
    <xf numFmtId="0" fontId="18" fillId="0" borderId="19" xfId="0" applyFont="1" applyBorder="1" applyAlignment="1">
      <alignment shrinkToFit="1"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0" xfId="0" applyFont="1" applyAlignment="1">
      <alignment wrapText="1"/>
    </xf>
    <xf numFmtId="0" fontId="25" fillId="0" borderId="0" xfId="0" applyFont="1" applyAlignment="1">
      <alignment horizontal="left"/>
    </xf>
    <xf numFmtId="0" fontId="25" fillId="0" borderId="0" xfId="0" applyFont="1"/>
    <xf numFmtId="164" fontId="21" fillId="0" borderId="6" xfId="0" applyNumberFormat="1" applyFont="1" applyBorder="1" applyAlignment="1">
      <alignment horizontal="right" shrinkToFit="1"/>
    </xf>
    <xf numFmtId="49" fontId="12" fillId="0" borderId="2" xfId="0" applyNumberFormat="1" applyFont="1" applyBorder="1" applyAlignment="1">
      <alignment horizontal="center"/>
    </xf>
    <xf numFmtId="0" fontId="15" fillId="0" borderId="0" xfId="0" applyFont="1" applyAlignment="1">
      <alignment horizontal="right"/>
    </xf>
    <xf numFmtId="0" fontId="12" fillId="0" borderId="2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4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left" wrapText="1"/>
    </xf>
    <xf numFmtId="0" fontId="25" fillId="0" borderId="3" xfId="0" applyFont="1" applyBorder="1" applyAlignment="1">
      <alignment horizontal="center"/>
    </xf>
    <xf numFmtId="0" fontId="22" fillId="0" borderId="0" xfId="0" applyFont="1" applyAlignment="1">
      <alignment horizontal="center" wrapText="1"/>
    </xf>
    <xf numFmtId="0" fontId="19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49" fontId="14" fillId="0" borderId="2" xfId="0" applyNumberFormat="1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1" fillId="0" borderId="0" xfId="0" applyFont="1" applyBorder="1" applyAlignment="1">
      <alignment horizontal="left" vertical="top" wrapText="1"/>
    </xf>
    <xf numFmtId="0" fontId="18" fillId="0" borderId="3" xfId="0" applyFont="1" applyBorder="1" applyAlignment="1">
      <alignment horizontal="left" vertical="top" wrapText="1"/>
    </xf>
    <xf numFmtId="0" fontId="18" fillId="0" borderId="5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15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top" wrapText="1"/>
    </xf>
    <xf numFmtId="4" fontId="14" fillId="0" borderId="9" xfId="0" applyNumberFormat="1" applyFont="1" applyBorder="1" applyAlignment="1">
      <alignment horizontal="right" shrinkToFit="1"/>
    </xf>
    <xf numFmtId="0" fontId="14" fillId="0" borderId="9" xfId="0" applyFont="1" applyBorder="1" applyAlignment="1">
      <alignment horizontal="right" shrinkToFit="1"/>
    </xf>
    <xf numFmtId="0" fontId="21" fillId="0" borderId="0" xfId="0" applyFont="1" applyAlignment="1">
      <alignment horizontal="left" vertical="top" wrapText="1"/>
    </xf>
    <xf numFmtId="0" fontId="14" fillId="0" borderId="0" xfId="0" applyFont="1" applyAlignment="1">
      <alignment horizontal="right" vertical="top"/>
    </xf>
    <xf numFmtId="49" fontId="13" fillId="0" borderId="2" xfId="0" applyNumberFormat="1" applyFont="1" applyBorder="1" applyAlignment="1">
      <alignment horizontal="center" vertical="top" wrapText="1"/>
    </xf>
    <xf numFmtId="14" fontId="13" fillId="0" borderId="2" xfId="0" applyNumberFormat="1" applyFont="1" applyBorder="1" applyAlignment="1">
      <alignment horizontal="center" vertical="top"/>
    </xf>
    <xf numFmtId="49" fontId="18" fillId="0" borderId="4" xfId="0" applyNumberFormat="1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2" fillId="0" borderId="11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49" fontId="21" fillId="0" borderId="0" xfId="0" applyNumberFormat="1" applyFont="1" applyAlignment="1">
      <alignment horizontal="left" vertical="top" wrapText="1"/>
    </xf>
    <xf numFmtId="0" fontId="23" fillId="0" borderId="0" xfId="0" applyFont="1" applyAlignment="1">
      <alignment horizontal="center" wrapText="1"/>
    </xf>
    <xf numFmtId="0" fontId="14" fillId="0" borderId="11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4" fontId="18" fillId="0" borderId="21" xfId="0" applyNumberFormat="1" applyFont="1" applyBorder="1" applyAlignment="1">
      <alignment vertical="top" shrinkToFit="1"/>
    </xf>
    <xf numFmtId="4" fontId="18" fillId="0" borderId="20" xfId="0" applyNumberFormat="1" applyFont="1" applyBorder="1" applyAlignment="1">
      <alignment vertical="top" shrinkToFit="1"/>
    </xf>
    <xf numFmtId="4" fontId="18" fillId="0" borderId="22" xfId="0" applyNumberFormat="1" applyFont="1" applyBorder="1" applyAlignment="1">
      <alignment vertical="top" shrinkToFit="1"/>
    </xf>
    <xf numFmtId="4" fontId="18" fillId="0" borderId="19" xfId="0" applyNumberFormat="1" applyFont="1" applyBorder="1" applyAlignment="1">
      <alignment shrinkToFit="1"/>
    </xf>
    <xf numFmtId="4" fontId="18" fillId="0" borderId="0" xfId="0" applyNumberFormat="1" applyFont="1" applyAlignment="1">
      <alignment shrinkToFit="1"/>
    </xf>
    <xf numFmtId="0" fontId="18" fillId="0" borderId="0" xfId="0" applyFont="1" applyAlignment="1"/>
    <xf numFmtId="0" fontId="11" fillId="0" borderId="0" xfId="0" applyFont="1"/>
    <xf numFmtId="0" fontId="11" fillId="0" borderId="0" xfId="0" applyFont="1" applyAlignment="1">
      <alignment horizontal="left" vertical="top"/>
    </xf>
    <xf numFmtId="49" fontId="11" fillId="0" borderId="8" xfId="0" applyNumberFormat="1" applyFont="1" applyBorder="1" applyAlignment="1">
      <alignment horizontal="center"/>
    </xf>
    <xf numFmtId="0" fontId="11" fillId="0" borderId="5" xfId="0" applyFont="1" applyBorder="1" applyAlignment="1">
      <alignment horizontal="left" vertical="top" wrapText="1"/>
    </xf>
    <xf numFmtId="0" fontId="11" fillId="0" borderId="8" xfId="0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top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 vertical="top" wrapText="1"/>
    </xf>
    <xf numFmtId="49" fontId="12" fillId="0" borderId="23" xfId="0" applyNumberFormat="1" applyFont="1" applyBorder="1" applyAlignment="1">
      <alignment vertical="top" wrapText="1" shrinkToFit="1"/>
    </xf>
    <xf numFmtId="0" fontId="12" fillId="0" borderId="23" xfId="0" applyFont="1" applyBorder="1" applyAlignment="1">
      <alignment horizontal="left" vertical="top" wrapText="1" shrinkToFit="1"/>
    </xf>
    <xf numFmtId="0" fontId="12" fillId="0" borderId="10" xfId="0" applyFont="1" applyBorder="1" applyAlignment="1">
      <alignment vertical="top" shrinkToFit="1"/>
    </xf>
    <xf numFmtId="0" fontId="12" fillId="0" borderId="28" xfId="0" applyFont="1" applyBorder="1" applyAlignment="1">
      <alignment vertical="top" shrinkToFit="1"/>
    </xf>
    <xf numFmtId="3" fontId="12" fillId="0" borderId="28" xfId="0" applyNumberFormat="1" applyFont="1" applyBorder="1" applyAlignment="1">
      <alignment vertical="top" shrinkToFit="1"/>
    </xf>
    <xf numFmtId="3" fontId="12" fillId="0" borderId="30" xfId="0" applyNumberFormat="1" applyFont="1" applyBorder="1" applyAlignment="1">
      <alignment vertical="top" shrinkToFit="1"/>
    </xf>
    <xf numFmtId="4" fontId="12" fillId="0" borderId="31" xfId="0" applyNumberFormat="1" applyFont="1" applyBorder="1" applyAlignment="1">
      <alignment vertical="top" shrinkToFit="1"/>
    </xf>
    <xf numFmtId="49" fontId="12" fillId="0" borderId="6" xfId="0" applyNumberFormat="1" applyFont="1" applyBorder="1" applyAlignment="1">
      <alignment vertical="top" wrapText="1" shrinkToFit="1"/>
    </xf>
    <xf numFmtId="0" fontId="12" fillId="0" borderId="6" xfId="0" applyFont="1" applyBorder="1" applyAlignment="1">
      <alignment horizontal="left" vertical="top" wrapText="1" shrinkToFit="1"/>
    </xf>
    <xf numFmtId="0" fontId="12" fillId="0" borderId="6" xfId="0" applyFont="1" applyBorder="1" applyAlignment="1">
      <alignment vertical="top" shrinkToFit="1"/>
    </xf>
    <xf numFmtId="0" fontId="11" fillId="0" borderId="34" xfId="0" applyFont="1" applyBorder="1"/>
    <xf numFmtId="0" fontId="12" fillId="0" borderId="35" xfId="0" applyFont="1" applyBorder="1" applyAlignment="1">
      <alignment horizontal="left" vertical="top"/>
    </xf>
    <xf numFmtId="0" fontId="11" fillId="0" borderId="35" xfId="0" applyFont="1" applyBorder="1"/>
    <xf numFmtId="0" fontId="11" fillId="0" borderId="36" xfId="0" applyFont="1" applyBorder="1"/>
    <xf numFmtId="0" fontId="11" fillId="0" borderId="19" xfId="0" applyFont="1" applyBorder="1" applyAlignment="1">
      <alignment shrinkToFit="1"/>
    </xf>
    <xf numFmtId="0" fontId="11" fillId="0" borderId="0" xfId="0" applyFont="1" applyAlignment="1"/>
    <xf numFmtId="4" fontId="11" fillId="0" borderId="0" xfId="0" applyNumberFormat="1" applyFont="1" applyAlignment="1">
      <alignment shrinkToFit="1"/>
    </xf>
    <xf numFmtId="0" fontId="11" fillId="0" borderId="0" xfId="0" applyFont="1" applyAlignment="1">
      <alignment shrinkToFi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U198"/>
  <sheetViews>
    <sheetView tabSelected="1" zoomScaleNormal="100" workbookViewId="0">
      <selection activeCell="L40" sqref="L40"/>
    </sheetView>
  </sheetViews>
  <sheetFormatPr defaultRowHeight="12.75" outlineLevelRow="1" x14ac:dyDescent="0.2"/>
  <cols>
    <col min="1" max="1" width="4.7109375" style="126" customWidth="1"/>
    <col min="2" max="2" width="16.7109375" style="126" customWidth="1"/>
    <col min="3" max="3" width="36.7109375" style="126" customWidth="1"/>
    <col min="4" max="4" width="9.7109375" style="126" customWidth="1"/>
    <col min="5" max="5" width="7.7109375" style="126" customWidth="1"/>
    <col min="6" max="6" width="8.7109375" style="126" customWidth="1"/>
    <col min="7" max="7" width="13.7109375" style="126" customWidth="1"/>
    <col min="8" max="8" width="8.7109375" style="126" customWidth="1"/>
    <col min="9" max="9" width="9.28515625" style="126" customWidth="1"/>
    <col min="10" max="10" width="13.7109375" style="126" customWidth="1"/>
    <col min="11" max="11" width="10.7109375" style="126" customWidth="1"/>
    <col min="16" max="69" width="0" hidden="1" customWidth="1"/>
    <col min="70" max="71" width="74.7109375" hidden="1" customWidth="1"/>
    <col min="72" max="72" width="113.7109375" hidden="1" customWidth="1"/>
    <col min="73" max="74" width="133.7109375" hidden="1" customWidth="1"/>
    <col min="75" max="75" width="24.7109375" hidden="1" customWidth="1"/>
    <col min="76" max="76" width="0" hidden="1" customWidth="1"/>
    <col min="77" max="77" width="61.7109375" hidden="1" customWidth="1"/>
    <col min="78" max="78" width="22.7109375" hidden="1" customWidth="1"/>
    <col min="79" max="256" width="0" hidden="1" customWidth="1"/>
  </cols>
  <sheetData>
    <row r="1" spans="1:255" s="13" customFormat="1" ht="11.25" x14ac:dyDescent="0.2">
      <c r="A1" s="13" t="s">
        <v>336</v>
      </c>
    </row>
    <row r="2" spans="1:255" hidden="1" outlineLevel="1" x14ac:dyDescent="0.2">
      <c r="H2" s="85" t="s">
        <v>337</v>
      </c>
      <c r="I2" s="85"/>
      <c r="J2" s="85"/>
      <c r="K2" s="85"/>
    </row>
    <row r="3" spans="1:255" hidden="1" outlineLevel="1" x14ac:dyDescent="0.2">
      <c r="H3" s="85" t="s">
        <v>338</v>
      </c>
      <c r="I3" s="85"/>
      <c r="J3" s="85"/>
      <c r="K3" s="85"/>
    </row>
    <row r="4" spans="1:255" hidden="1" outlineLevel="1" x14ac:dyDescent="0.2">
      <c r="H4" s="85" t="s">
        <v>339</v>
      </c>
      <c r="I4" s="85"/>
      <c r="J4" s="85"/>
      <c r="K4" s="85"/>
    </row>
    <row r="5" spans="1:255" s="12" customFormat="1" ht="11.25" hidden="1" outlineLevel="1" x14ac:dyDescent="0.2">
      <c r="J5" s="86" t="s">
        <v>340</v>
      </c>
      <c r="K5" s="87"/>
    </row>
    <row r="6" spans="1:255" s="14" customFormat="1" ht="9.75" hidden="1" outlineLevel="1" x14ac:dyDescent="0.2">
      <c r="I6" s="15" t="s">
        <v>341</v>
      </c>
      <c r="J6" s="96" t="s">
        <v>342</v>
      </c>
      <c r="K6" s="97"/>
    </row>
    <row r="7" spans="1:255" hidden="1" outlineLevel="1" x14ac:dyDescent="0.2">
      <c r="A7" s="16" t="s">
        <v>343</v>
      </c>
      <c r="B7" s="127"/>
      <c r="C7" s="98"/>
      <c r="D7" s="98"/>
      <c r="E7" s="98"/>
      <c r="F7" s="98"/>
      <c r="G7" s="98"/>
      <c r="I7" s="15" t="s">
        <v>344</v>
      </c>
      <c r="J7" s="84"/>
      <c r="K7" s="128"/>
      <c r="BR7" s="17">
        <f>C7</f>
        <v>0</v>
      </c>
      <c r="IU7" s="18"/>
    </row>
    <row r="8" spans="1:255" hidden="1" outlineLevel="1" x14ac:dyDescent="0.2">
      <c r="A8" s="16" t="s">
        <v>345</v>
      </c>
      <c r="B8" s="127"/>
      <c r="C8" s="101"/>
      <c r="D8" s="101"/>
      <c r="E8" s="101"/>
      <c r="F8" s="101"/>
      <c r="G8" s="101"/>
      <c r="I8" s="15" t="s">
        <v>344</v>
      </c>
      <c r="J8" s="84"/>
      <c r="K8" s="128"/>
      <c r="BR8" s="17">
        <f>C8</f>
        <v>0</v>
      </c>
      <c r="IU8" s="18"/>
    </row>
    <row r="9" spans="1:255" hidden="1" outlineLevel="1" x14ac:dyDescent="0.2">
      <c r="A9" s="16" t="s">
        <v>346</v>
      </c>
      <c r="B9" s="127"/>
      <c r="C9" s="101"/>
      <c r="D9" s="101"/>
      <c r="E9" s="101"/>
      <c r="F9" s="101"/>
      <c r="G9" s="101"/>
      <c r="I9" s="15" t="s">
        <v>344</v>
      </c>
      <c r="J9" s="84"/>
      <c r="K9" s="128"/>
      <c r="BR9" s="17">
        <f>C9</f>
        <v>0</v>
      </c>
      <c r="IU9" s="18"/>
    </row>
    <row r="10" spans="1:255" hidden="1" outlineLevel="1" x14ac:dyDescent="0.2">
      <c r="A10" s="16" t="s">
        <v>347</v>
      </c>
      <c r="B10" s="127"/>
      <c r="C10" s="101"/>
      <c r="D10" s="101"/>
      <c r="E10" s="101"/>
      <c r="F10" s="101"/>
      <c r="G10" s="101"/>
      <c r="I10" s="15" t="s">
        <v>344</v>
      </c>
      <c r="J10" s="84"/>
      <c r="K10" s="128"/>
      <c r="BR10" s="17">
        <f>C10</f>
        <v>0</v>
      </c>
      <c r="IU10" s="18"/>
    </row>
    <row r="11" spans="1:255" hidden="1" outlineLevel="1" x14ac:dyDescent="0.2">
      <c r="A11" s="16" t="s">
        <v>348</v>
      </c>
      <c r="C11" s="99"/>
      <c r="D11" s="101"/>
      <c r="E11" s="101"/>
      <c r="F11" s="101"/>
      <c r="G11" s="101"/>
      <c r="H11" s="12"/>
      <c r="I11" s="12"/>
      <c r="J11" s="84"/>
      <c r="K11" s="87"/>
      <c r="BS11" s="20">
        <f>C11</f>
        <v>0</v>
      </c>
      <c r="IU11" s="18"/>
    </row>
    <row r="12" spans="1:255" ht="25.5" hidden="1" outlineLevel="1" x14ac:dyDescent="0.2">
      <c r="A12" s="16" t="s">
        <v>349</v>
      </c>
      <c r="C12" s="99" t="s">
        <v>4</v>
      </c>
      <c r="D12" s="101"/>
      <c r="E12" s="101"/>
      <c r="F12" s="101"/>
      <c r="G12" s="101"/>
      <c r="H12" s="12"/>
      <c r="I12" s="12"/>
      <c r="J12" s="84"/>
      <c r="K12" s="87"/>
      <c r="BS12" s="20" t="str">
        <f>C12</f>
        <v>Коррект_1КМ_АСБ 4х240'Новое строительство КЛ 0,4 кВ №3, №15 ТП829 - г.Орёл</v>
      </c>
      <c r="IU12" s="18"/>
    </row>
    <row r="13" spans="1:255" hidden="1" outlineLevel="1" x14ac:dyDescent="0.2">
      <c r="A13" s="16" t="s">
        <v>350</v>
      </c>
      <c r="C13" s="100"/>
      <c r="D13" s="129"/>
      <c r="E13" s="129"/>
      <c r="F13" s="129"/>
      <c r="G13" s="129"/>
      <c r="I13" s="15" t="s">
        <v>351</v>
      </c>
      <c r="J13" s="84"/>
      <c r="K13" s="87"/>
      <c r="BS13" s="20">
        <f>C13</f>
        <v>0</v>
      </c>
      <c r="IU13" s="18"/>
    </row>
    <row r="14" spans="1:255" hidden="1" outlineLevel="1" x14ac:dyDescent="0.2">
      <c r="G14" s="107" t="s">
        <v>352</v>
      </c>
      <c r="H14" s="107"/>
      <c r="I14" s="21" t="s">
        <v>353</v>
      </c>
      <c r="J14" s="108"/>
      <c r="K14" s="130"/>
      <c r="BW14" s="23">
        <f>J14</f>
        <v>0</v>
      </c>
      <c r="IU14" s="18"/>
    </row>
    <row r="15" spans="1:255" hidden="1" outlineLevel="1" x14ac:dyDescent="0.2">
      <c r="I15" s="22" t="s">
        <v>354</v>
      </c>
      <c r="J15" s="109"/>
      <c r="K15" s="131"/>
    </row>
    <row r="16" spans="1:255" s="14" customFormat="1" hidden="1" outlineLevel="1" x14ac:dyDescent="0.2">
      <c r="I16" s="15" t="s">
        <v>355</v>
      </c>
      <c r="J16" s="110"/>
      <c r="K16" s="111"/>
    </row>
    <row r="17" spans="1:255" hidden="1" outlineLevel="1" x14ac:dyDescent="0.2"/>
    <row r="18" spans="1:255" hidden="1" outlineLevel="1" x14ac:dyDescent="0.2">
      <c r="G18" s="88" t="s">
        <v>356</v>
      </c>
      <c r="H18" s="88" t="s">
        <v>357</v>
      </c>
      <c r="I18" s="88" t="s">
        <v>358</v>
      </c>
      <c r="J18" s="90"/>
    </row>
    <row r="19" spans="1:255" ht="13.5" hidden="1" outlineLevel="1" thickBot="1" x14ac:dyDescent="0.25">
      <c r="G19" s="89"/>
      <c r="H19" s="89"/>
      <c r="I19" s="24" t="s">
        <v>359</v>
      </c>
      <c r="J19" s="25" t="s">
        <v>360</v>
      </c>
    </row>
    <row r="20" spans="1:255" ht="14.25" hidden="1" outlineLevel="1" thickBot="1" x14ac:dyDescent="0.3">
      <c r="C20" s="94" t="s">
        <v>361</v>
      </c>
      <c r="D20" s="132"/>
      <c r="E20" s="132"/>
      <c r="F20" s="102"/>
      <c r="G20" s="26"/>
      <c r="H20" s="27"/>
      <c r="I20" s="28"/>
      <c r="J20" s="29"/>
      <c r="K20" s="30"/>
    </row>
    <row r="21" spans="1:255" ht="13.5" hidden="1" outlineLevel="1" x14ac:dyDescent="0.25">
      <c r="C21" s="94" t="s">
        <v>362</v>
      </c>
      <c r="D21" s="132"/>
      <c r="E21" s="132"/>
      <c r="F21" s="132"/>
    </row>
    <row r="22" spans="1:255" hidden="1" outlineLevel="1" x14ac:dyDescent="0.2">
      <c r="A22" s="95"/>
      <c r="B22" s="132"/>
      <c r="C22" s="132"/>
      <c r="D22" s="132"/>
      <c r="E22" s="132"/>
      <c r="F22" s="132"/>
      <c r="G22" s="132"/>
      <c r="H22" s="132"/>
      <c r="I22" s="132"/>
      <c r="J22" s="132"/>
      <c r="K22" s="132"/>
    </row>
    <row r="23" spans="1:255" hidden="1" outlineLevel="1" x14ac:dyDescent="0.2">
      <c r="A23" s="103"/>
      <c r="B23" s="133"/>
      <c r="C23" s="133"/>
      <c r="D23" s="133"/>
      <c r="E23" s="133"/>
      <c r="F23" s="133"/>
      <c r="G23" s="133"/>
      <c r="H23" s="133"/>
      <c r="I23" s="133"/>
      <c r="J23" s="133"/>
      <c r="K23" s="133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31">
        <f>A23</f>
        <v>0</v>
      </c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  <c r="IC23" s="18"/>
      <c r="ID23" s="18"/>
      <c r="IE23" s="18"/>
      <c r="IF23" s="18"/>
      <c r="IG23" s="18"/>
      <c r="IH23" s="18"/>
      <c r="II23" s="18"/>
      <c r="IJ23" s="18"/>
      <c r="IK23" s="18"/>
      <c r="IL23" s="18"/>
      <c r="IM23" s="18"/>
      <c r="IN23" s="18"/>
      <c r="IO23" s="18"/>
      <c r="IP23" s="18"/>
      <c r="IQ23" s="18"/>
      <c r="IR23" s="18"/>
      <c r="IS23" s="18"/>
      <c r="IT23" s="18"/>
      <c r="IU23" s="18"/>
    </row>
    <row r="24" spans="1:255" hidden="1" outlineLevel="1" x14ac:dyDescent="0.2">
      <c r="A24" s="14" t="s">
        <v>363</v>
      </c>
    </row>
    <row r="25" spans="1:255" hidden="1" outlineLevel="1" x14ac:dyDescent="0.2">
      <c r="A25" s="14" t="s">
        <v>364</v>
      </c>
    </row>
    <row r="26" spans="1:255" hidden="1" outlineLevel="1" x14ac:dyDescent="0.2">
      <c r="A26" s="14" t="s">
        <v>365</v>
      </c>
      <c r="B26" s="14"/>
      <c r="C26" s="14"/>
      <c r="D26" s="14"/>
      <c r="E26" s="104">
        <f>J176/1000</f>
        <v>2212.3829999999998</v>
      </c>
      <c r="F26" s="105"/>
      <c r="G26" s="14" t="s">
        <v>366</v>
      </c>
      <c r="H26" s="14"/>
      <c r="I26" s="14"/>
      <c r="J26" s="14"/>
      <c r="K26" s="14"/>
    </row>
    <row r="27" spans="1:255" collapsed="1" x14ac:dyDescent="0.2"/>
    <row r="28" spans="1:255" outlineLevel="1" x14ac:dyDescent="0.2">
      <c r="K28" s="32" t="s">
        <v>367</v>
      </c>
    </row>
    <row r="29" spans="1:255" outlineLevel="1" x14ac:dyDescent="0.2"/>
    <row r="30" spans="1:255" outlineLevel="1" x14ac:dyDescent="0.2">
      <c r="A30" s="16" t="s">
        <v>348</v>
      </c>
      <c r="C30" s="106"/>
      <c r="D30" s="106"/>
      <c r="E30" s="106"/>
      <c r="F30" s="106"/>
      <c r="G30" s="106"/>
      <c r="H30" s="106"/>
      <c r="I30" s="106"/>
      <c r="J30" s="106"/>
      <c r="K30" s="106"/>
      <c r="BT30" s="33">
        <f>C30</f>
        <v>0</v>
      </c>
      <c r="IU30" s="18"/>
    </row>
    <row r="31" spans="1:255" outlineLevel="1" x14ac:dyDescent="0.2">
      <c r="A31" s="16" t="s">
        <v>349</v>
      </c>
      <c r="C31" s="106" t="s">
        <v>449</v>
      </c>
      <c r="D31" s="106"/>
      <c r="E31" s="106"/>
      <c r="F31" s="106"/>
      <c r="G31" s="106"/>
      <c r="H31" s="106"/>
      <c r="I31" s="106"/>
      <c r="J31" s="106"/>
      <c r="K31" s="106"/>
      <c r="BT31" s="33" t="str">
        <f>C31</f>
        <v>Монтаж_1КМ_КЛ 0,4 кВ_АСБ 4х185</v>
      </c>
      <c r="IU31" s="18"/>
    </row>
    <row r="32" spans="1:255" outlineLevel="1" x14ac:dyDescent="0.2">
      <c r="A32" s="16" t="s">
        <v>368</v>
      </c>
      <c r="C32" s="116" t="s">
        <v>369</v>
      </c>
      <c r="D32" s="106"/>
      <c r="E32" s="106"/>
      <c r="F32" s="106"/>
      <c r="G32" s="106"/>
      <c r="H32" s="106"/>
      <c r="I32" s="106"/>
      <c r="J32" s="106"/>
      <c r="K32" s="106"/>
      <c r="BT32" s="34" t="str">
        <f>C32</f>
        <v xml:space="preserve"> </v>
      </c>
      <c r="IU32" s="18"/>
    </row>
    <row r="33" spans="1:255" outlineLevel="1" x14ac:dyDescent="0.2"/>
    <row r="34" spans="1:255" ht="18.75" outlineLevel="1" x14ac:dyDescent="0.3">
      <c r="A34" s="93" t="s">
        <v>445</v>
      </c>
      <c r="B34" s="93"/>
      <c r="C34" s="93"/>
      <c r="D34" s="93"/>
      <c r="E34" s="93"/>
      <c r="F34" s="93"/>
      <c r="G34" s="93"/>
      <c r="H34" s="93"/>
      <c r="I34" s="93"/>
      <c r="J34" s="93"/>
      <c r="K34" s="93"/>
    </row>
    <row r="35" spans="1:255" outlineLevel="1" x14ac:dyDescent="0.2">
      <c r="A35" s="117"/>
      <c r="B35" s="117"/>
      <c r="C35" s="117"/>
      <c r="D35" s="117"/>
      <c r="E35" s="117"/>
      <c r="F35" s="117"/>
      <c r="G35" s="117"/>
      <c r="H35" s="117"/>
      <c r="I35" s="117"/>
      <c r="J35" s="117"/>
      <c r="K35" s="117"/>
      <c r="Y35" s="18">
        <v>3</v>
      </c>
      <c r="Z35" s="18" t="s">
        <v>370</v>
      </c>
      <c r="AA35" s="18"/>
      <c r="AB35" s="18" t="s">
        <v>371</v>
      </c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31">
        <f>A35</f>
        <v>0</v>
      </c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  <c r="FF35" s="18"/>
      <c r="FG35" s="18"/>
      <c r="FH35" s="18"/>
      <c r="FI35" s="18"/>
      <c r="FJ35" s="18"/>
      <c r="FK35" s="18"/>
      <c r="FL35" s="18"/>
      <c r="FM35" s="18"/>
      <c r="FN35" s="18"/>
      <c r="FO35" s="18"/>
      <c r="FP35" s="18"/>
      <c r="FQ35" s="18"/>
      <c r="FR35" s="18"/>
      <c r="FS35" s="18"/>
      <c r="FT35" s="18"/>
      <c r="FU35" s="18"/>
      <c r="FV35" s="18"/>
      <c r="FW35" s="18"/>
      <c r="FX35" s="18"/>
      <c r="FY35" s="18"/>
      <c r="FZ35" s="18"/>
      <c r="GA35" s="18"/>
      <c r="GB35" s="18"/>
      <c r="GC35" s="18"/>
      <c r="GD35" s="18"/>
      <c r="GE35" s="18"/>
      <c r="GF35" s="18"/>
      <c r="GG35" s="18"/>
      <c r="GH35" s="18"/>
      <c r="GI35" s="18"/>
      <c r="GJ35" s="18"/>
      <c r="GK35" s="18"/>
      <c r="GL35" s="18"/>
      <c r="GM35" s="18"/>
      <c r="GN35" s="18"/>
      <c r="GO35" s="18"/>
      <c r="GP35" s="18"/>
      <c r="GQ35" s="18"/>
      <c r="GR35" s="18"/>
      <c r="GS35" s="18"/>
      <c r="GT35" s="18"/>
      <c r="GU35" s="18"/>
      <c r="GV35" s="18"/>
      <c r="GW35" s="18"/>
      <c r="GX35" s="18"/>
      <c r="GY35" s="18"/>
      <c r="GZ35" s="18"/>
      <c r="HA35" s="18"/>
      <c r="HB35" s="18"/>
      <c r="HC35" s="18"/>
      <c r="HD35" s="18"/>
      <c r="HE35" s="18"/>
      <c r="HF35" s="18"/>
      <c r="HG35" s="18"/>
      <c r="HH35" s="18"/>
      <c r="HI35" s="18"/>
      <c r="HJ35" s="18"/>
      <c r="HK35" s="18"/>
      <c r="HL35" s="18"/>
      <c r="HM35" s="18"/>
      <c r="HN35" s="18"/>
      <c r="HO35" s="18"/>
      <c r="HP35" s="18"/>
      <c r="HQ35" s="18"/>
      <c r="HR35" s="18"/>
      <c r="HS35" s="18"/>
      <c r="HT35" s="18"/>
      <c r="HU35" s="18"/>
      <c r="HV35" s="18"/>
      <c r="HW35" s="18"/>
      <c r="HX35" s="18"/>
      <c r="HY35" s="18"/>
      <c r="HZ35" s="18"/>
      <c r="IA35" s="18"/>
      <c r="IB35" s="18"/>
      <c r="IC35" s="18"/>
      <c r="ID35" s="18"/>
      <c r="IE35" s="18"/>
      <c r="IF35" s="18"/>
      <c r="IG35" s="18"/>
      <c r="IH35" s="18"/>
      <c r="II35" s="18"/>
      <c r="IJ35" s="18"/>
      <c r="IK35" s="18"/>
      <c r="IL35" s="18"/>
      <c r="IM35" s="18"/>
      <c r="IN35" s="18"/>
      <c r="IO35" s="18"/>
      <c r="IP35" s="18"/>
      <c r="IQ35" s="18"/>
      <c r="IR35" s="18"/>
      <c r="IS35" s="18"/>
      <c r="IT35" s="18"/>
      <c r="IU35" s="18"/>
    </row>
    <row r="36" spans="1:255" outlineLevel="1" x14ac:dyDescent="0.2">
      <c r="A36" s="16" t="s">
        <v>372</v>
      </c>
      <c r="C36" s="106"/>
      <c r="D36" s="106"/>
      <c r="E36" s="106"/>
      <c r="F36" s="106"/>
      <c r="G36" s="106"/>
      <c r="H36" s="106"/>
      <c r="I36" s="106"/>
      <c r="J36" s="106"/>
      <c r="K36" s="106"/>
      <c r="BT36" s="33">
        <f>C36</f>
        <v>0</v>
      </c>
      <c r="IU36" s="18"/>
    </row>
    <row r="37" spans="1:255" outlineLevel="1" x14ac:dyDescent="0.2">
      <c r="I37" s="35" t="s">
        <v>421</v>
      </c>
      <c r="J37" s="35" t="s">
        <v>373</v>
      </c>
    </row>
    <row r="38" spans="1:255" outlineLevel="1" x14ac:dyDescent="0.2">
      <c r="A38" s="14" t="s">
        <v>446</v>
      </c>
      <c r="G38" s="36" t="s">
        <v>374</v>
      </c>
      <c r="I38" s="37">
        <f>H176/1000</f>
        <v>247.58802</v>
      </c>
      <c r="J38" s="37">
        <f>J176/1000</f>
        <v>2212.3829999999998</v>
      </c>
      <c r="K38" s="14" t="s">
        <v>375</v>
      </c>
    </row>
    <row r="39" spans="1:255" outlineLevel="1" x14ac:dyDescent="0.2">
      <c r="A39" s="14" t="s">
        <v>364</v>
      </c>
      <c r="G39" s="36" t="s">
        <v>376</v>
      </c>
      <c r="I39" s="37">
        <f>ET159</f>
        <v>512.47566199999994</v>
      </c>
      <c r="J39" s="37">
        <f>CW159</f>
        <v>512.47566199999994</v>
      </c>
      <c r="K39" s="14" t="s">
        <v>377</v>
      </c>
    </row>
    <row r="40" spans="1:255" ht="13.5" outlineLevel="1" thickBot="1" x14ac:dyDescent="0.25">
      <c r="G40" s="36" t="s">
        <v>378</v>
      </c>
      <c r="I40" s="37">
        <f>(EW159+EY159)/1000</f>
        <v>7.6998999999999995</v>
      </c>
      <c r="J40" s="37">
        <f>(CZ159+DB159)/1000</f>
        <v>140.90807000000001</v>
      </c>
      <c r="K40" s="14" t="s">
        <v>375</v>
      </c>
    </row>
    <row r="41" spans="1:255" x14ac:dyDescent="0.2">
      <c r="A41" s="118" t="s">
        <v>379</v>
      </c>
      <c r="B41" s="112" t="s">
        <v>380</v>
      </c>
      <c r="C41" s="112" t="s">
        <v>381</v>
      </c>
      <c r="D41" s="112" t="s">
        <v>382</v>
      </c>
      <c r="E41" s="112" t="s">
        <v>383</v>
      </c>
      <c r="F41" s="112" t="s">
        <v>384</v>
      </c>
      <c r="G41" s="112" t="s">
        <v>385</v>
      </c>
      <c r="H41" s="112" t="s">
        <v>386</v>
      </c>
      <c r="I41" s="112" t="s">
        <v>387</v>
      </c>
      <c r="J41" s="112" t="s">
        <v>388</v>
      </c>
      <c r="K41" s="114" t="s">
        <v>447</v>
      </c>
    </row>
    <row r="42" spans="1:255" x14ac:dyDescent="0.2">
      <c r="A42" s="119"/>
      <c r="B42" s="113"/>
      <c r="C42" s="113"/>
      <c r="D42" s="113"/>
      <c r="E42" s="113"/>
      <c r="F42" s="113"/>
      <c r="G42" s="113"/>
      <c r="H42" s="113"/>
      <c r="I42" s="113"/>
      <c r="J42" s="113"/>
      <c r="K42" s="115"/>
    </row>
    <row r="43" spans="1:255" x14ac:dyDescent="0.2">
      <c r="A43" s="119"/>
      <c r="B43" s="113"/>
      <c r="C43" s="113"/>
      <c r="D43" s="113"/>
      <c r="E43" s="113"/>
      <c r="F43" s="113"/>
      <c r="G43" s="113"/>
      <c r="H43" s="113"/>
      <c r="I43" s="113"/>
      <c r="J43" s="113"/>
      <c r="K43" s="115"/>
    </row>
    <row r="44" spans="1:255" ht="13.5" thickBot="1" x14ac:dyDescent="0.25">
      <c r="A44" s="119"/>
      <c r="B44" s="113"/>
      <c r="C44" s="113"/>
      <c r="D44" s="113"/>
      <c r="E44" s="113"/>
      <c r="F44" s="113"/>
      <c r="G44" s="113"/>
      <c r="H44" s="113"/>
      <c r="I44" s="113"/>
      <c r="J44" s="113"/>
      <c r="K44" s="115"/>
    </row>
    <row r="45" spans="1:255" ht="13.5" thickBot="1" x14ac:dyDescent="0.25">
      <c r="A45" s="38">
        <v>1</v>
      </c>
      <c r="B45" s="38">
        <v>2</v>
      </c>
      <c r="C45" s="38">
        <v>3</v>
      </c>
      <c r="D45" s="38">
        <v>4</v>
      </c>
      <c r="E45" s="38">
        <v>5</v>
      </c>
      <c r="F45" s="38">
        <v>6</v>
      </c>
      <c r="G45" s="38">
        <v>7</v>
      </c>
      <c r="H45" s="38">
        <v>8</v>
      </c>
      <c r="I45" s="38">
        <v>9</v>
      </c>
      <c r="J45" s="38">
        <v>10</v>
      </c>
      <c r="K45" s="38">
        <v>11</v>
      </c>
    </row>
    <row r="46" spans="1:255" ht="48" x14ac:dyDescent="0.2">
      <c r="A46" s="39">
        <v>1</v>
      </c>
      <c r="B46" s="45" t="s">
        <v>13</v>
      </c>
      <c r="C46" s="40" t="s">
        <v>14</v>
      </c>
      <c r="D46" s="41" t="s">
        <v>15</v>
      </c>
      <c r="E46" s="42">
        <v>0.42852000000000001</v>
      </c>
      <c r="F46" s="43">
        <f>Source!AK25</f>
        <v>1885.29</v>
      </c>
      <c r="G46" s="134" t="s">
        <v>3</v>
      </c>
      <c r="H46" s="43">
        <f>Source!AB25</f>
        <v>1885.29</v>
      </c>
      <c r="I46" s="43"/>
      <c r="J46" s="135"/>
      <c r="K46" s="44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  <c r="DU46" s="18"/>
      <c r="DV46" s="18"/>
      <c r="DW46" s="18"/>
      <c r="DX46" s="18"/>
      <c r="DY46" s="18"/>
      <c r="DZ46" s="18"/>
      <c r="EA46" s="18"/>
      <c r="EB46" s="18"/>
      <c r="EC46" s="18"/>
      <c r="ED46" s="18"/>
      <c r="EE46" s="18"/>
      <c r="EF46" s="18"/>
      <c r="EG46" s="18"/>
      <c r="EH46" s="18"/>
      <c r="EI46" s="18"/>
      <c r="EJ46" s="18"/>
      <c r="EK46" s="18"/>
      <c r="EL46" s="18"/>
      <c r="EM46" s="18"/>
      <c r="EN46" s="18"/>
      <c r="EO46" s="18"/>
      <c r="EP46" s="18"/>
      <c r="EQ46" s="18"/>
      <c r="ER46" s="18"/>
      <c r="ES46" s="18"/>
      <c r="ET46" s="18"/>
      <c r="EU46" s="18"/>
      <c r="EV46" s="18"/>
      <c r="EW46" s="18"/>
      <c r="EX46" s="18"/>
      <c r="EY46" s="18"/>
      <c r="EZ46" s="18"/>
      <c r="FA46" s="18"/>
      <c r="FB46" s="18"/>
      <c r="FC46" s="18"/>
      <c r="FD46" s="18"/>
      <c r="FE46" s="18"/>
      <c r="FF46" s="18"/>
      <c r="FG46" s="18"/>
      <c r="FH46" s="18"/>
      <c r="FI46" s="18"/>
      <c r="FJ46" s="18"/>
      <c r="FK46" s="18"/>
      <c r="FL46" s="18"/>
      <c r="FM46" s="18"/>
      <c r="FN46" s="18"/>
      <c r="FO46" s="18"/>
      <c r="FP46" s="18"/>
      <c r="FQ46" s="18"/>
      <c r="FR46" s="18"/>
      <c r="FS46" s="18"/>
      <c r="FT46" s="18"/>
      <c r="FU46" s="18"/>
      <c r="FV46" s="18"/>
      <c r="FW46" s="18"/>
      <c r="FX46" s="18"/>
      <c r="FY46" s="18"/>
      <c r="FZ46" s="18"/>
      <c r="GA46" s="18"/>
      <c r="GB46" s="18"/>
      <c r="GC46" s="18"/>
      <c r="GD46" s="18"/>
      <c r="GE46" s="18"/>
      <c r="GF46" s="18"/>
      <c r="GG46" s="18"/>
      <c r="GH46" s="18"/>
      <c r="GI46" s="18"/>
      <c r="GJ46" s="18"/>
      <c r="GK46" s="18"/>
      <c r="GL46" s="18"/>
      <c r="GM46" s="18"/>
      <c r="GN46" s="18"/>
      <c r="GO46" s="18"/>
      <c r="GP46" s="18"/>
      <c r="GQ46" s="18"/>
      <c r="GR46" s="18"/>
      <c r="GS46" s="18"/>
      <c r="GT46" s="18"/>
      <c r="GU46" s="18"/>
      <c r="GV46" s="18"/>
      <c r="GW46" s="18"/>
      <c r="GX46" s="18"/>
      <c r="GY46" s="18"/>
      <c r="GZ46" s="18"/>
      <c r="HA46" s="18"/>
      <c r="HB46" s="18"/>
      <c r="HC46" s="18"/>
      <c r="HD46" s="18"/>
      <c r="HE46" s="18"/>
      <c r="HF46" s="18"/>
      <c r="HG46" s="18"/>
      <c r="HH46" s="18"/>
      <c r="HI46" s="18"/>
      <c r="HJ46" s="18"/>
      <c r="HK46" s="18"/>
      <c r="HL46" s="18"/>
      <c r="HM46" s="18"/>
      <c r="HN46" s="18"/>
      <c r="HO46" s="18"/>
      <c r="HP46" s="18"/>
      <c r="HQ46" s="18"/>
      <c r="HR46" s="18"/>
      <c r="HS46" s="18"/>
      <c r="HT46" s="18"/>
      <c r="HU46" s="18"/>
      <c r="HV46" s="18"/>
      <c r="HW46" s="18"/>
      <c r="HX46" s="18"/>
      <c r="HY46" s="18"/>
      <c r="HZ46" s="18"/>
      <c r="IA46" s="18"/>
      <c r="IB46" s="18"/>
      <c r="IC46" s="18"/>
      <c r="ID46" s="18"/>
      <c r="IE46" s="18"/>
      <c r="IF46" s="18"/>
      <c r="IG46" s="18"/>
      <c r="IH46" s="18"/>
      <c r="II46" s="18"/>
      <c r="IJ46" s="18"/>
      <c r="IK46" s="18"/>
      <c r="IL46" s="18"/>
      <c r="IM46" s="18"/>
      <c r="IN46" s="18"/>
      <c r="IO46" s="18"/>
      <c r="IP46" s="18"/>
      <c r="IQ46" s="18"/>
      <c r="IR46" s="18"/>
      <c r="IS46" s="18"/>
      <c r="IT46" s="18"/>
      <c r="IU46" s="18"/>
    </row>
    <row r="47" spans="1:255" x14ac:dyDescent="0.2">
      <c r="A47" s="49"/>
      <c r="B47" s="46"/>
      <c r="C47" s="46" t="s">
        <v>389</v>
      </c>
      <c r="D47" s="47"/>
      <c r="E47" s="48"/>
      <c r="F47" s="50">
        <v>1885.29</v>
      </c>
      <c r="G47" s="136"/>
      <c r="H47" s="50">
        <f>Source!AD25</f>
        <v>1885.29</v>
      </c>
      <c r="I47" s="50">
        <f>T47</f>
        <v>807.88</v>
      </c>
      <c r="J47" s="136">
        <v>12.5</v>
      </c>
      <c r="K47" s="51">
        <f>U47</f>
        <v>10098.56</v>
      </c>
      <c r="O47" s="18"/>
      <c r="P47" s="18"/>
      <c r="Q47" s="18"/>
      <c r="R47" s="18"/>
      <c r="S47" s="18"/>
      <c r="T47" s="18">
        <f>ROUND(Source!AD25*Source!AV25*Source!I25,2)</f>
        <v>807.88</v>
      </c>
      <c r="U47" s="18">
        <f>Source!Q25</f>
        <v>10098.56</v>
      </c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8"/>
      <c r="EA47" s="18"/>
      <c r="EB47" s="18"/>
      <c r="EC47" s="18"/>
      <c r="ED47" s="18"/>
      <c r="EE47" s="18"/>
      <c r="EF47" s="18"/>
      <c r="EG47" s="18"/>
      <c r="EH47" s="18"/>
      <c r="EI47" s="18"/>
      <c r="EJ47" s="18"/>
      <c r="EK47" s="18"/>
      <c r="EL47" s="18"/>
      <c r="EM47" s="18"/>
      <c r="EN47" s="18"/>
      <c r="EO47" s="18"/>
      <c r="EP47" s="18"/>
      <c r="EQ47" s="18"/>
      <c r="ER47" s="18"/>
      <c r="ES47" s="18"/>
      <c r="ET47" s="18"/>
      <c r="EU47" s="18"/>
      <c r="EV47" s="18"/>
      <c r="EW47" s="18"/>
      <c r="EX47" s="18"/>
      <c r="EY47" s="18"/>
      <c r="EZ47" s="18"/>
      <c r="FA47" s="18"/>
      <c r="FB47" s="18"/>
      <c r="FC47" s="18"/>
      <c r="FD47" s="18"/>
      <c r="FE47" s="18"/>
      <c r="FF47" s="18"/>
      <c r="FG47" s="18"/>
      <c r="FH47" s="18"/>
      <c r="FI47" s="18"/>
      <c r="FJ47" s="18"/>
      <c r="FK47" s="18"/>
      <c r="FL47" s="18"/>
      <c r="FM47" s="18"/>
      <c r="FN47" s="18"/>
      <c r="FO47" s="18"/>
      <c r="FP47" s="18"/>
      <c r="FQ47" s="18"/>
      <c r="FR47" s="18"/>
      <c r="FS47" s="18"/>
      <c r="FT47" s="18"/>
      <c r="FU47" s="18"/>
      <c r="FV47" s="18"/>
      <c r="FW47" s="18"/>
      <c r="FX47" s="18"/>
      <c r="FY47" s="18"/>
      <c r="FZ47" s="18"/>
      <c r="GA47" s="18"/>
      <c r="GB47" s="18"/>
      <c r="GC47" s="18"/>
      <c r="GD47" s="18"/>
      <c r="GE47" s="18"/>
      <c r="GF47" s="18"/>
      <c r="GG47" s="18"/>
      <c r="GH47" s="18"/>
      <c r="GI47" s="18"/>
      <c r="GJ47" s="18">
        <f>T47</f>
        <v>807.88</v>
      </c>
      <c r="GK47" s="18"/>
      <c r="GL47" s="18">
        <f>T47</f>
        <v>807.88</v>
      </c>
      <c r="GM47" s="18"/>
      <c r="GN47" s="18"/>
      <c r="GO47" s="18"/>
      <c r="GP47" s="18"/>
      <c r="GQ47" s="18"/>
      <c r="GR47" s="18"/>
      <c r="GS47" s="18"/>
      <c r="GT47" s="18"/>
      <c r="GU47" s="18"/>
      <c r="GV47" s="18"/>
      <c r="GW47" s="18"/>
      <c r="GX47" s="18"/>
      <c r="GY47" s="18"/>
      <c r="GZ47" s="18"/>
      <c r="HA47" s="18"/>
      <c r="HB47" s="18">
        <f>T47</f>
        <v>807.88</v>
      </c>
      <c r="HC47" s="18"/>
      <c r="HD47" s="18"/>
      <c r="HE47" s="18"/>
      <c r="HF47" s="18"/>
      <c r="HG47" s="18"/>
      <c r="HH47" s="18"/>
      <c r="HI47" s="18"/>
      <c r="HJ47" s="18"/>
      <c r="HK47" s="18"/>
      <c r="HL47" s="18"/>
      <c r="HM47" s="18"/>
      <c r="HN47" s="18"/>
      <c r="HO47" s="18"/>
      <c r="HP47" s="18"/>
      <c r="HQ47" s="18"/>
      <c r="HR47" s="18"/>
      <c r="HS47" s="18"/>
      <c r="HT47" s="18"/>
      <c r="HU47" s="18"/>
      <c r="HV47" s="18"/>
      <c r="HW47" s="18"/>
      <c r="HX47" s="18"/>
      <c r="HY47" s="18"/>
      <c r="HZ47" s="18"/>
      <c r="IA47" s="18"/>
      <c r="IB47" s="18"/>
      <c r="IC47" s="18"/>
      <c r="ID47" s="18"/>
      <c r="IE47" s="18"/>
      <c r="IF47" s="18"/>
      <c r="IG47" s="18"/>
      <c r="IH47" s="18"/>
      <c r="II47" s="18"/>
      <c r="IJ47" s="18"/>
      <c r="IK47" s="18"/>
      <c r="IL47" s="18"/>
      <c r="IM47" s="18"/>
      <c r="IN47" s="18"/>
      <c r="IO47" s="18"/>
      <c r="IP47" s="18"/>
      <c r="IQ47" s="18"/>
      <c r="IR47" s="18"/>
      <c r="IS47" s="18"/>
      <c r="IT47" s="18"/>
      <c r="IU47" s="18"/>
    </row>
    <row r="48" spans="1:255" x14ac:dyDescent="0.2">
      <c r="A48" s="56"/>
      <c r="B48" s="53"/>
      <c r="C48" s="53" t="s">
        <v>390</v>
      </c>
      <c r="D48" s="54"/>
      <c r="E48" s="55"/>
      <c r="F48" s="57">
        <v>207.09</v>
      </c>
      <c r="G48" s="137"/>
      <c r="H48" s="57">
        <f>Source!AE25</f>
        <v>207.09</v>
      </c>
      <c r="I48" s="57">
        <f>GM48</f>
        <v>88.74</v>
      </c>
      <c r="J48" s="137">
        <v>18.3</v>
      </c>
      <c r="K48" s="58">
        <f>Source!R25</f>
        <v>1623.98</v>
      </c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8"/>
      <c r="DQ48" s="18"/>
      <c r="DR48" s="18"/>
      <c r="DS48" s="18"/>
      <c r="DT48" s="18"/>
      <c r="DU48" s="18"/>
      <c r="DV48" s="18"/>
      <c r="DW48" s="18"/>
      <c r="DX48" s="18"/>
      <c r="DY48" s="18"/>
      <c r="DZ48" s="18"/>
      <c r="EA48" s="18"/>
      <c r="EB48" s="18"/>
      <c r="EC48" s="18"/>
      <c r="ED48" s="18"/>
      <c r="EE48" s="18"/>
      <c r="EF48" s="18"/>
      <c r="EG48" s="18"/>
      <c r="EH48" s="18"/>
      <c r="EI48" s="18"/>
      <c r="EJ48" s="18"/>
      <c r="EK48" s="18"/>
      <c r="EL48" s="18"/>
      <c r="EM48" s="18"/>
      <c r="EN48" s="18"/>
      <c r="EO48" s="18"/>
      <c r="EP48" s="18"/>
      <c r="EQ48" s="18"/>
      <c r="ER48" s="18"/>
      <c r="ES48" s="18"/>
      <c r="ET48" s="18"/>
      <c r="EU48" s="18"/>
      <c r="EV48" s="18"/>
      <c r="EW48" s="18"/>
      <c r="EX48" s="18"/>
      <c r="EY48" s="18"/>
      <c r="EZ48" s="18"/>
      <c r="FA48" s="18"/>
      <c r="FB48" s="18"/>
      <c r="FC48" s="18"/>
      <c r="FD48" s="18"/>
      <c r="FE48" s="18"/>
      <c r="FF48" s="18"/>
      <c r="FG48" s="18"/>
      <c r="FH48" s="18"/>
      <c r="FI48" s="18"/>
      <c r="FJ48" s="18"/>
      <c r="FK48" s="18"/>
      <c r="FL48" s="18"/>
      <c r="FM48" s="18"/>
      <c r="FN48" s="18"/>
      <c r="FO48" s="18"/>
      <c r="FP48" s="18"/>
      <c r="FQ48" s="18"/>
      <c r="FR48" s="18"/>
      <c r="FS48" s="18"/>
      <c r="FT48" s="18"/>
      <c r="FU48" s="18"/>
      <c r="FV48" s="18"/>
      <c r="FW48" s="18"/>
      <c r="FX48" s="18"/>
      <c r="FY48" s="18"/>
      <c r="FZ48" s="18"/>
      <c r="GA48" s="18"/>
      <c r="GB48" s="18"/>
      <c r="GC48" s="18"/>
      <c r="GD48" s="18"/>
      <c r="GE48" s="18"/>
      <c r="GF48" s="18"/>
      <c r="GG48" s="18"/>
      <c r="GH48" s="18"/>
      <c r="GI48" s="18"/>
      <c r="GJ48" s="18"/>
      <c r="GK48" s="18"/>
      <c r="GL48" s="18"/>
      <c r="GM48" s="18">
        <f>ROUND(Source!AE25*Source!AV25*Source!I25,2)</f>
        <v>88.74</v>
      </c>
      <c r="GN48" s="18"/>
      <c r="GO48" s="18"/>
      <c r="GP48" s="18"/>
      <c r="GQ48" s="18"/>
      <c r="GR48" s="18"/>
      <c r="GS48" s="18"/>
      <c r="GT48" s="18"/>
      <c r="GU48" s="18"/>
      <c r="GV48" s="18"/>
      <c r="GW48" s="18"/>
      <c r="GX48" s="18"/>
      <c r="GY48" s="18"/>
      <c r="GZ48" s="18"/>
      <c r="HA48" s="18"/>
      <c r="HB48" s="18"/>
      <c r="HC48" s="18"/>
      <c r="HD48" s="18"/>
      <c r="HE48" s="18"/>
      <c r="HF48" s="18"/>
      <c r="HG48" s="18"/>
      <c r="HH48" s="18"/>
      <c r="HI48" s="18"/>
      <c r="HJ48" s="18"/>
      <c r="HK48" s="18"/>
      <c r="HL48" s="18"/>
      <c r="HM48" s="18"/>
      <c r="HN48" s="18"/>
      <c r="HO48" s="18"/>
      <c r="HP48" s="18"/>
      <c r="HQ48" s="18"/>
      <c r="HR48" s="18"/>
      <c r="HS48" s="18"/>
      <c r="HT48" s="18"/>
      <c r="HU48" s="18"/>
      <c r="HV48" s="18"/>
      <c r="HW48" s="18"/>
      <c r="HX48" s="18"/>
      <c r="HY48" s="18"/>
      <c r="HZ48" s="18"/>
      <c r="IA48" s="18"/>
      <c r="IB48" s="18"/>
      <c r="IC48" s="18"/>
      <c r="ID48" s="18"/>
      <c r="IE48" s="18"/>
      <c r="IF48" s="18"/>
      <c r="IG48" s="18"/>
      <c r="IH48" s="18"/>
      <c r="II48" s="18"/>
      <c r="IJ48" s="18"/>
      <c r="IK48" s="18"/>
      <c r="IL48" s="18"/>
      <c r="IM48" s="18"/>
      <c r="IN48" s="18"/>
      <c r="IO48" s="18"/>
      <c r="IP48" s="18"/>
      <c r="IQ48" s="18"/>
      <c r="IR48" s="18"/>
      <c r="IS48" s="18"/>
      <c r="IT48" s="18"/>
      <c r="IU48" s="18"/>
    </row>
    <row r="49" spans="1:255" x14ac:dyDescent="0.2">
      <c r="A49" s="56"/>
      <c r="B49" s="53"/>
      <c r="C49" s="53" t="s">
        <v>391</v>
      </c>
      <c r="D49" s="54"/>
      <c r="E49" s="55">
        <v>95</v>
      </c>
      <c r="F49" s="138" t="s">
        <v>392</v>
      </c>
      <c r="G49" s="137"/>
      <c r="H49" s="57">
        <f>ROUND((Source!AF25*Source!AV25+Source!AE25*Source!AV25)*(Source!FX25)/100,2)</f>
        <v>196.74</v>
      </c>
      <c r="I49" s="57">
        <f>T49</f>
        <v>84.3</v>
      </c>
      <c r="J49" s="137" t="s">
        <v>393</v>
      </c>
      <c r="K49" s="58">
        <f>U49</f>
        <v>1315.42</v>
      </c>
      <c r="O49" s="18"/>
      <c r="P49" s="18"/>
      <c r="Q49" s="18"/>
      <c r="R49" s="18"/>
      <c r="S49" s="18"/>
      <c r="T49" s="18">
        <f>ROUND((ROUND(Source!AF25*Source!AV25*Source!I25,2)+ROUND(Source!AE25*Source!AV25*Source!I25,2))*(Source!FX25)/100,2)</f>
        <v>84.3</v>
      </c>
      <c r="U49" s="18">
        <f>Source!X25</f>
        <v>1315.42</v>
      </c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M49" s="18"/>
      <c r="DN49" s="18"/>
      <c r="DO49" s="18"/>
      <c r="DP49" s="18"/>
      <c r="DQ49" s="18"/>
      <c r="DR49" s="18"/>
      <c r="DS49" s="18"/>
      <c r="DT49" s="18"/>
      <c r="DU49" s="18"/>
      <c r="DV49" s="18"/>
      <c r="DW49" s="18"/>
      <c r="DX49" s="18"/>
      <c r="DY49" s="18"/>
      <c r="DZ49" s="18"/>
      <c r="EA49" s="18"/>
      <c r="EB49" s="18"/>
      <c r="EC49" s="18"/>
      <c r="ED49" s="18"/>
      <c r="EE49" s="18"/>
      <c r="EF49" s="18"/>
      <c r="EG49" s="18"/>
      <c r="EH49" s="18"/>
      <c r="EI49" s="18"/>
      <c r="EJ49" s="18"/>
      <c r="EK49" s="18"/>
      <c r="EL49" s="18"/>
      <c r="EM49" s="18"/>
      <c r="EN49" s="18"/>
      <c r="EO49" s="18"/>
      <c r="EP49" s="18"/>
      <c r="EQ49" s="18"/>
      <c r="ER49" s="18"/>
      <c r="ES49" s="18"/>
      <c r="ET49" s="18"/>
      <c r="EU49" s="18"/>
      <c r="EV49" s="18"/>
      <c r="EW49" s="18"/>
      <c r="EX49" s="18"/>
      <c r="EY49" s="18"/>
      <c r="EZ49" s="18"/>
      <c r="FA49" s="18"/>
      <c r="FB49" s="18"/>
      <c r="FC49" s="18"/>
      <c r="FD49" s="18"/>
      <c r="FE49" s="18"/>
      <c r="FF49" s="18"/>
      <c r="FG49" s="18"/>
      <c r="FH49" s="18"/>
      <c r="FI49" s="18"/>
      <c r="FJ49" s="18"/>
      <c r="FK49" s="18"/>
      <c r="FL49" s="18"/>
      <c r="FM49" s="18"/>
      <c r="FN49" s="18"/>
      <c r="FO49" s="18"/>
      <c r="FP49" s="18"/>
      <c r="FQ49" s="18"/>
      <c r="FR49" s="18"/>
      <c r="FS49" s="18"/>
      <c r="FT49" s="18"/>
      <c r="FU49" s="18"/>
      <c r="FV49" s="18"/>
      <c r="FW49" s="18"/>
      <c r="FX49" s="18"/>
      <c r="FY49" s="18"/>
      <c r="FZ49" s="18"/>
      <c r="GA49" s="18"/>
      <c r="GB49" s="18"/>
      <c r="GC49" s="18"/>
      <c r="GD49" s="18"/>
      <c r="GE49" s="18"/>
      <c r="GF49" s="18"/>
      <c r="GG49" s="18"/>
      <c r="GH49" s="18"/>
      <c r="GI49" s="18"/>
      <c r="GJ49" s="18"/>
      <c r="GK49" s="18"/>
      <c r="GL49" s="18"/>
      <c r="GM49" s="18"/>
      <c r="GN49" s="18"/>
      <c r="GO49" s="18"/>
      <c r="GP49" s="18"/>
      <c r="GQ49" s="18"/>
      <c r="GR49" s="18"/>
      <c r="GS49" s="18"/>
      <c r="GT49" s="18"/>
      <c r="GU49" s="18"/>
      <c r="GV49" s="18"/>
      <c r="GW49" s="18"/>
      <c r="GX49" s="18"/>
      <c r="GY49" s="18">
        <f>T49</f>
        <v>84.3</v>
      </c>
      <c r="GZ49" s="18"/>
      <c r="HA49" s="18"/>
      <c r="HB49" s="18">
        <f>T49</f>
        <v>84.3</v>
      </c>
      <c r="HC49" s="18"/>
      <c r="HD49" s="18"/>
      <c r="HE49" s="18"/>
      <c r="HF49" s="18"/>
      <c r="HG49" s="18"/>
      <c r="HH49" s="18"/>
      <c r="HI49" s="18"/>
      <c r="HJ49" s="18"/>
      <c r="HK49" s="18"/>
      <c r="HL49" s="18"/>
      <c r="HM49" s="18"/>
      <c r="HN49" s="18"/>
      <c r="HO49" s="18"/>
      <c r="HP49" s="18"/>
      <c r="HQ49" s="18"/>
      <c r="HR49" s="18"/>
      <c r="HS49" s="18"/>
      <c r="HT49" s="18"/>
      <c r="HU49" s="18"/>
      <c r="HV49" s="18"/>
      <c r="HW49" s="18"/>
      <c r="HX49" s="18"/>
      <c r="HY49" s="18"/>
      <c r="HZ49" s="18"/>
      <c r="IA49" s="18"/>
      <c r="IB49" s="18"/>
      <c r="IC49" s="18"/>
      <c r="ID49" s="18"/>
      <c r="IE49" s="18"/>
      <c r="IF49" s="18"/>
      <c r="IG49" s="18"/>
      <c r="IH49" s="18"/>
      <c r="II49" s="18"/>
      <c r="IJ49" s="18"/>
      <c r="IK49" s="18"/>
      <c r="IL49" s="18"/>
      <c r="IM49" s="18"/>
      <c r="IN49" s="18"/>
      <c r="IO49" s="18"/>
      <c r="IP49" s="18"/>
      <c r="IQ49" s="18"/>
      <c r="IR49" s="18"/>
      <c r="IS49" s="18"/>
      <c r="IT49" s="18"/>
      <c r="IU49" s="18"/>
    </row>
    <row r="50" spans="1:255" ht="13.5" thickBot="1" x14ac:dyDescent="0.25">
      <c r="A50" s="68"/>
      <c r="B50" s="69"/>
      <c r="C50" s="69" t="s">
        <v>394</v>
      </c>
      <c r="D50" s="70"/>
      <c r="E50" s="71">
        <v>50</v>
      </c>
      <c r="F50" s="139" t="s">
        <v>392</v>
      </c>
      <c r="G50" s="72"/>
      <c r="H50" s="73">
        <f>ROUND((Source!AF25*Source!AV25+Source!AE25*Source!AV25)*(Source!FY25)/100,2)</f>
        <v>103.55</v>
      </c>
      <c r="I50" s="73">
        <f>T50</f>
        <v>44.37</v>
      </c>
      <c r="J50" s="72" t="s">
        <v>395</v>
      </c>
      <c r="K50" s="140">
        <f>U50</f>
        <v>649.59</v>
      </c>
      <c r="O50" s="18"/>
      <c r="P50" s="18"/>
      <c r="Q50" s="18"/>
      <c r="R50" s="18"/>
      <c r="S50" s="18"/>
      <c r="T50" s="18">
        <f>ROUND((ROUND(Source!AF25*Source!AV25*Source!I25,2)+ROUND(Source!AE25*Source!AV25*Source!I25,2))*(Source!FY25)/100,2)</f>
        <v>44.37</v>
      </c>
      <c r="U50" s="18">
        <f>Source!Y25</f>
        <v>649.59</v>
      </c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18"/>
      <c r="DQ50" s="18"/>
      <c r="DR50" s="18"/>
      <c r="DS50" s="18"/>
      <c r="DT50" s="18"/>
      <c r="DU50" s="18"/>
      <c r="DV50" s="18"/>
      <c r="DW50" s="18"/>
      <c r="DX50" s="18"/>
      <c r="DY50" s="18"/>
      <c r="DZ50" s="18"/>
      <c r="EA50" s="18"/>
      <c r="EB50" s="18"/>
      <c r="EC50" s="18"/>
      <c r="ED50" s="18"/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/>
      <c r="ER50" s="18"/>
      <c r="ES50" s="18"/>
      <c r="ET50" s="18"/>
      <c r="EU50" s="18"/>
      <c r="EV50" s="18"/>
      <c r="EW50" s="18"/>
      <c r="EX50" s="18"/>
      <c r="EY50" s="18"/>
      <c r="EZ50" s="18"/>
      <c r="FA50" s="18"/>
      <c r="FB50" s="18"/>
      <c r="FC50" s="18"/>
      <c r="FD50" s="18"/>
      <c r="FE50" s="18"/>
      <c r="FF50" s="18"/>
      <c r="FG50" s="18"/>
      <c r="FH50" s="18"/>
      <c r="FI50" s="18"/>
      <c r="FJ50" s="18"/>
      <c r="FK50" s="18"/>
      <c r="FL50" s="18"/>
      <c r="FM50" s="18"/>
      <c r="FN50" s="18"/>
      <c r="FO50" s="18"/>
      <c r="FP50" s="18"/>
      <c r="FQ50" s="18"/>
      <c r="FR50" s="18"/>
      <c r="FS50" s="18"/>
      <c r="FT50" s="18"/>
      <c r="FU50" s="18"/>
      <c r="FV50" s="18"/>
      <c r="FW50" s="18"/>
      <c r="FX50" s="18"/>
      <c r="FY50" s="18"/>
      <c r="FZ50" s="18"/>
      <c r="GA50" s="18"/>
      <c r="GB50" s="18"/>
      <c r="GC50" s="18"/>
      <c r="GD50" s="18"/>
      <c r="GE50" s="18"/>
      <c r="GF50" s="18"/>
      <c r="GG50" s="18"/>
      <c r="GH50" s="18"/>
      <c r="GI50" s="18"/>
      <c r="GJ50" s="18"/>
      <c r="GK50" s="18"/>
      <c r="GL50" s="18"/>
      <c r="GM50" s="18"/>
      <c r="GN50" s="18"/>
      <c r="GO50" s="18"/>
      <c r="GP50" s="18"/>
      <c r="GQ50" s="18"/>
      <c r="GR50" s="18"/>
      <c r="GS50" s="18"/>
      <c r="GT50" s="18"/>
      <c r="GU50" s="18"/>
      <c r="GV50" s="18"/>
      <c r="GW50" s="18"/>
      <c r="GX50" s="18"/>
      <c r="GY50" s="18"/>
      <c r="GZ50" s="18">
        <f>T50</f>
        <v>44.37</v>
      </c>
      <c r="HA50" s="18"/>
      <c r="HB50" s="18">
        <f>T50</f>
        <v>44.37</v>
      </c>
      <c r="HC50" s="18"/>
      <c r="HD50" s="18"/>
      <c r="HE50" s="18"/>
      <c r="HF50" s="18"/>
      <c r="HG50" s="18"/>
      <c r="HH50" s="18"/>
      <c r="HI50" s="18"/>
      <c r="HJ50" s="18"/>
      <c r="HK50" s="18"/>
      <c r="HL50" s="18"/>
      <c r="HM50" s="18"/>
      <c r="HN50" s="18"/>
      <c r="HO50" s="18"/>
      <c r="HP50" s="18"/>
      <c r="HQ50" s="18"/>
      <c r="HR50" s="18"/>
      <c r="HS50" s="18"/>
      <c r="HT50" s="18"/>
      <c r="HU50" s="18"/>
      <c r="HV50" s="18"/>
      <c r="HW50" s="18"/>
      <c r="HX50" s="18"/>
      <c r="HY50" s="18"/>
      <c r="HZ50" s="18"/>
      <c r="IA50" s="18"/>
      <c r="IB50" s="18"/>
      <c r="IC50" s="18"/>
      <c r="ID50" s="18"/>
      <c r="IE50" s="18"/>
      <c r="IF50" s="18"/>
      <c r="IG50" s="18"/>
      <c r="IH50" s="18"/>
      <c r="II50" s="18"/>
      <c r="IJ50" s="18"/>
      <c r="IK50" s="18"/>
      <c r="IL50" s="18"/>
      <c r="IM50" s="18"/>
      <c r="IN50" s="18"/>
      <c r="IO50" s="18"/>
      <c r="IP50" s="18"/>
      <c r="IQ50" s="18"/>
      <c r="IR50" s="18"/>
      <c r="IS50" s="18"/>
      <c r="IT50" s="18"/>
      <c r="IU50" s="18"/>
    </row>
    <row r="51" spans="1:255" x14ac:dyDescent="0.2">
      <c r="A51" s="60"/>
      <c r="B51" s="59"/>
      <c r="C51" s="59"/>
      <c r="D51" s="59"/>
      <c r="E51" s="59"/>
      <c r="F51" s="59"/>
      <c r="G51" s="59"/>
      <c r="H51" s="120">
        <f>R51</f>
        <v>936.55</v>
      </c>
      <c r="I51" s="121"/>
      <c r="J51" s="120">
        <f>S51</f>
        <v>12063.57</v>
      </c>
      <c r="K51" s="122"/>
      <c r="O51" s="18"/>
      <c r="P51" s="18"/>
      <c r="Q51" s="18"/>
      <c r="R51" s="18">
        <f>SUM(T46:T50)</f>
        <v>936.55</v>
      </c>
      <c r="S51" s="18">
        <f>SUM(U46:U50)</f>
        <v>12063.57</v>
      </c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8"/>
      <c r="DJ51" s="18"/>
      <c r="DK51" s="18"/>
      <c r="DL51" s="18"/>
      <c r="DM51" s="18"/>
      <c r="DN51" s="18"/>
      <c r="DO51" s="18"/>
      <c r="DP51" s="18"/>
      <c r="DQ51" s="18"/>
      <c r="DR51" s="18"/>
      <c r="DS51" s="18"/>
      <c r="DT51" s="18"/>
      <c r="DU51" s="18"/>
      <c r="DV51" s="18"/>
      <c r="DW51" s="18"/>
      <c r="DX51" s="18"/>
      <c r="DY51" s="18"/>
      <c r="DZ51" s="18"/>
      <c r="EA51" s="18"/>
      <c r="EB51" s="18"/>
      <c r="EC51" s="18"/>
      <c r="ED51" s="18"/>
      <c r="EE51" s="18"/>
      <c r="EF51" s="18"/>
      <c r="EG51" s="18"/>
      <c r="EH51" s="18"/>
      <c r="EI51" s="18"/>
      <c r="EJ51" s="18"/>
      <c r="EK51" s="18"/>
      <c r="EL51" s="18"/>
      <c r="EM51" s="18"/>
      <c r="EN51" s="18"/>
      <c r="EO51" s="18"/>
      <c r="EP51" s="18"/>
      <c r="EQ51" s="18"/>
      <c r="ER51" s="18"/>
      <c r="ES51" s="18"/>
      <c r="ET51" s="18"/>
      <c r="EU51" s="18"/>
      <c r="EV51" s="18"/>
      <c r="EW51" s="18"/>
      <c r="EX51" s="18"/>
      <c r="EY51" s="18"/>
      <c r="EZ51" s="18"/>
      <c r="FA51" s="18"/>
      <c r="FB51" s="18"/>
      <c r="FC51" s="18"/>
      <c r="FD51" s="18"/>
      <c r="FE51" s="18"/>
      <c r="FF51" s="18"/>
      <c r="FG51" s="18"/>
      <c r="FH51" s="18"/>
      <c r="FI51" s="18"/>
      <c r="FJ51" s="18"/>
      <c r="FK51" s="18"/>
      <c r="FL51" s="18"/>
      <c r="FM51" s="18"/>
      <c r="FN51" s="18"/>
      <c r="FO51" s="18"/>
      <c r="FP51" s="18"/>
      <c r="FQ51" s="18"/>
      <c r="FR51" s="18"/>
      <c r="FS51" s="18"/>
      <c r="FT51" s="18"/>
      <c r="FU51" s="18"/>
      <c r="FV51" s="18"/>
      <c r="FW51" s="18"/>
      <c r="FX51" s="18"/>
      <c r="FY51" s="18"/>
      <c r="FZ51" s="18"/>
      <c r="GA51" s="18"/>
      <c r="GB51" s="18"/>
      <c r="GC51" s="18"/>
      <c r="GD51" s="18"/>
      <c r="GE51" s="18"/>
      <c r="GF51" s="18"/>
      <c r="GG51" s="18"/>
      <c r="GH51" s="18"/>
      <c r="GI51" s="18"/>
      <c r="GJ51" s="18"/>
      <c r="GK51" s="18"/>
      <c r="GL51" s="18"/>
      <c r="GM51" s="18"/>
      <c r="GN51" s="18"/>
      <c r="GO51" s="18"/>
      <c r="GP51" s="18"/>
      <c r="GQ51" s="18"/>
      <c r="GR51" s="18"/>
      <c r="GS51" s="18"/>
      <c r="GT51" s="18"/>
      <c r="GU51" s="18"/>
      <c r="GV51" s="18"/>
      <c r="GW51" s="18"/>
      <c r="GX51" s="18"/>
      <c r="GY51" s="18"/>
      <c r="GZ51" s="18"/>
      <c r="HA51" s="18">
        <f>R51</f>
        <v>936.55</v>
      </c>
      <c r="HB51" s="18"/>
      <c r="HC51" s="18"/>
      <c r="HD51" s="18"/>
      <c r="HE51" s="18"/>
      <c r="HF51" s="18"/>
      <c r="HG51" s="18"/>
      <c r="HH51" s="18"/>
      <c r="HI51" s="18"/>
      <c r="HJ51" s="18"/>
      <c r="HK51" s="18"/>
      <c r="HL51" s="18"/>
      <c r="HM51" s="18"/>
      <c r="HN51" s="18"/>
      <c r="HO51" s="18"/>
      <c r="HP51" s="18"/>
      <c r="HQ51" s="18"/>
      <c r="HR51" s="18"/>
      <c r="HS51" s="18"/>
      <c r="HT51" s="18"/>
      <c r="HU51" s="18"/>
      <c r="HV51" s="18"/>
      <c r="HW51" s="18"/>
      <c r="HX51" s="18"/>
      <c r="HY51" s="18"/>
      <c r="HZ51" s="18"/>
      <c r="IA51" s="18"/>
      <c r="IB51" s="18"/>
      <c r="IC51" s="18"/>
      <c r="ID51" s="18"/>
      <c r="IE51" s="18"/>
      <c r="IF51" s="18"/>
      <c r="IG51" s="18"/>
      <c r="IH51" s="18"/>
      <c r="II51" s="18"/>
      <c r="IJ51" s="18"/>
      <c r="IK51" s="18"/>
      <c r="IL51" s="18"/>
      <c r="IM51" s="18"/>
      <c r="IN51" s="18"/>
      <c r="IO51" s="18"/>
      <c r="IP51" s="18"/>
      <c r="IQ51" s="18"/>
      <c r="IR51" s="18"/>
      <c r="IS51" s="18"/>
      <c r="IT51" s="18"/>
      <c r="IU51" s="18"/>
    </row>
    <row r="52" spans="1:255" ht="36" x14ac:dyDescent="0.2">
      <c r="A52" s="61">
        <v>3</v>
      </c>
      <c r="B52" s="67" t="s">
        <v>23</v>
      </c>
      <c r="C52" s="62" t="s">
        <v>24</v>
      </c>
      <c r="D52" s="63" t="s">
        <v>25</v>
      </c>
      <c r="E52" s="64">
        <v>7.1419999999999997E-2</v>
      </c>
      <c r="F52" s="65">
        <f>Source!AK27</f>
        <v>1047.5</v>
      </c>
      <c r="G52" s="141" t="s">
        <v>3</v>
      </c>
      <c r="H52" s="65">
        <f>Source!AB27</f>
        <v>1047.5</v>
      </c>
      <c r="I52" s="65"/>
      <c r="J52" s="142"/>
      <c r="K52" s="66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18"/>
      <c r="DL52" s="18"/>
      <c r="DM52" s="18"/>
      <c r="DN52" s="18"/>
      <c r="DO52" s="18"/>
      <c r="DP52" s="18"/>
      <c r="DQ52" s="18"/>
      <c r="DR52" s="18"/>
      <c r="DS52" s="18"/>
      <c r="DT52" s="18"/>
      <c r="DU52" s="18"/>
      <c r="DV52" s="18"/>
      <c r="DW52" s="18"/>
      <c r="DX52" s="18"/>
      <c r="DY52" s="18"/>
      <c r="DZ52" s="18"/>
      <c r="EA52" s="18"/>
      <c r="EB52" s="18"/>
      <c r="EC52" s="18"/>
      <c r="ED52" s="18"/>
      <c r="EE52" s="18"/>
      <c r="EF52" s="18"/>
      <c r="EG52" s="18"/>
      <c r="EH52" s="18"/>
      <c r="EI52" s="18"/>
      <c r="EJ52" s="18"/>
      <c r="EK52" s="18"/>
      <c r="EL52" s="18"/>
      <c r="EM52" s="18"/>
      <c r="EN52" s="18"/>
      <c r="EO52" s="18"/>
      <c r="EP52" s="18"/>
      <c r="EQ52" s="18"/>
      <c r="ER52" s="18"/>
      <c r="ES52" s="18"/>
      <c r="ET52" s="18"/>
      <c r="EU52" s="18"/>
      <c r="EV52" s="18"/>
      <c r="EW52" s="18"/>
      <c r="EX52" s="18"/>
      <c r="EY52" s="18"/>
      <c r="EZ52" s="18"/>
      <c r="FA52" s="18"/>
      <c r="FB52" s="18"/>
      <c r="FC52" s="18"/>
      <c r="FD52" s="18"/>
      <c r="FE52" s="18"/>
      <c r="FF52" s="18"/>
      <c r="FG52" s="18"/>
      <c r="FH52" s="18"/>
      <c r="FI52" s="18"/>
      <c r="FJ52" s="18"/>
      <c r="FK52" s="18"/>
      <c r="FL52" s="18"/>
      <c r="FM52" s="18"/>
      <c r="FN52" s="18"/>
      <c r="FO52" s="18"/>
      <c r="FP52" s="18"/>
      <c r="FQ52" s="18"/>
      <c r="FR52" s="18"/>
      <c r="FS52" s="18"/>
      <c r="FT52" s="18"/>
      <c r="FU52" s="18"/>
      <c r="FV52" s="18"/>
      <c r="FW52" s="18"/>
      <c r="FX52" s="18"/>
      <c r="FY52" s="18"/>
      <c r="FZ52" s="18"/>
      <c r="GA52" s="18"/>
      <c r="GB52" s="18"/>
      <c r="GC52" s="18"/>
      <c r="GD52" s="18"/>
      <c r="GE52" s="18"/>
      <c r="GF52" s="18"/>
      <c r="GG52" s="18"/>
      <c r="GH52" s="18"/>
      <c r="GI52" s="18"/>
      <c r="GJ52" s="18"/>
      <c r="GK52" s="18"/>
      <c r="GL52" s="18"/>
      <c r="GM52" s="18"/>
      <c r="GN52" s="18"/>
      <c r="GO52" s="18"/>
      <c r="GP52" s="18"/>
      <c r="GQ52" s="18"/>
      <c r="GR52" s="18"/>
      <c r="GS52" s="18"/>
      <c r="GT52" s="18"/>
      <c r="GU52" s="18"/>
      <c r="GV52" s="18"/>
      <c r="GW52" s="18"/>
      <c r="GX52" s="18"/>
      <c r="GY52" s="18"/>
      <c r="GZ52" s="18"/>
      <c r="HA52" s="18"/>
      <c r="HB52" s="18"/>
      <c r="HC52" s="18"/>
      <c r="HD52" s="18"/>
      <c r="HE52" s="18"/>
      <c r="HF52" s="18"/>
      <c r="HG52" s="18"/>
      <c r="HH52" s="18"/>
      <c r="HI52" s="18"/>
      <c r="HJ52" s="18"/>
      <c r="HK52" s="18"/>
      <c r="HL52" s="18"/>
      <c r="HM52" s="18"/>
      <c r="HN52" s="18"/>
      <c r="HO52" s="18"/>
      <c r="HP52" s="18"/>
      <c r="HQ52" s="18"/>
      <c r="HR52" s="18"/>
      <c r="HS52" s="18"/>
      <c r="HT52" s="18"/>
      <c r="HU52" s="18"/>
      <c r="HV52" s="18"/>
      <c r="HW52" s="18"/>
      <c r="HX52" s="18"/>
      <c r="HY52" s="18"/>
      <c r="HZ52" s="18"/>
      <c r="IA52" s="18"/>
      <c r="IB52" s="18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  <c r="IR52" s="18"/>
      <c r="IS52" s="18"/>
      <c r="IT52" s="18"/>
      <c r="IU52" s="18"/>
    </row>
    <row r="53" spans="1:255" x14ac:dyDescent="0.2">
      <c r="A53" s="49"/>
      <c r="B53" s="46"/>
      <c r="C53" s="46" t="s">
        <v>396</v>
      </c>
      <c r="D53" s="47"/>
      <c r="E53" s="48"/>
      <c r="F53" s="50">
        <v>1047.5</v>
      </c>
      <c r="G53" s="136"/>
      <c r="H53" s="50">
        <f>Source!AF27</f>
        <v>1047.5</v>
      </c>
      <c r="I53" s="50">
        <f>T53</f>
        <v>74.81</v>
      </c>
      <c r="J53" s="136">
        <v>18.3</v>
      </c>
      <c r="K53" s="51">
        <f>U53</f>
        <v>1369.07</v>
      </c>
      <c r="O53" s="18"/>
      <c r="P53" s="18"/>
      <c r="Q53" s="18"/>
      <c r="R53" s="18"/>
      <c r="S53" s="18"/>
      <c r="T53" s="18">
        <f>ROUND(Source!AF27*Source!AV27*Source!I27,2)</f>
        <v>74.81</v>
      </c>
      <c r="U53" s="18">
        <f>Source!S27</f>
        <v>1369.07</v>
      </c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/>
      <c r="DJ53" s="18"/>
      <c r="DK53" s="18"/>
      <c r="DL53" s="18"/>
      <c r="DM53" s="18"/>
      <c r="DN53" s="18"/>
      <c r="DO53" s="18"/>
      <c r="DP53" s="18"/>
      <c r="DQ53" s="18"/>
      <c r="DR53" s="18"/>
      <c r="DS53" s="18"/>
      <c r="DT53" s="18"/>
      <c r="DU53" s="18"/>
      <c r="DV53" s="18"/>
      <c r="DW53" s="18"/>
      <c r="DX53" s="18"/>
      <c r="DY53" s="18"/>
      <c r="DZ53" s="18"/>
      <c r="EA53" s="18"/>
      <c r="EB53" s="18"/>
      <c r="EC53" s="18"/>
      <c r="ED53" s="18"/>
      <c r="EE53" s="18"/>
      <c r="EF53" s="18"/>
      <c r="EG53" s="18"/>
      <c r="EH53" s="18"/>
      <c r="EI53" s="18"/>
      <c r="EJ53" s="18"/>
      <c r="EK53" s="18"/>
      <c r="EL53" s="18"/>
      <c r="EM53" s="18"/>
      <c r="EN53" s="18"/>
      <c r="EO53" s="18"/>
      <c r="EP53" s="18"/>
      <c r="EQ53" s="18"/>
      <c r="ER53" s="18"/>
      <c r="ES53" s="18"/>
      <c r="ET53" s="18"/>
      <c r="EU53" s="18"/>
      <c r="EV53" s="18"/>
      <c r="EW53" s="18"/>
      <c r="EX53" s="18"/>
      <c r="EY53" s="18"/>
      <c r="EZ53" s="18"/>
      <c r="FA53" s="18"/>
      <c r="FB53" s="18"/>
      <c r="FC53" s="18"/>
      <c r="FD53" s="18"/>
      <c r="FE53" s="18"/>
      <c r="FF53" s="18"/>
      <c r="FG53" s="18"/>
      <c r="FH53" s="18"/>
      <c r="FI53" s="18"/>
      <c r="FJ53" s="18"/>
      <c r="FK53" s="18"/>
      <c r="FL53" s="18"/>
      <c r="FM53" s="18"/>
      <c r="FN53" s="18"/>
      <c r="FO53" s="18"/>
      <c r="FP53" s="18"/>
      <c r="FQ53" s="18"/>
      <c r="FR53" s="18"/>
      <c r="FS53" s="18"/>
      <c r="FT53" s="18"/>
      <c r="FU53" s="18"/>
      <c r="FV53" s="18"/>
      <c r="FW53" s="18"/>
      <c r="FX53" s="18"/>
      <c r="FY53" s="18"/>
      <c r="FZ53" s="18"/>
      <c r="GA53" s="18"/>
      <c r="GB53" s="18"/>
      <c r="GC53" s="18"/>
      <c r="GD53" s="18"/>
      <c r="GE53" s="18"/>
      <c r="GF53" s="18"/>
      <c r="GG53" s="18"/>
      <c r="GH53" s="18"/>
      <c r="GI53" s="18"/>
      <c r="GJ53" s="18">
        <f>T53</f>
        <v>74.81</v>
      </c>
      <c r="GK53" s="18">
        <f>T53</f>
        <v>74.81</v>
      </c>
      <c r="GL53" s="18"/>
      <c r="GM53" s="18"/>
      <c r="GN53" s="18"/>
      <c r="GO53" s="18"/>
      <c r="GP53" s="18"/>
      <c r="GQ53" s="18"/>
      <c r="GR53" s="18"/>
      <c r="GS53" s="18"/>
      <c r="GT53" s="18"/>
      <c r="GU53" s="18"/>
      <c r="GV53" s="18"/>
      <c r="GW53" s="18"/>
      <c r="GX53" s="18"/>
      <c r="GY53" s="18"/>
      <c r="GZ53" s="18"/>
      <c r="HA53" s="18"/>
      <c r="HB53" s="18">
        <f>T53</f>
        <v>74.81</v>
      </c>
      <c r="HC53" s="18"/>
      <c r="HD53" s="18"/>
      <c r="HE53" s="18"/>
      <c r="HF53" s="18"/>
      <c r="HG53" s="18"/>
      <c r="HH53" s="18"/>
      <c r="HI53" s="18"/>
      <c r="HJ53" s="18"/>
      <c r="HK53" s="18"/>
      <c r="HL53" s="18"/>
      <c r="HM53" s="18"/>
      <c r="HN53" s="18"/>
      <c r="HO53" s="18"/>
      <c r="HP53" s="18"/>
      <c r="HQ53" s="18"/>
      <c r="HR53" s="18"/>
      <c r="HS53" s="18"/>
      <c r="HT53" s="18"/>
      <c r="HU53" s="18"/>
      <c r="HV53" s="18"/>
      <c r="HW53" s="18"/>
      <c r="HX53" s="18"/>
      <c r="HY53" s="18"/>
      <c r="HZ53" s="18"/>
      <c r="IA53" s="18"/>
      <c r="IB53" s="18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18"/>
      <c r="IS53" s="18"/>
      <c r="IT53" s="18"/>
      <c r="IU53" s="18"/>
    </row>
    <row r="54" spans="1:255" x14ac:dyDescent="0.2">
      <c r="A54" s="56"/>
      <c r="B54" s="53"/>
      <c r="C54" s="53" t="s">
        <v>391</v>
      </c>
      <c r="D54" s="54"/>
      <c r="E54" s="55">
        <v>80</v>
      </c>
      <c r="F54" s="138" t="s">
        <v>392</v>
      </c>
      <c r="G54" s="137"/>
      <c r="H54" s="57">
        <f>ROUND((Source!AF27*Source!AV27+Source!AE27*Source!AV27)*(Source!FX27)/100,2)</f>
        <v>838</v>
      </c>
      <c r="I54" s="57">
        <f>T54</f>
        <v>59.85</v>
      </c>
      <c r="J54" s="137" t="s">
        <v>397</v>
      </c>
      <c r="K54" s="58">
        <f>U54</f>
        <v>930.97</v>
      </c>
      <c r="O54" s="18"/>
      <c r="P54" s="18"/>
      <c r="Q54" s="18"/>
      <c r="R54" s="18"/>
      <c r="S54" s="18"/>
      <c r="T54" s="18">
        <f>ROUND((ROUND(Source!AF27*Source!AV27*Source!I27,2)+ROUND(Source!AE27*Source!AV27*Source!I27,2))*(Source!FX27)/100,2)</f>
        <v>59.85</v>
      </c>
      <c r="U54" s="18">
        <f>Source!X27</f>
        <v>930.97</v>
      </c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8"/>
      <c r="DJ54" s="18"/>
      <c r="DK54" s="18"/>
      <c r="DL54" s="18"/>
      <c r="DM54" s="18"/>
      <c r="DN54" s="18"/>
      <c r="DO54" s="18"/>
      <c r="DP54" s="18"/>
      <c r="DQ54" s="18"/>
      <c r="DR54" s="18"/>
      <c r="DS54" s="18"/>
      <c r="DT54" s="18"/>
      <c r="DU54" s="18"/>
      <c r="DV54" s="18"/>
      <c r="DW54" s="18"/>
      <c r="DX54" s="18"/>
      <c r="DY54" s="18"/>
      <c r="DZ54" s="18"/>
      <c r="EA54" s="18"/>
      <c r="EB54" s="18"/>
      <c r="EC54" s="18"/>
      <c r="ED54" s="18"/>
      <c r="EE54" s="18"/>
      <c r="EF54" s="18"/>
      <c r="EG54" s="18"/>
      <c r="EH54" s="18"/>
      <c r="EI54" s="18"/>
      <c r="EJ54" s="18"/>
      <c r="EK54" s="18"/>
      <c r="EL54" s="18"/>
      <c r="EM54" s="18"/>
      <c r="EN54" s="18"/>
      <c r="EO54" s="18"/>
      <c r="EP54" s="18"/>
      <c r="EQ54" s="18"/>
      <c r="ER54" s="18"/>
      <c r="ES54" s="18"/>
      <c r="ET54" s="18"/>
      <c r="EU54" s="18"/>
      <c r="EV54" s="18"/>
      <c r="EW54" s="18"/>
      <c r="EX54" s="18"/>
      <c r="EY54" s="18"/>
      <c r="EZ54" s="18"/>
      <c r="FA54" s="18"/>
      <c r="FB54" s="18"/>
      <c r="FC54" s="18"/>
      <c r="FD54" s="18"/>
      <c r="FE54" s="18"/>
      <c r="FF54" s="18"/>
      <c r="FG54" s="18"/>
      <c r="FH54" s="18"/>
      <c r="FI54" s="18"/>
      <c r="FJ54" s="18"/>
      <c r="FK54" s="18"/>
      <c r="FL54" s="18"/>
      <c r="FM54" s="18"/>
      <c r="FN54" s="18"/>
      <c r="FO54" s="18"/>
      <c r="FP54" s="18"/>
      <c r="FQ54" s="18"/>
      <c r="FR54" s="18"/>
      <c r="FS54" s="18"/>
      <c r="FT54" s="18"/>
      <c r="FU54" s="18"/>
      <c r="FV54" s="18"/>
      <c r="FW54" s="18"/>
      <c r="FX54" s="18"/>
      <c r="FY54" s="18"/>
      <c r="FZ54" s="18"/>
      <c r="GA54" s="18"/>
      <c r="GB54" s="18"/>
      <c r="GC54" s="18"/>
      <c r="GD54" s="18"/>
      <c r="GE54" s="18"/>
      <c r="GF54" s="18"/>
      <c r="GG54" s="18"/>
      <c r="GH54" s="18"/>
      <c r="GI54" s="18"/>
      <c r="GJ54" s="18"/>
      <c r="GK54" s="18"/>
      <c r="GL54" s="18"/>
      <c r="GM54" s="18"/>
      <c r="GN54" s="18"/>
      <c r="GO54" s="18"/>
      <c r="GP54" s="18"/>
      <c r="GQ54" s="18"/>
      <c r="GR54" s="18"/>
      <c r="GS54" s="18"/>
      <c r="GT54" s="18"/>
      <c r="GU54" s="18"/>
      <c r="GV54" s="18"/>
      <c r="GW54" s="18"/>
      <c r="GX54" s="18"/>
      <c r="GY54" s="18">
        <f>T54</f>
        <v>59.85</v>
      </c>
      <c r="GZ54" s="18"/>
      <c r="HA54" s="18"/>
      <c r="HB54" s="18">
        <f>T54</f>
        <v>59.85</v>
      </c>
      <c r="HC54" s="18"/>
      <c r="HD54" s="18"/>
      <c r="HE54" s="18"/>
      <c r="HF54" s="18"/>
      <c r="HG54" s="18"/>
      <c r="HH54" s="18"/>
      <c r="HI54" s="18"/>
      <c r="HJ54" s="18"/>
      <c r="HK54" s="18"/>
      <c r="HL54" s="18"/>
      <c r="HM54" s="18"/>
      <c r="HN54" s="18"/>
      <c r="HO54" s="18"/>
      <c r="HP54" s="18"/>
      <c r="HQ54" s="18"/>
      <c r="HR54" s="18"/>
      <c r="HS54" s="18"/>
      <c r="HT54" s="18"/>
      <c r="HU54" s="18"/>
      <c r="HV54" s="18"/>
      <c r="HW54" s="18"/>
      <c r="HX54" s="18"/>
      <c r="HY54" s="18"/>
      <c r="HZ54" s="18"/>
      <c r="IA54" s="18"/>
      <c r="IB54" s="18"/>
      <c r="IC54" s="18"/>
      <c r="ID54" s="18"/>
      <c r="IE54" s="18"/>
      <c r="IF54" s="18"/>
      <c r="IG54" s="18"/>
      <c r="IH54" s="18"/>
      <c r="II54" s="18"/>
      <c r="IJ54" s="18"/>
      <c r="IK54" s="18"/>
      <c r="IL54" s="18"/>
      <c r="IM54" s="18"/>
      <c r="IN54" s="18"/>
      <c r="IO54" s="18"/>
      <c r="IP54" s="18"/>
      <c r="IQ54" s="18"/>
      <c r="IR54" s="18"/>
      <c r="IS54" s="18"/>
      <c r="IT54" s="18"/>
      <c r="IU54" s="18"/>
    </row>
    <row r="55" spans="1:255" x14ac:dyDescent="0.2">
      <c r="A55" s="56"/>
      <c r="B55" s="53"/>
      <c r="C55" s="53" t="s">
        <v>394</v>
      </c>
      <c r="D55" s="54"/>
      <c r="E55" s="55">
        <v>45</v>
      </c>
      <c r="F55" s="138" t="s">
        <v>392</v>
      </c>
      <c r="G55" s="137"/>
      <c r="H55" s="57">
        <f>ROUND((Source!AF27*Source!AV27+Source!AE27*Source!AV27)*(Source!FY27)/100,2)</f>
        <v>471.38</v>
      </c>
      <c r="I55" s="57">
        <f>T55</f>
        <v>33.659999999999997</v>
      </c>
      <c r="J55" s="137" t="s">
        <v>398</v>
      </c>
      <c r="K55" s="58">
        <f>U55</f>
        <v>492.87</v>
      </c>
      <c r="O55" s="18"/>
      <c r="P55" s="18"/>
      <c r="Q55" s="18"/>
      <c r="R55" s="18"/>
      <c r="S55" s="18"/>
      <c r="T55" s="18">
        <f>ROUND((ROUND(Source!AF27*Source!AV27*Source!I27,2)+ROUND(Source!AE27*Source!AV27*Source!I27,2))*(Source!FY27)/100,2)</f>
        <v>33.659999999999997</v>
      </c>
      <c r="U55" s="18">
        <f>Source!Y27</f>
        <v>492.87</v>
      </c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8"/>
      <c r="DQ55" s="18"/>
      <c r="DR55" s="18"/>
      <c r="DS55" s="18"/>
      <c r="DT55" s="18"/>
      <c r="DU55" s="18"/>
      <c r="DV55" s="18"/>
      <c r="DW55" s="18"/>
      <c r="DX55" s="18"/>
      <c r="DY55" s="18"/>
      <c r="DZ55" s="18"/>
      <c r="EA55" s="18"/>
      <c r="EB55" s="18"/>
      <c r="EC55" s="18"/>
      <c r="ED55" s="18"/>
      <c r="EE55" s="18"/>
      <c r="EF55" s="18"/>
      <c r="EG55" s="18"/>
      <c r="EH55" s="18"/>
      <c r="EI55" s="18"/>
      <c r="EJ55" s="18"/>
      <c r="EK55" s="18"/>
      <c r="EL55" s="18"/>
      <c r="EM55" s="18"/>
      <c r="EN55" s="18"/>
      <c r="EO55" s="18"/>
      <c r="EP55" s="18"/>
      <c r="EQ55" s="18"/>
      <c r="ER55" s="18"/>
      <c r="ES55" s="18"/>
      <c r="ET55" s="18"/>
      <c r="EU55" s="18"/>
      <c r="EV55" s="18"/>
      <c r="EW55" s="18"/>
      <c r="EX55" s="18"/>
      <c r="EY55" s="18"/>
      <c r="EZ55" s="18"/>
      <c r="FA55" s="18"/>
      <c r="FB55" s="18"/>
      <c r="FC55" s="18"/>
      <c r="FD55" s="18"/>
      <c r="FE55" s="18"/>
      <c r="FF55" s="18"/>
      <c r="FG55" s="18"/>
      <c r="FH55" s="18"/>
      <c r="FI55" s="18"/>
      <c r="FJ55" s="18"/>
      <c r="FK55" s="18"/>
      <c r="FL55" s="18"/>
      <c r="FM55" s="18"/>
      <c r="FN55" s="18"/>
      <c r="FO55" s="18"/>
      <c r="FP55" s="18"/>
      <c r="FQ55" s="18"/>
      <c r="FR55" s="18"/>
      <c r="FS55" s="18"/>
      <c r="FT55" s="18"/>
      <c r="FU55" s="18"/>
      <c r="FV55" s="18"/>
      <c r="FW55" s="18"/>
      <c r="FX55" s="18"/>
      <c r="FY55" s="18"/>
      <c r="FZ55" s="18"/>
      <c r="GA55" s="18"/>
      <c r="GB55" s="18"/>
      <c r="GC55" s="18"/>
      <c r="GD55" s="18"/>
      <c r="GE55" s="18"/>
      <c r="GF55" s="18"/>
      <c r="GG55" s="18"/>
      <c r="GH55" s="18"/>
      <c r="GI55" s="18"/>
      <c r="GJ55" s="18"/>
      <c r="GK55" s="18"/>
      <c r="GL55" s="18"/>
      <c r="GM55" s="18"/>
      <c r="GN55" s="18"/>
      <c r="GO55" s="18"/>
      <c r="GP55" s="18"/>
      <c r="GQ55" s="18"/>
      <c r="GR55" s="18"/>
      <c r="GS55" s="18"/>
      <c r="GT55" s="18"/>
      <c r="GU55" s="18"/>
      <c r="GV55" s="18"/>
      <c r="GW55" s="18"/>
      <c r="GX55" s="18"/>
      <c r="GY55" s="18"/>
      <c r="GZ55" s="18">
        <f>T55</f>
        <v>33.659999999999997</v>
      </c>
      <c r="HA55" s="18"/>
      <c r="HB55" s="18">
        <f>T55</f>
        <v>33.659999999999997</v>
      </c>
      <c r="HC55" s="18"/>
      <c r="HD55" s="18"/>
      <c r="HE55" s="18"/>
      <c r="HF55" s="18"/>
      <c r="HG55" s="18"/>
      <c r="HH55" s="18"/>
      <c r="HI55" s="18"/>
      <c r="HJ55" s="18"/>
      <c r="HK55" s="18"/>
      <c r="HL55" s="18"/>
      <c r="HM55" s="18"/>
      <c r="HN55" s="18"/>
      <c r="HO55" s="18"/>
      <c r="HP55" s="18"/>
      <c r="HQ55" s="18"/>
      <c r="HR55" s="18"/>
      <c r="HS55" s="18"/>
      <c r="HT55" s="18"/>
      <c r="HU55" s="18"/>
      <c r="HV55" s="18"/>
      <c r="HW55" s="18"/>
      <c r="HX55" s="18"/>
      <c r="HY55" s="18"/>
      <c r="HZ55" s="18"/>
      <c r="IA55" s="18"/>
      <c r="IB55" s="18"/>
      <c r="IC55" s="18"/>
      <c r="ID55" s="18"/>
      <c r="IE55" s="18"/>
      <c r="IF55" s="18"/>
      <c r="IG55" s="18"/>
      <c r="IH55" s="18"/>
      <c r="II55" s="18"/>
      <c r="IJ55" s="18"/>
      <c r="IK55" s="18"/>
      <c r="IL55" s="18"/>
      <c r="IM55" s="18"/>
      <c r="IN55" s="18"/>
      <c r="IO55" s="18"/>
      <c r="IP55" s="18"/>
      <c r="IQ55" s="18"/>
      <c r="IR55" s="18"/>
      <c r="IS55" s="18"/>
      <c r="IT55" s="18"/>
      <c r="IU55" s="18"/>
    </row>
    <row r="56" spans="1:255" ht="13.5" thickBot="1" x14ac:dyDescent="0.25">
      <c r="A56" s="68"/>
      <c r="B56" s="69"/>
      <c r="C56" s="69" t="s">
        <v>399</v>
      </c>
      <c r="D56" s="70" t="s">
        <v>400</v>
      </c>
      <c r="E56" s="71">
        <v>125</v>
      </c>
      <c r="F56" s="72"/>
      <c r="G56" s="72"/>
      <c r="H56" s="72">
        <f>ROUND(Source!AH27,2)</f>
        <v>125</v>
      </c>
      <c r="I56" s="73">
        <f>Source!U27</f>
        <v>8.9275000000000002</v>
      </c>
      <c r="J56" s="72"/>
      <c r="K56" s="74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/>
      <c r="DM56" s="18"/>
      <c r="DN56" s="18"/>
      <c r="DO56" s="18"/>
      <c r="DP56" s="18"/>
      <c r="DQ56" s="18"/>
      <c r="DR56" s="18"/>
      <c r="DS56" s="18"/>
      <c r="DT56" s="18"/>
      <c r="DU56" s="18"/>
      <c r="DV56" s="18"/>
      <c r="DW56" s="18"/>
      <c r="DX56" s="18"/>
      <c r="DY56" s="18"/>
      <c r="DZ56" s="18"/>
      <c r="EA56" s="18"/>
      <c r="EB56" s="18"/>
      <c r="EC56" s="18"/>
      <c r="ED56" s="18"/>
      <c r="EE56" s="18"/>
      <c r="EF56" s="18"/>
      <c r="EG56" s="18"/>
      <c r="EH56" s="18"/>
      <c r="EI56" s="18"/>
      <c r="EJ56" s="18"/>
      <c r="EK56" s="18"/>
      <c r="EL56" s="18"/>
      <c r="EM56" s="18"/>
      <c r="EN56" s="18"/>
      <c r="EO56" s="18"/>
      <c r="EP56" s="18"/>
      <c r="EQ56" s="18"/>
      <c r="ER56" s="18"/>
      <c r="ES56" s="18"/>
      <c r="ET56" s="18"/>
      <c r="EU56" s="18"/>
      <c r="EV56" s="18"/>
      <c r="EW56" s="18"/>
      <c r="EX56" s="18"/>
      <c r="EY56" s="18"/>
      <c r="EZ56" s="18"/>
      <c r="FA56" s="18"/>
      <c r="FB56" s="18"/>
      <c r="FC56" s="18"/>
      <c r="FD56" s="18"/>
      <c r="FE56" s="18"/>
      <c r="FF56" s="18"/>
      <c r="FG56" s="18"/>
      <c r="FH56" s="18"/>
      <c r="FI56" s="18"/>
      <c r="FJ56" s="18"/>
      <c r="FK56" s="18"/>
      <c r="FL56" s="18"/>
      <c r="FM56" s="18"/>
      <c r="FN56" s="18"/>
      <c r="FO56" s="18"/>
      <c r="FP56" s="18"/>
      <c r="FQ56" s="18"/>
      <c r="FR56" s="18"/>
      <c r="FS56" s="18"/>
      <c r="FT56" s="18"/>
      <c r="FU56" s="18"/>
      <c r="FV56" s="18"/>
      <c r="FW56" s="18"/>
      <c r="FX56" s="18"/>
      <c r="FY56" s="18"/>
      <c r="FZ56" s="18"/>
      <c r="GA56" s="18"/>
      <c r="GB56" s="18"/>
      <c r="GC56" s="18"/>
      <c r="GD56" s="18"/>
      <c r="GE56" s="18"/>
      <c r="GF56" s="18"/>
      <c r="GG56" s="18"/>
      <c r="GH56" s="18"/>
      <c r="GI56" s="18"/>
      <c r="GJ56" s="18"/>
      <c r="GK56" s="18"/>
      <c r="GL56" s="18"/>
      <c r="GM56" s="18"/>
      <c r="GN56" s="18"/>
      <c r="GO56" s="18"/>
      <c r="GP56" s="18"/>
      <c r="GQ56" s="18"/>
      <c r="GR56" s="18"/>
      <c r="GS56" s="18"/>
      <c r="GT56" s="18"/>
      <c r="GU56" s="18"/>
      <c r="GV56" s="18"/>
      <c r="GW56" s="18"/>
      <c r="GX56" s="18"/>
      <c r="GY56" s="18"/>
      <c r="GZ56" s="18"/>
      <c r="HA56" s="18"/>
      <c r="HB56" s="18"/>
      <c r="HC56" s="18"/>
      <c r="HD56" s="18"/>
      <c r="HE56" s="18"/>
      <c r="HF56" s="18"/>
      <c r="HG56" s="18"/>
      <c r="HH56" s="18"/>
      <c r="HI56" s="18"/>
      <c r="HJ56" s="18"/>
      <c r="HK56" s="18"/>
      <c r="HL56" s="18"/>
      <c r="HM56" s="18"/>
      <c r="HN56" s="18"/>
      <c r="HO56" s="18"/>
      <c r="HP56" s="18"/>
      <c r="HQ56" s="18"/>
      <c r="HR56" s="18"/>
      <c r="HS56" s="18"/>
      <c r="HT56" s="18"/>
      <c r="HU56" s="18"/>
      <c r="HV56" s="18"/>
      <c r="HW56" s="18"/>
      <c r="HX56" s="18"/>
      <c r="HY56" s="18"/>
      <c r="HZ56" s="18"/>
      <c r="IA56" s="18"/>
      <c r="IB56" s="18"/>
      <c r="IC56" s="18"/>
      <c r="ID56" s="18"/>
      <c r="IE56" s="18"/>
      <c r="IF56" s="18"/>
      <c r="IG56" s="18"/>
      <c r="IH56" s="18"/>
      <c r="II56" s="18"/>
      <c r="IJ56" s="18"/>
      <c r="IK56" s="18"/>
      <c r="IL56" s="18"/>
      <c r="IM56" s="18"/>
      <c r="IN56" s="18"/>
      <c r="IO56" s="18"/>
      <c r="IP56" s="18"/>
      <c r="IQ56" s="18"/>
      <c r="IR56" s="18"/>
      <c r="IS56" s="18"/>
      <c r="IT56" s="18"/>
      <c r="IU56" s="18"/>
    </row>
    <row r="57" spans="1:255" x14ac:dyDescent="0.2">
      <c r="A57" s="60"/>
      <c r="B57" s="59"/>
      <c r="C57" s="59"/>
      <c r="D57" s="59"/>
      <c r="E57" s="59"/>
      <c r="F57" s="59"/>
      <c r="G57" s="59"/>
      <c r="H57" s="120">
        <f>R57</f>
        <v>168.32</v>
      </c>
      <c r="I57" s="121"/>
      <c r="J57" s="120">
        <f>S57</f>
        <v>2792.91</v>
      </c>
      <c r="K57" s="122"/>
      <c r="O57" s="18"/>
      <c r="P57" s="18"/>
      <c r="Q57" s="18"/>
      <c r="R57" s="18">
        <f>SUM(T52:T56)</f>
        <v>168.32</v>
      </c>
      <c r="S57" s="18">
        <f>SUM(U52:U56)</f>
        <v>2792.91</v>
      </c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8"/>
      <c r="DJ57" s="18"/>
      <c r="DK57" s="18"/>
      <c r="DL57" s="18"/>
      <c r="DM57" s="18"/>
      <c r="DN57" s="18"/>
      <c r="DO57" s="18"/>
      <c r="DP57" s="18"/>
      <c r="DQ57" s="18"/>
      <c r="DR57" s="18"/>
      <c r="DS57" s="18"/>
      <c r="DT57" s="18"/>
      <c r="DU57" s="18"/>
      <c r="DV57" s="18"/>
      <c r="DW57" s="18"/>
      <c r="DX57" s="18"/>
      <c r="DY57" s="18"/>
      <c r="DZ57" s="18"/>
      <c r="EA57" s="18"/>
      <c r="EB57" s="18"/>
      <c r="EC57" s="18"/>
      <c r="ED57" s="18"/>
      <c r="EE57" s="18"/>
      <c r="EF57" s="18"/>
      <c r="EG57" s="18"/>
      <c r="EH57" s="18"/>
      <c r="EI57" s="18"/>
      <c r="EJ57" s="18"/>
      <c r="EK57" s="18"/>
      <c r="EL57" s="18"/>
      <c r="EM57" s="18"/>
      <c r="EN57" s="18"/>
      <c r="EO57" s="18"/>
      <c r="EP57" s="18"/>
      <c r="EQ57" s="18"/>
      <c r="ER57" s="18"/>
      <c r="ES57" s="18"/>
      <c r="ET57" s="18"/>
      <c r="EU57" s="18"/>
      <c r="EV57" s="18"/>
      <c r="EW57" s="18"/>
      <c r="EX57" s="18"/>
      <c r="EY57" s="18"/>
      <c r="EZ57" s="18"/>
      <c r="FA57" s="18"/>
      <c r="FB57" s="18"/>
      <c r="FC57" s="18"/>
      <c r="FD57" s="18"/>
      <c r="FE57" s="18"/>
      <c r="FF57" s="18"/>
      <c r="FG57" s="18"/>
      <c r="FH57" s="18"/>
      <c r="FI57" s="18"/>
      <c r="FJ57" s="18"/>
      <c r="FK57" s="18"/>
      <c r="FL57" s="18"/>
      <c r="FM57" s="18"/>
      <c r="FN57" s="18"/>
      <c r="FO57" s="18"/>
      <c r="FP57" s="18"/>
      <c r="FQ57" s="18"/>
      <c r="FR57" s="18"/>
      <c r="FS57" s="18"/>
      <c r="FT57" s="18"/>
      <c r="FU57" s="18"/>
      <c r="FV57" s="18"/>
      <c r="FW57" s="18"/>
      <c r="FX57" s="18"/>
      <c r="FY57" s="18"/>
      <c r="FZ57" s="18"/>
      <c r="GA57" s="18"/>
      <c r="GB57" s="18"/>
      <c r="GC57" s="18"/>
      <c r="GD57" s="18"/>
      <c r="GE57" s="18"/>
      <c r="GF57" s="18"/>
      <c r="GG57" s="18"/>
      <c r="GH57" s="18"/>
      <c r="GI57" s="18"/>
      <c r="GJ57" s="18"/>
      <c r="GK57" s="18"/>
      <c r="GL57" s="18"/>
      <c r="GM57" s="18"/>
      <c r="GN57" s="18"/>
      <c r="GO57" s="18"/>
      <c r="GP57" s="18"/>
      <c r="GQ57" s="18"/>
      <c r="GR57" s="18"/>
      <c r="GS57" s="18"/>
      <c r="GT57" s="18"/>
      <c r="GU57" s="18"/>
      <c r="GV57" s="18"/>
      <c r="GW57" s="18"/>
      <c r="GX57" s="18"/>
      <c r="GY57" s="18"/>
      <c r="GZ57" s="18"/>
      <c r="HA57" s="18">
        <f>R57</f>
        <v>168.32</v>
      </c>
      <c r="HB57" s="18"/>
      <c r="HC57" s="18"/>
      <c r="HD57" s="18"/>
      <c r="HE57" s="18"/>
      <c r="HF57" s="18"/>
      <c r="HG57" s="18"/>
      <c r="HH57" s="18"/>
      <c r="HI57" s="18"/>
      <c r="HJ57" s="18"/>
      <c r="HK57" s="18"/>
      <c r="HL57" s="18"/>
      <c r="HM57" s="18"/>
      <c r="HN57" s="18"/>
      <c r="HO57" s="18"/>
      <c r="HP57" s="18"/>
      <c r="HQ57" s="18"/>
      <c r="HR57" s="18"/>
      <c r="HS57" s="18"/>
      <c r="HT57" s="18"/>
      <c r="HU57" s="18"/>
      <c r="HV57" s="18"/>
      <c r="HW57" s="18"/>
      <c r="HX57" s="18"/>
      <c r="HY57" s="18"/>
      <c r="HZ57" s="18"/>
      <c r="IA57" s="18"/>
      <c r="IB57" s="18"/>
      <c r="IC57" s="18"/>
      <c r="ID57" s="18"/>
      <c r="IE57" s="18"/>
      <c r="IF57" s="18"/>
      <c r="IG57" s="18"/>
      <c r="IH57" s="18"/>
      <c r="II57" s="18"/>
      <c r="IJ57" s="18"/>
      <c r="IK57" s="18"/>
      <c r="IL57" s="18"/>
      <c r="IM57" s="18"/>
      <c r="IN57" s="18"/>
      <c r="IO57" s="18"/>
      <c r="IP57" s="18"/>
      <c r="IQ57" s="18"/>
      <c r="IR57" s="18"/>
      <c r="IS57" s="18"/>
      <c r="IT57" s="18"/>
      <c r="IU57" s="18"/>
    </row>
    <row r="58" spans="1:255" ht="36" x14ac:dyDescent="0.2">
      <c r="A58" s="61">
        <v>4</v>
      </c>
      <c r="B58" s="67" t="s">
        <v>29</v>
      </c>
      <c r="C58" s="62" t="s">
        <v>30</v>
      </c>
      <c r="D58" s="63" t="s">
        <v>31</v>
      </c>
      <c r="E58" s="64">
        <v>10</v>
      </c>
      <c r="F58" s="65">
        <f>Source!AK29</f>
        <v>2048.42</v>
      </c>
      <c r="G58" s="141" t="s">
        <v>3</v>
      </c>
      <c r="H58" s="65">
        <f>Source!AB29</f>
        <v>1856.12</v>
      </c>
      <c r="I58" s="65"/>
      <c r="J58" s="142"/>
      <c r="K58" s="66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8"/>
      <c r="DE58" s="18"/>
      <c r="DF58" s="18"/>
      <c r="DG58" s="18"/>
      <c r="DH58" s="18"/>
      <c r="DI58" s="18"/>
      <c r="DJ58" s="18"/>
      <c r="DK58" s="18"/>
      <c r="DL58" s="18"/>
      <c r="DM58" s="18"/>
      <c r="DN58" s="18"/>
      <c r="DO58" s="18"/>
      <c r="DP58" s="18"/>
      <c r="DQ58" s="18"/>
      <c r="DR58" s="18"/>
      <c r="DS58" s="18"/>
      <c r="DT58" s="18"/>
      <c r="DU58" s="18"/>
      <c r="DV58" s="18"/>
      <c r="DW58" s="18"/>
      <c r="DX58" s="18"/>
      <c r="DY58" s="18"/>
      <c r="DZ58" s="18"/>
      <c r="EA58" s="18"/>
      <c r="EB58" s="18"/>
      <c r="EC58" s="18"/>
      <c r="ED58" s="18"/>
      <c r="EE58" s="18"/>
      <c r="EF58" s="18"/>
      <c r="EG58" s="18"/>
      <c r="EH58" s="18"/>
      <c r="EI58" s="18"/>
      <c r="EJ58" s="18"/>
      <c r="EK58" s="18"/>
      <c r="EL58" s="18"/>
      <c r="EM58" s="18"/>
      <c r="EN58" s="18"/>
      <c r="EO58" s="18"/>
      <c r="EP58" s="18"/>
      <c r="EQ58" s="18"/>
      <c r="ER58" s="18"/>
      <c r="ES58" s="18"/>
      <c r="ET58" s="18"/>
      <c r="EU58" s="18"/>
      <c r="EV58" s="18"/>
      <c r="EW58" s="18"/>
      <c r="EX58" s="18"/>
      <c r="EY58" s="18"/>
      <c r="EZ58" s="18"/>
      <c r="FA58" s="18"/>
      <c r="FB58" s="18"/>
      <c r="FC58" s="18"/>
      <c r="FD58" s="18"/>
      <c r="FE58" s="18"/>
      <c r="FF58" s="18"/>
      <c r="FG58" s="18"/>
      <c r="FH58" s="18"/>
      <c r="FI58" s="18"/>
      <c r="FJ58" s="18"/>
      <c r="FK58" s="18"/>
      <c r="FL58" s="18"/>
      <c r="FM58" s="18"/>
      <c r="FN58" s="18"/>
      <c r="FO58" s="18"/>
      <c r="FP58" s="18"/>
      <c r="FQ58" s="18"/>
      <c r="FR58" s="18"/>
      <c r="FS58" s="18"/>
      <c r="FT58" s="18"/>
      <c r="FU58" s="18"/>
      <c r="FV58" s="18"/>
      <c r="FW58" s="18"/>
      <c r="FX58" s="18"/>
      <c r="FY58" s="18"/>
      <c r="FZ58" s="18"/>
      <c r="GA58" s="18"/>
      <c r="GB58" s="18"/>
      <c r="GC58" s="18"/>
      <c r="GD58" s="18"/>
      <c r="GE58" s="18"/>
      <c r="GF58" s="18"/>
      <c r="GG58" s="18"/>
      <c r="GH58" s="18"/>
      <c r="GI58" s="18"/>
      <c r="GJ58" s="18"/>
      <c r="GK58" s="18"/>
      <c r="GL58" s="18"/>
      <c r="GM58" s="18"/>
      <c r="GN58" s="18"/>
      <c r="GO58" s="18"/>
      <c r="GP58" s="18"/>
      <c r="GQ58" s="18"/>
      <c r="GR58" s="18"/>
      <c r="GS58" s="18"/>
      <c r="GT58" s="18"/>
      <c r="GU58" s="18"/>
      <c r="GV58" s="18"/>
      <c r="GW58" s="18"/>
      <c r="GX58" s="18"/>
      <c r="GY58" s="18"/>
      <c r="GZ58" s="18"/>
      <c r="HA58" s="18"/>
      <c r="HB58" s="18"/>
      <c r="HC58" s="18"/>
      <c r="HD58" s="18"/>
      <c r="HE58" s="18"/>
      <c r="HF58" s="18"/>
      <c r="HG58" s="18"/>
      <c r="HH58" s="18"/>
      <c r="HI58" s="18"/>
      <c r="HJ58" s="18"/>
      <c r="HK58" s="18"/>
      <c r="HL58" s="18"/>
      <c r="HM58" s="18"/>
      <c r="HN58" s="18"/>
      <c r="HO58" s="18"/>
      <c r="HP58" s="18"/>
      <c r="HQ58" s="18"/>
      <c r="HR58" s="18"/>
      <c r="HS58" s="18"/>
      <c r="HT58" s="18"/>
      <c r="HU58" s="18"/>
      <c r="HV58" s="18"/>
      <c r="HW58" s="18"/>
      <c r="HX58" s="18"/>
      <c r="HY58" s="18"/>
      <c r="HZ58" s="18"/>
      <c r="IA58" s="18"/>
      <c r="IB58" s="18"/>
      <c r="IC58" s="18"/>
      <c r="ID58" s="18"/>
      <c r="IE58" s="18"/>
      <c r="IF58" s="18"/>
      <c r="IG58" s="18"/>
      <c r="IH58" s="18"/>
      <c r="II58" s="18"/>
      <c r="IJ58" s="18"/>
      <c r="IK58" s="18"/>
      <c r="IL58" s="18"/>
      <c r="IM58" s="18"/>
      <c r="IN58" s="18"/>
      <c r="IO58" s="18"/>
      <c r="IP58" s="18"/>
      <c r="IQ58" s="18"/>
      <c r="IR58" s="18"/>
      <c r="IS58" s="18"/>
      <c r="IT58" s="18"/>
      <c r="IU58" s="18"/>
    </row>
    <row r="59" spans="1:255" x14ac:dyDescent="0.2">
      <c r="A59" s="49"/>
      <c r="B59" s="46"/>
      <c r="C59" s="46" t="s">
        <v>396</v>
      </c>
      <c r="D59" s="47"/>
      <c r="E59" s="48"/>
      <c r="F59" s="50">
        <v>126.06</v>
      </c>
      <c r="G59" s="136"/>
      <c r="H59" s="50">
        <f>Source!AF29</f>
        <v>126.06</v>
      </c>
      <c r="I59" s="50">
        <f>T59</f>
        <v>1260.5999999999999</v>
      </c>
      <c r="J59" s="136">
        <v>18.3</v>
      </c>
      <c r="K59" s="51">
        <f>U59</f>
        <v>23068.98</v>
      </c>
      <c r="O59" s="18"/>
      <c r="P59" s="18"/>
      <c r="Q59" s="18"/>
      <c r="R59" s="18"/>
      <c r="S59" s="18"/>
      <c r="T59" s="18">
        <f>ROUND(Source!AF29*Source!AV29*Source!I29,2)</f>
        <v>1260.5999999999999</v>
      </c>
      <c r="U59" s="18">
        <f>Source!S29</f>
        <v>23068.98</v>
      </c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18"/>
      <c r="DD59" s="18"/>
      <c r="DE59" s="18"/>
      <c r="DF59" s="18"/>
      <c r="DG59" s="18"/>
      <c r="DH59" s="18"/>
      <c r="DI59" s="18"/>
      <c r="DJ59" s="18"/>
      <c r="DK59" s="18"/>
      <c r="DL59" s="18"/>
      <c r="DM59" s="18"/>
      <c r="DN59" s="18"/>
      <c r="DO59" s="18"/>
      <c r="DP59" s="18"/>
      <c r="DQ59" s="18"/>
      <c r="DR59" s="18"/>
      <c r="DS59" s="18"/>
      <c r="DT59" s="18"/>
      <c r="DU59" s="18"/>
      <c r="DV59" s="18"/>
      <c r="DW59" s="18"/>
      <c r="DX59" s="18"/>
      <c r="DY59" s="18"/>
      <c r="DZ59" s="18"/>
      <c r="EA59" s="18"/>
      <c r="EB59" s="18"/>
      <c r="EC59" s="18"/>
      <c r="ED59" s="18"/>
      <c r="EE59" s="18"/>
      <c r="EF59" s="18"/>
      <c r="EG59" s="18"/>
      <c r="EH59" s="18"/>
      <c r="EI59" s="18"/>
      <c r="EJ59" s="18"/>
      <c r="EK59" s="18"/>
      <c r="EL59" s="18"/>
      <c r="EM59" s="18"/>
      <c r="EN59" s="18"/>
      <c r="EO59" s="18"/>
      <c r="EP59" s="18"/>
      <c r="EQ59" s="18"/>
      <c r="ER59" s="18"/>
      <c r="ES59" s="18"/>
      <c r="ET59" s="18"/>
      <c r="EU59" s="18"/>
      <c r="EV59" s="18"/>
      <c r="EW59" s="18"/>
      <c r="EX59" s="18"/>
      <c r="EY59" s="18"/>
      <c r="EZ59" s="18"/>
      <c r="FA59" s="18"/>
      <c r="FB59" s="18"/>
      <c r="FC59" s="18"/>
      <c r="FD59" s="18"/>
      <c r="FE59" s="18"/>
      <c r="FF59" s="18"/>
      <c r="FG59" s="18"/>
      <c r="FH59" s="18"/>
      <c r="FI59" s="18"/>
      <c r="FJ59" s="18"/>
      <c r="FK59" s="18"/>
      <c r="FL59" s="18"/>
      <c r="FM59" s="18"/>
      <c r="FN59" s="18"/>
      <c r="FO59" s="18"/>
      <c r="FP59" s="18"/>
      <c r="FQ59" s="18"/>
      <c r="FR59" s="18"/>
      <c r="FS59" s="18"/>
      <c r="FT59" s="18"/>
      <c r="FU59" s="18"/>
      <c r="FV59" s="18"/>
      <c r="FW59" s="18"/>
      <c r="FX59" s="18"/>
      <c r="FY59" s="18"/>
      <c r="FZ59" s="18"/>
      <c r="GA59" s="18"/>
      <c r="GB59" s="18"/>
      <c r="GC59" s="18"/>
      <c r="GD59" s="18"/>
      <c r="GE59" s="18"/>
      <c r="GF59" s="18"/>
      <c r="GG59" s="18"/>
      <c r="GH59" s="18"/>
      <c r="GI59" s="18"/>
      <c r="GJ59" s="18">
        <f>T59</f>
        <v>1260.5999999999999</v>
      </c>
      <c r="GK59" s="18">
        <f>T59</f>
        <v>1260.5999999999999</v>
      </c>
      <c r="GL59" s="18"/>
      <c r="GM59" s="18"/>
      <c r="GN59" s="18"/>
      <c r="GO59" s="18"/>
      <c r="GP59" s="18"/>
      <c r="GQ59" s="18"/>
      <c r="GR59" s="18"/>
      <c r="GS59" s="18"/>
      <c r="GT59" s="18"/>
      <c r="GU59" s="18"/>
      <c r="GV59" s="18"/>
      <c r="GW59" s="18"/>
      <c r="GX59" s="18"/>
      <c r="GY59" s="18"/>
      <c r="GZ59" s="18"/>
      <c r="HA59" s="18"/>
      <c r="HB59" s="18">
        <f>T59</f>
        <v>1260.5999999999999</v>
      </c>
      <c r="HC59" s="18"/>
      <c r="HD59" s="18"/>
      <c r="HE59" s="18"/>
      <c r="HF59" s="18"/>
      <c r="HG59" s="18"/>
      <c r="HH59" s="18"/>
      <c r="HI59" s="18"/>
      <c r="HJ59" s="18"/>
      <c r="HK59" s="18"/>
      <c r="HL59" s="18"/>
      <c r="HM59" s="18"/>
      <c r="HN59" s="18"/>
      <c r="HO59" s="18"/>
      <c r="HP59" s="18"/>
      <c r="HQ59" s="18"/>
      <c r="HR59" s="18"/>
      <c r="HS59" s="18"/>
      <c r="HT59" s="18"/>
      <c r="HU59" s="18"/>
      <c r="HV59" s="18"/>
      <c r="HW59" s="18"/>
      <c r="HX59" s="18"/>
      <c r="HY59" s="18"/>
      <c r="HZ59" s="18"/>
      <c r="IA59" s="18"/>
      <c r="IB59" s="18"/>
      <c r="IC59" s="18"/>
      <c r="ID59" s="18"/>
      <c r="IE59" s="18"/>
      <c r="IF59" s="18"/>
      <c r="IG59" s="18"/>
      <c r="IH59" s="18"/>
      <c r="II59" s="18"/>
      <c r="IJ59" s="18"/>
      <c r="IK59" s="18"/>
      <c r="IL59" s="18"/>
      <c r="IM59" s="18"/>
      <c r="IN59" s="18"/>
      <c r="IO59" s="18"/>
      <c r="IP59" s="18"/>
      <c r="IQ59" s="18"/>
      <c r="IR59" s="18"/>
      <c r="IS59" s="18"/>
      <c r="IT59" s="18"/>
      <c r="IU59" s="18"/>
    </row>
    <row r="60" spans="1:255" x14ac:dyDescent="0.2">
      <c r="A60" s="56"/>
      <c r="B60" s="53"/>
      <c r="C60" s="53" t="s">
        <v>389</v>
      </c>
      <c r="D60" s="54"/>
      <c r="E60" s="55"/>
      <c r="F60" s="57">
        <v>1730.05</v>
      </c>
      <c r="G60" s="137"/>
      <c r="H60" s="57">
        <f>Source!AD29</f>
        <v>1730.05</v>
      </c>
      <c r="I60" s="57">
        <f>T60</f>
        <v>17300.5</v>
      </c>
      <c r="J60" s="137">
        <v>12.5</v>
      </c>
      <c r="K60" s="58">
        <f>U60</f>
        <v>216256.25</v>
      </c>
      <c r="O60" s="18"/>
      <c r="P60" s="18"/>
      <c r="Q60" s="18"/>
      <c r="R60" s="18"/>
      <c r="S60" s="18"/>
      <c r="T60" s="18">
        <f>ROUND(Source!AD29*Source!AV29*Source!I29,2)</f>
        <v>17300.5</v>
      </c>
      <c r="U60" s="18">
        <f>Source!Q29</f>
        <v>216256.25</v>
      </c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8"/>
      <c r="DE60" s="18"/>
      <c r="DF60" s="18"/>
      <c r="DG60" s="18"/>
      <c r="DH60" s="18"/>
      <c r="DI60" s="18"/>
      <c r="DJ60" s="18"/>
      <c r="DK60" s="18"/>
      <c r="DL60" s="18"/>
      <c r="DM60" s="18"/>
      <c r="DN60" s="18"/>
      <c r="DO60" s="18"/>
      <c r="DP60" s="18"/>
      <c r="DQ60" s="18"/>
      <c r="DR60" s="18"/>
      <c r="DS60" s="18"/>
      <c r="DT60" s="18"/>
      <c r="DU60" s="18"/>
      <c r="DV60" s="18"/>
      <c r="DW60" s="18"/>
      <c r="DX60" s="18"/>
      <c r="DY60" s="18"/>
      <c r="DZ60" s="18"/>
      <c r="EA60" s="18"/>
      <c r="EB60" s="18"/>
      <c r="EC60" s="18"/>
      <c r="ED60" s="18"/>
      <c r="EE60" s="18"/>
      <c r="EF60" s="18"/>
      <c r="EG60" s="18"/>
      <c r="EH60" s="18"/>
      <c r="EI60" s="18"/>
      <c r="EJ60" s="18"/>
      <c r="EK60" s="18"/>
      <c r="EL60" s="18"/>
      <c r="EM60" s="18"/>
      <c r="EN60" s="18"/>
      <c r="EO60" s="18"/>
      <c r="EP60" s="18"/>
      <c r="EQ60" s="18"/>
      <c r="ER60" s="18"/>
      <c r="ES60" s="18"/>
      <c r="ET60" s="18"/>
      <c r="EU60" s="18"/>
      <c r="EV60" s="18"/>
      <c r="EW60" s="18"/>
      <c r="EX60" s="18"/>
      <c r="EY60" s="18"/>
      <c r="EZ60" s="18"/>
      <c r="FA60" s="18"/>
      <c r="FB60" s="18"/>
      <c r="FC60" s="18"/>
      <c r="FD60" s="18"/>
      <c r="FE60" s="18"/>
      <c r="FF60" s="18"/>
      <c r="FG60" s="18"/>
      <c r="FH60" s="18"/>
      <c r="FI60" s="18"/>
      <c r="FJ60" s="18"/>
      <c r="FK60" s="18"/>
      <c r="FL60" s="18"/>
      <c r="FM60" s="18"/>
      <c r="FN60" s="18"/>
      <c r="FO60" s="18"/>
      <c r="FP60" s="18"/>
      <c r="FQ60" s="18"/>
      <c r="FR60" s="18"/>
      <c r="FS60" s="18"/>
      <c r="FT60" s="18"/>
      <c r="FU60" s="18"/>
      <c r="FV60" s="18"/>
      <c r="FW60" s="18"/>
      <c r="FX60" s="18"/>
      <c r="FY60" s="18"/>
      <c r="FZ60" s="18"/>
      <c r="GA60" s="18"/>
      <c r="GB60" s="18"/>
      <c r="GC60" s="18"/>
      <c r="GD60" s="18"/>
      <c r="GE60" s="18"/>
      <c r="GF60" s="18"/>
      <c r="GG60" s="18"/>
      <c r="GH60" s="18"/>
      <c r="GI60" s="18"/>
      <c r="GJ60" s="18">
        <f>T60</f>
        <v>17300.5</v>
      </c>
      <c r="GK60" s="18"/>
      <c r="GL60" s="18">
        <f>T60</f>
        <v>17300.5</v>
      </c>
      <c r="GM60" s="18"/>
      <c r="GN60" s="18"/>
      <c r="GO60" s="18"/>
      <c r="GP60" s="18"/>
      <c r="GQ60" s="18"/>
      <c r="GR60" s="18"/>
      <c r="GS60" s="18"/>
      <c r="GT60" s="18"/>
      <c r="GU60" s="18"/>
      <c r="GV60" s="18"/>
      <c r="GW60" s="18"/>
      <c r="GX60" s="18"/>
      <c r="GY60" s="18"/>
      <c r="GZ60" s="18"/>
      <c r="HA60" s="18"/>
      <c r="HB60" s="18">
        <f>T60</f>
        <v>17300.5</v>
      </c>
      <c r="HC60" s="18"/>
      <c r="HD60" s="18"/>
      <c r="HE60" s="18"/>
      <c r="HF60" s="18"/>
      <c r="HG60" s="18"/>
      <c r="HH60" s="18"/>
      <c r="HI60" s="18"/>
      <c r="HJ60" s="18"/>
      <c r="HK60" s="18"/>
      <c r="HL60" s="18"/>
      <c r="HM60" s="18"/>
      <c r="HN60" s="18"/>
      <c r="HO60" s="18"/>
      <c r="HP60" s="18"/>
      <c r="HQ60" s="18"/>
      <c r="HR60" s="18"/>
      <c r="HS60" s="18"/>
      <c r="HT60" s="18"/>
      <c r="HU60" s="18"/>
      <c r="HV60" s="18"/>
      <c r="HW60" s="18"/>
      <c r="HX60" s="18"/>
      <c r="HY60" s="18"/>
      <c r="HZ60" s="18"/>
      <c r="IA60" s="18"/>
      <c r="IB60" s="18"/>
      <c r="IC60" s="18"/>
      <c r="ID60" s="18"/>
      <c r="IE60" s="18"/>
      <c r="IF60" s="18"/>
      <c r="IG60" s="18"/>
      <c r="IH60" s="18"/>
      <c r="II60" s="18"/>
      <c r="IJ60" s="18"/>
      <c r="IK60" s="18"/>
      <c r="IL60" s="18"/>
      <c r="IM60" s="18"/>
      <c r="IN60" s="18"/>
      <c r="IO60" s="18"/>
      <c r="IP60" s="18"/>
      <c r="IQ60" s="18"/>
      <c r="IR60" s="18"/>
      <c r="IS60" s="18"/>
      <c r="IT60" s="18"/>
      <c r="IU60" s="18"/>
    </row>
    <row r="61" spans="1:255" x14ac:dyDescent="0.2">
      <c r="A61" s="56"/>
      <c r="B61" s="53"/>
      <c r="C61" s="53" t="s">
        <v>390</v>
      </c>
      <c r="D61" s="54"/>
      <c r="E61" s="55"/>
      <c r="F61" s="57">
        <v>85.46</v>
      </c>
      <c r="G61" s="137"/>
      <c r="H61" s="57">
        <f>Source!AE29</f>
        <v>85.46</v>
      </c>
      <c r="I61" s="57">
        <f>GM61</f>
        <v>854.6</v>
      </c>
      <c r="J61" s="137">
        <v>18.3</v>
      </c>
      <c r="K61" s="58">
        <f>Source!R29</f>
        <v>15639.18</v>
      </c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8"/>
      <c r="DE61" s="18"/>
      <c r="DF61" s="18"/>
      <c r="DG61" s="18"/>
      <c r="DH61" s="18"/>
      <c r="DI61" s="18"/>
      <c r="DJ61" s="18"/>
      <c r="DK61" s="18"/>
      <c r="DL61" s="18"/>
      <c r="DM61" s="18"/>
      <c r="DN61" s="18"/>
      <c r="DO61" s="18"/>
      <c r="DP61" s="18"/>
      <c r="DQ61" s="18"/>
      <c r="DR61" s="18"/>
      <c r="DS61" s="18"/>
      <c r="DT61" s="18"/>
      <c r="DU61" s="18"/>
      <c r="DV61" s="18"/>
      <c r="DW61" s="18"/>
      <c r="DX61" s="18"/>
      <c r="DY61" s="18"/>
      <c r="DZ61" s="18"/>
      <c r="EA61" s="18"/>
      <c r="EB61" s="18"/>
      <c r="EC61" s="18"/>
      <c r="ED61" s="18"/>
      <c r="EE61" s="18"/>
      <c r="EF61" s="18"/>
      <c r="EG61" s="18"/>
      <c r="EH61" s="18"/>
      <c r="EI61" s="18"/>
      <c r="EJ61" s="18"/>
      <c r="EK61" s="18"/>
      <c r="EL61" s="18"/>
      <c r="EM61" s="18"/>
      <c r="EN61" s="18"/>
      <c r="EO61" s="18"/>
      <c r="EP61" s="18"/>
      <c r="EQ61" s="18"/>
      <c r="ER61" s="18"/>
      <c r="ES61" s="18"/>
      <c r="ET61" s="18"/>
      <c r="EU61" s="18"/>
      <c r="EV61" s="18"/>
      <c r="EW61" s="18"/>
      <c r="EX61" s="18"/>
      <c r="EY61" s="18"/>
      <c r="EZ61" s="18"/>
      <c r="FA61" s="18"/>
      <c r="FB61" s="18"/>
      <c r="FC61" s="18"/>
      <c r="FD61" s="18"/>
      <c r="FE61" s="18"/>
      <c r="FF61" s="18"/>
      <c r="FG61" s="18"/>
      <c r="FH61" s="18"/>
      <c r="FI61" s="18"/>
      <c r="FJ61" s="18"/>
      <c r="FK61" s="18"/>
      <c r="FL61" s="18"/>
      <c r="FM61" s="18"/>
      <c r="FN61" s="18"/>
      <c r="FO61" s="18"/>
      <c r="FP61" s="18"/>
      <c r="FQ61" s="18"/>
      <c r="FR61" s="18"/>
      <c r="FS61" s="18"/>
      <c r="FT61" s="18"/>
      <c r="FU61" s="18"/>
      <c r="FV61" s="18"/>
      <c r="FW61" s="18"/>
      <c r="FX61" s="18"/>
      <c r="FY61" s="18"/>
      <c r="FZ61" s="18"/>
      <c r="GA61" s="18"/>
      <c r="GB61" s="18"/>
      <c r="GC61" s="18"/>
      <c r="GD61" s="18"/>
      <c r="GE61" s="18"/>
      <c r="GF61" s="18"/>
      <c r="GG61" s="18"/>
      <c r="GH61" s="18"/>
      <c r="GI61" s="18"/>
      <c r="GJ61" s="18"/>
      <c r="GK61" s="18"/>
      <c r="GL61" s="18"/>
      <c r="GM61" s="18">
        <f>ROUND(Source!AE29*Source!AV29*Source!I29,2)</f>
        <v>854.6</v>
      </c>
      <c r="GN61" s="18"/>
      <c r="GO61" s="18"/>
      <c r="GP61" s="18"/>
      <c r="GQ61" s="18"/>
      <c r="GR61" s="18"/>
      <c r="GS61" s="18"/>
      <c r="GT61" s="18"/>
      <c r="GU61" s="18"/>
      <c r="GV61" s="18"/>
      <c r="GW61" s="18"/>
      <c r="GX61" s="18"/>
      <c r="GY61" s="18"/>
      <c r="GZ61" s="18"/>
      <c r="HA61" s="18"/>
      <c r="HB61" s="18"/>
      <c r="HC61" s="18"/>
      <c r="HD61" s="18"/>
      <c r="HE61" s="18"/>
      <c r="HF61" s="18"/>
      <c r="HG61" s="18"/>
      <c r="HH61" s="18"/>
      <c r="HI61" s="18"/>
      <c r="HJ61" s="18"/>
      <c r="HK61" s="18"/>
      <c r="HL61" s="18"/>
      <c r="HM61" s="18"/>
      <c r="HN61" s="18"/>
      <c r="HO61" s="18"/>
      <c r="HP61" s="18"/>
      <c r="HQ61" s="18"/>
      <c r="HR61" s="18"/>
      <c r="HS61" s="18"/>
      <c r="HT61" s="18"/>
      <c r="HU61" s="18"/>
      <c r="HV61" s="18"/>
      <c r="HW61" s="18"/>
      <c r="HX61" s="18"/>
      <c r="HY61" s="18"/>
      <c r="HZ61" s="18"/>
      <c r="IA61" s="18"/>
      <c r="IB61" s="18"/>
      <c r="IC61" s="18"/>
      <c r="ID61" s="18"/>
      <c r="IE61" s="18"/>
      <c r="IF61" s="18"/>
      <c r="IG61" s="18"/>
      <c r="IH61" s="18"/>
      <c r="II61" s="18"/>
      <c r="IJ61" s="18"/>
      <c r="IK61" s="18"/>
      <c r="IL61" s="18"/>
      <c r="IM61" s="18"/>
      <c r="IN61" s="18"/>
      <c r="IO61" s="18"/>
      <c r="IP61" s="18"/>
      <c r="IQ61" s="18"/>
      <c r="IR61" s="18"/>
      <c r="IS61" s="18"/>
      <c r="IT61" s="18"/>
      <c r="IU61" s="18"/>
    </row>
    <row r="62" spans="1:255" x14ac:dyDescent="0.2">
      <c r="A62" s="56"/>
      <c r="B62" s="53"/>
      <c r="C62" s="53" t="s">
        <v>401</v>
      </c>
      <c r="D62" s="54"/>
      <c r="E62" s="55"/>
      <c r="F62" s="57">
        <v>192.31</v>
      </c>
      <c r="G62" s="137"/>
      <c r="H62" s="57">
        <f>Source!AC29</f>
        <v>0.01</v>
      </c>
      <c r="I62" s="57">
        <f>T62</f>
        <v>0.1</v>
      </c>
      <c r="J62" s="137">
        <v>7.5</v>
      </c>
      <c r="K62" s="58">
        <f>U62</f>
        <v>0.75</v>
      </c>
      <c r="O62" s="18"/>
      <c r="P62" s="18"/>
      <c r="Q62" s="18"/>
      <c r="R62" s="18"/>
      <c r="S62" s="18"/>
      <c r="T62" s="18">
        <f>ROUND(Source!AC29*Source!AW29*Source!I29,2)</f>
        <v>0.1</v>
      </c>
      <c r="U62" s="18">
        <f>Source!P29</f>
        <v>0.75</v>
      </c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  <c r="DC62" s="18"/>
      <c r="DD62" s="18"/>
      <c r="DE62" s="18"/>
      <c r="DF62" s="18"/>
      <c r="DG62" s="18"/>
      <c r="DH62" s="18"/>
      <c r="DI62" s="18"/>
      <c r="DJ62" s="18"/>
      <c r="DK62" s="18"/>
      <c r="DL62" s="18"/>
      <c r="DM62" s="18"/>
      <c r="DN62" s="18"/>
      <c r="DO62" s="18"/>
      <c r="DP62" s="18"/>
      <c r="DQ62" s="18"/>
      <c r="DR62" s="18"/>
      <c r="DS62" s="18"/>
      <c r="DT62" s="18"/>
      <c r="DU62" s="18"/>
      <c r="DV62" s="18"/>
      <c r="DW62" s="18"/>
      <c r="DX62" s="18"/>
      <c r="DY62" s="18"/>
      <c r="DZ62" s="18"/>
      <c r="EA62" s="18"/>
      <c r="EB62" s="18"/>
      <c r="EC62" s="18"/>
      <c r="ED62" s="18"/>
      <c r="EE62" s="18"/>
      <c r="EF62" s="18"/>
      <c r="EG62" s="18"/>
      <c r="EH62" s="18"/>
      <c r="EI62" s="18"/>
      <c r="EJ62" s="18"/>
      <c r="EK62" s="18"/>
      <c r="EL62" s="18"/>
      <c r="EM62" s="18"/>
      <c r="EN62" s="18"/>
      <c r="EO62" s="18"/>
      <c r="EP62" s="18"/>
      <c r="EQ62" s="18"/>
      <c r="ER62" s="18"/>
      <c r="ES62" s="18"/>
      <c r="ET62" s="18"/>
      <c r="EU62" s="18"/>
      <c r="EV62" s="18"/>
      <c r="EW62" s="18"/>
      <c r="EX62" s="18"/>
      <c r="EY62" s="18"/>
      <c r="EZ62" s="18"/>
      <c r="FA62" s="18"/>
      <c r="FB62" s="18"/>
      <c r="FC62" s="18"/>
      <c r="FD62" s="18"/>
      <c r="FE62" s="18"/>
      <c r="FF62" s="18"/>
      <c r="FG62" s="18"/>
      <c r="FH62" s="18"/>
      <c r="FI62" s="18"/>
      <c r="FJ62" s="18"/>
      <c r="FK62" s="18"/>
      <c r="FL62" s="18"/>
      <c r="FM62" s="18"/>
      <c r="FN62" s="18"/>
      <c r="FO62" s="18"/>
      <c r="FP62" s="18"/>
      <c r="FQ62" s="18"/>
      <c r="FR62" s="18"/>
      <c r="FS62" s="18"/>
      <c r="FT62" s="18"/>
      <c r="FU62" s="18"/>
      <c r="FV62" s="18"/>
      <c r="FW62" s="18"/>
      <c r="FX62" s="18"/>
      <c r="FY62" s="18"/>
      <c r="FZ62" s="18"/>
      <c r="GA62" s="18"/>
      <c r="GB62" s="18"/>
      <c r="GC62" s="18"/>
      <c r="GD62" s="18"/>
      <c r="GE62" s="18"/>
      <c r="GF62" s="18"/>
      <c r="GG62" s="18"/>
      <c r="GH62" s="18"/>
      <c r="GI62" s="18"/>
      <c r="GJ62" s="18">
        <f>T62</f>
        <v>0.1</v>
      </c>
      <c r="GK62" s="18"/>
      <c r="GL62" s="18"/>
      <c r="GM62" s="18"/>
      <c r="GN62" s="18">
        <f>T62</f>
        <v>0.1</v>
      </c>
      <c r="GO62" s="18"/>
      <c r="GP62" s="18">
        <f>T62</f>
        <v>0.1</v>
      </c>
      <c r="GQ62" s="18">
        <f>T62</f>
        <v>0.1</v>
      </c>
      <c r="GR62" s="18"/>
      <c r="GS62" s="18">
        <f>T62</f>
        <v>0.1</v>
      </c>
      <c r="GT62" s="18"/>
      <c r="GU62" s="18"/>
      <c r="GV62" s="18"/>
      <c r="GW62" s="18">
        <f>ROUND(Source!AG29*Source!I29,2)</f>
        <v>0</v>
      </c>
      <c r="GX62" s="18">
        <f>ROUND(Source!AJ29*Source!I29,2)</f>
        <v>0</v>
      </c>
      <c r="GY62" s="18"/>
      <c r="GZ62" s="18"/>
      <c r="HA62" s="18"/>
      <c r="HB62" s="18">
        <f>T62</f>
        <v>0.1</v>
      </c>
      <c r="HC62" s="18"/>
      <c r="HD62" s="18"/>
      <c r="HE62" s="18"/>
      <c r="HF62" s="18"/>
      <c r="HG62" s="18"/>
      <c r="HH62" s="18"/>
      <c r="HI62" s="18"/>
      <c r="HJ62" s="18"/>
      <c r="HK62" s="18"/>
      <c r="HL62" s="18"/>
      <c r="HM62" s="18"/>
      <c r="HN62" s="18"/>
      <c r="HO62" s="18"/>
      <c r="HP62" s="18"/>
      <c r="HQ62" s="18"/>
      <c r="HR62" s="18"/>
      <c r="HS62" s="18"/>
      <c r="HT62" s="18"/>
      <c r="HU62" s="18"/>
      <c r="HV62" s="18"/>
      <c r="HW62" s="18"/>
      <c r="HX62" s="18"/>
      <c r="HY62" s="18"/>
      <c r="HZ62" s="18"/>
      <c r="IA62" s="18"/>
      <c r="IB62" s="18"/>
      <c r="IC62" s="18"/>
      <c r="ID62" s="18"/>
      <c r="IE62" s="18"/>
      <c r="IF62" s="18"/>
      <c r="IG62" s="18"/>
      <c r="IH62" s="18"/>
      <c r="II62" s="18"/>
      <c r="IJ62" s="18"/>
      <c r="IK62" s="18"/>
      <c r="IL62" s="18"/>
      <c r="IM62" s="18"/>
      <c r="IN62" s="18"/>
      <c r="IO62" s="18"/>
      <c r="IP62" s="18"/>
      <c r="IQ62" s="18"/>
      <c r="IR62" s="18"/>
      <c r="IS62" s="18"/>
      <c r="IT62" s="18"/>
      <c r="IU62" s="18"/>
    </row>
    <row r="63" spans="1:255" x14ac:dyDescent="0.2">
      <c r="A63" s="56"/>
      <c r="B63" s="53"/>
      <c r="C63" s="53" t="s">
        <v>391</v>
      </c>
      <c r="D63" s="54"/>
      <c r="E63" s="55">
        <v>100</v>
      </c>
      <c r="F63" s="138" t="s">
        <v>392</v>
      </c>
      <c r="G63" s="137"/>
      <c r="H63" s="57">
        <f>ROUND((Source!AF29*Source!AV29+Source!AE29*Source!AV29)*(Source!FX29)/100,2)</f>
        <v>211.52</v>
      </c>
      <c r="I63" s="57">
        <f>T63</f>
        <v>2115.1999999999998</v>
      </c>
      <c r="J63" s="137" t="s">
        <v>402</v>
      </c>
      <c r="K63" s="58">
        <f>U63</f>
        <v>32901.94</v>
      </c>
      <c r="O63" s="18"/>
      <c r="P63" s="18"/>
      <c r="Q63" s="18"/>
      <c r="R63" s="18"/>
      <c r="S63" s="18"/>
      <c r="T63" s="18">
        <f>ROUND((ROUND(Source!AF29*Source!AV29*Source!I29,2)+ROUND(Source!AE29*Source!AV29*Source!I29,2))*(Source!FX29)/100,2)</f>
        <v>2115.1999999999998</v>
      </c>
      <c r="U63" s="18">
        <f>Source!X29</f>
        <v>32901.94</v>
      </c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8"/>
      <c r="DD63" s="18"/>
      <c r="DE63" s="18"/>
      <c r="DF63" s="18"/>
      <c r="DG63" s="18"/>
      <c r="DH63" s="18"/>
      <c r="DI63" s="18"/>
      <c r="DJ63" s="18"/>
      <c r="DK63" s="18"/>
      <c r="DL63" s="18"/>
      <c r="DM63" s="18"/>
      <c r="DN63" s="18"/>
      <c r="DO63" s="18"/>
      <c r="DP63" s="18"/>
      <c r="DQ63" s="18"/>
      <c r="DR63" s="18"/>
      <c r="DS63" s="18"/>
      <c r="DT63" s="18"/>
      <c r="DU63" s="18"/>
      <c r="DV63" s="18"/>
      <c r="DW63" s="18"/>
      <c r="DX63" s="18"/>
      <c r="DY63" s="18"/>
      <c r="DZ63" s="18"/>
      <c r="EA63" s="18"/>
      <c r="EB63" s="18"/>
      <c r="EC63" s="18"/>
      <c r="ED63" s="18"/>
      <c r="EE63" s="18"/>
      <c r="EF63" s="18"/>
      <c r="EG63" s="18"/>
      <c r="EH63" s="18"/>
      <c r="EI63" s="18"/>
      <c r="EJ63" s="18"/>
      <c r="EK63" s="18"/>
      <c r="EL63" s="18"/>
      <c r="EM63" s="18"/>
      <c r="EN63" s="18"/>
      <c r="EO63" s="18"/>
      <c r="EP63" s="18"/>
      <c r="EQ63" s="18"/>
      <c r="ER63" s="18"/>
      <c r="ES63" s="18"/>
      <c r="ET63" s="18"/>
      <c r="EU63" s="18"/>
      <c r="EV63" s="18"/>
      <c r="EW63" s="18"/>
      <c r="EX63" s="18"/>
      <c r="EY63" s="18"/>
      <c r="EZ63" s="18"/>
      <c r="FA63" s="18"/>
      <c r="FB63" s="18"/>
      <c r="FC63" s="18"/>
      <c r="FD63" s="18"/>
      <c r="FE63" s="18"/>
      <c r="FF63" s="18"/>
      <c r="FG63" s="18"/>
      <c r="FH63" s="18"/>
      <c r="FI63" s="18"/>
      <c r="FJ63" s="18"/>
      <c r="FK63" s="18"/>
      <c r="FL63" s="18"/>
      <c r="FM63" s="18"/>
      <c r="FN63" s="18"/>
      <c r="FO63" s="18"/>
      <c r="FP63" s="18"/>
      <c r="FQ63" s="18"/>
      <c r="FR63" s="18"/>
      <c r="FS63" s="18"/>
      <c r="FT63" s="18"/>
      <c r="FU63" s="18"/>
      <c r="FV63" s="18"/>
      <c r="FW63" s="18"/>
      <c r="FX63" s="18"/>
      <c r="FY63" s="18"/>
      <c r="FZ63" s="18"/>
      <c r="GA63" s="18"/>
      <c r="GB63" s="18"/>
      <c r="GC63" s="18"/>
      <c r="GD63" s="18"/>
      <c r="GE63" s="18"/>
      <c r="GF63" s="18"/>
      <c r="GG63" s="18"/>
      <c r="GH63" s="18"/>
      <c r="GI63" s="18"/>
      <c r="GJ63" s="18"/>
      <c r="GK63" s="18"/>
      <c r="GL63" s="18"/>
      <c r="GM63" s="18"/>
      <c r="GN63" s="18"/>
      <c r="GO63" s="18"/>
      <c r="GP63" s="18"/>
      <c r="GQ63" s="18"/>
      <c r="GR63" s="18"/>
      <c r="GS63" s="18"/>
      <c r="GT63" s="18"/>
      <c r="GU63" s="18"/>
      <c r="GV63" s="18"/>
      <c r="GW63" s="18"/>
      <c r="GX63" s="18"/>
      <c r="GY63" s="18">
        <f>T63</f>
        <v>2115.1999999999998</v>
      </c>
      <c r="GZ63" s="18"/>
      <c r="HA63" s="18"/>
      <c r="HB63" s="18">
        <f>T63</f>
        <v>2115.1999999999998</v>
      </c>
      <c r="HC63" s="18"/>
      <c r="HD63" s="18"/>
      <c r="HE63" s="18"/>
      <c r="HF63" s="18"/>
      <c r="HG63" s="18"/>
      <c r="HH63" s="18"/>
      <c r="HI63" s="18"/>
      <c r="HJ63" s="18"/>
      <c r="HK63" s="18"/>
      <c r="HL63" s="18"/>
      <c r="HM63" s="18"/>
      <c r="HN63" s="18"/>
      <c r="HO63" s="18"/>
      <c r="HP63" s="18"/>
      <c r="HQ63" s="18"/>
      <c r="HR63" s="18"/>
      <c r="HS63" s="18"/>
      <c r="HT63" s="18"/>
      <c r="HU63" s="18"/>
      <c r="HV63" s="18"/>
      <c r="HW63" s="18"/>
      <c r="HX63" s="18"/>
      <c r="HY63" s="18"/>
      <c r="HZ63" s="18"/>
      <c r="IA63" s="18"/>
      <c r="IB63" s="18"/>
      <c r="IC63" s="18"/>
      <c r="ID63" s="18"/>
      <c r="IE63" s="18"/>
      <c r="IF63" s="18"/>
      <c r="IG63" s="18"/>
      <c r="IH63" s="18"/>
      <c r="II63" s="18"/>
      <c r="IJ63" s="18"/>
      <c r="IK63" s="18"/>
      <c r="IL63" s="18"/>
      <c r="IM63" s="18"/>
      <c r="IN63" s="18"/>
      <c r="IO63" s="18"/>
      <c r="IP63" s="18"/>
      <c r="IQ63" s="18"/>
      <c r="IR63" s="18"/>
      <c r="IS63" s="18"/>
      <c r="IT63" s="18"/>
      <c r="IU63" s="18"/>
    </row>
    <row r="64" spans="1:255" x14ac:dyDescent="0.2">
      <c r="A64" s="56"/>
      <c r="B64" s="53"/>
      <c r="C64" s="53" t="s">
        <v>394</v>
      </c>
      <c r="D64" s="54"/>
      <c r="E64" s="55">
        <v>65</v>
      </c>
      <c r="F64" s="138" t="s">
        <v>392</v>
      </c>
      <c r="G64" s="137"/>
      <c r="H64" s="57">
        <f>ROUND((Source!AF29*Source!AV29+Source!AE29*Source!AV29)*(Source!FY29)/100,2)</f>
        <v>137.49</v>
      </c>
      <c r="I64" s="57">
        <f>T64</f>
        <v>1374.88</v>
      </c>
      <c r="J64" s="137" t="s">
        <v>403</v>
      </c>
      <c r="K64" s="58">
        <f>U64</f>
        <v>20128.240000000002</v>
      </c>
      <c r="O64" s="18"/>
      <c r="P64" s="18"/>
      <c r="Q64" s="18"/>
      <c r="R64" s="18"/>
      <c r="S64" s="18"/>
      <c r="T64" s="18">
        <f>ROUND((ROUND(Source!AF29*Source!AV29*Source!I29,2)+ROUND(Source!AE29*Source!AV29*Source!I29,2))*(Source!FY29)/100,2)</f>
        <v>1374.88</v>
      </c>
      <c r="U64" s="18">
        <f>Source!Y29</f>
        <v>20128.240000000002</v>
      </c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18"/>
      <c r="DD64" s="18"/>
      <c r="DE64" s="18"/>
      <c r="DF64" s="18"/>
      <c r="DG64" s="18"/>
      <c r="DH64" s="18"/>
      <c r="DI64" s="18"/>
      <c r="DJ64" s="18"/>
      <c r="DK64" s="18"/>
      <c r="DL64" s="18"/>
      <c r="DM64" s="18"/>
      <c r="DN64" s="18"/>
      <c r="DO64" s="18"/>
      <c r="DP64" s="18"/>
      <c r="DQ64" s="18"/>
      <c r="DR64" s="18"/>
      <c r="DS64" s="18"/>
      <c r="DT64" s="18"/>
      <c r="DU64" s="18"/>
      <c r="DV64" s="18"/>
      <c r="DW64" s="18"/>
      <c r="DX64" s="18"/>
      <c r="DY64" s="18"/>
      <c r="DZ64" s="18"/>
      <c r="EA64" s="18"/>
      <c r="EB64" s="18"/>
      <c r="EC64" s="18"/>
      <c r="ED64" s="18"/>
      <c r="EE64" s="18"/>
      <c r="EF64" s="18"/>
      <c r="EG64" s="18"/>
      <c r="EH64" s="18"/>
      <c r="EI64" s="18"/>
      <c r="EJ64" s="18"/>
      <c r="EK64" s="18"/>
      <c r="EL64" s="18"/>
      <c r="EM64" s="18"/>
      <c r="EN64" s="18"/>
      <c r="EO64" s="18"/>
      <c r="EP64" s="18"/>
      <c r="EQ64" s="18"/>
      <c r="ER64" s="18"/>
      <c r="ES64" s="18"/>
      <c r="ET64" s="18"/>
      <c r="EU64" s="18"/>
      <c r="EV64" s="18"/>
      <c r="EW64" s="18"/>
      <c r="EX64" s="18"/>
      <c r="EY64" s="18"/>
      <c r="EZ64" s="18"/>
      <c r="FA64" s="18"/>
      <c r="FB64" s="18"/>
      <c r="FC64" s="18"/>
      <c r="FD64" s="18"/>
      <c r="FE64" s="18"/>
      <c r="FF64" s="18"/>
      <c r="FG64" s="18"/>
      <c r="FH64" s="18"/>
      <c r="FI64" s="18"/>
      <c r="FJ64" s="18"/>
      <c r="FK64" s="18"/>
      <c r="FL64" s="18"/>
      <c r="FM64" s="18"/>
      <c r="FN64" s="18"/>
      <c r="FO64" s="18"/>
      <c r="FP64" s="18"/>
      <c r="FQ64" s="18"/>
      <c r="FR64" s="18"/>
      <c r="FS64" s="18"/>
      <c r="FT64" s="18"/>
      <c r="FU64" s="18"/>
      <c r="FV64" s="18"/>
      <c r="FW64" s="18"/>
      <c r="FX64" s="18"/>
      <c r="FY64" s="18"/>
      <c r="FZ64" s="18"/>
      <c r="GA64" s="18"/>
      <c r="GB64" s="18"/>
      <c r="GC64" s="18"/>
      <c r="GD64" s="18"/>
      <c r="GE64" s="18"/>
      <c r="GF64" s="18"/>
      <c r="GG64" s="18"/>
      <c r="GH64" s="18"/>
      <c r="GI64" s="18"/>
      <c r="GJ64" s="18"/>
      <c r="GK64" s="18"/>
      <c r="GL64" s="18"/>
      <c r="GM64" s="18"/>
      <c r="GN64" s="18"/>
      <c r="GO64" s="18"/>
      <c r="GP64" s="18"/>
      <c r="GQ64" s="18"/>
      <c r="GR64" s="18"/>
      <c r="GS64" s="18"/>
      <c r="GT64" s="18"/>
      <c r="GU64" s="18"/>
      <c r="GV64" s="18"/>
      <c r="GW64" s="18"/>
      <c r="GX64" s="18"/>
      <c r="GY64" s="18"/>
      <c r="GZ64" s="18">
        <f>T64</f>
        <v>1374.88</v>
      </c>
      <c r="HA64" s="18"/>
      <c r="HB64" s="18">
        <f>T64</f>
        <v>1374.88</v>
      </c>
      <c r="HC64" s="18"/>
      <c r="HD64" s="18"/>
      <c r="HE64" s="18"/>
      <c r="HF64" s="18"/>
      <c r="HG64" s="18"/>
      <c r="HH64" s="18"/>
      <c r="HI64" s="18"/>
      <c r="HJ64" s="18"/>
      <c r="HK64" s="18"/>
      <c r="HL64" s="18"/>
      <c r="HM64" s="18"/>
      <c r="HN64" s="18"/>
      <c r="HO64" s="18"/>
      <c r="HP64" s="18"/>
      <c r="HQ64" s="18"/>
      <c r="HR64" s="18"/>
      <c r="HS64" s="18"/>
      <c r="HT64" s="18"/>
      <c r="HU64" s="18"/>
      <c r="HV64" s="18"/>
      <c r="HW64" s="18"/>
      <c r="HX64" s="18"/>
      <c r="HY64" s="18"/>
      <c r="HZ64" s="18"/>
      <c r="IA64" s="18"/>
      <c r="IB64" s="18"/>
      <c r="IC64" s="18"/>
      <c r="ID64" s="18"/>
      <c r="IE64" s="18"/>
      <c r="IF64" s="18"/>
      <c r="IG64" s="18"/>
      <c r="IH64" s="18"/>
      <c r="II64" s="18"/>
      <c r="IJ64" s="18"/>
      <c r="IK64" s="18"/>
      <c r="IL64" s="18"/>
      <c r="IM64" s="18"/>
      <c r="IN64" s="18"/>
      <c r="IO64" s="18"/>
      <c r="IP64" s="18"/>
      <c r="IQ64" s="18"/>
      <c r="IR64" s="18"/>
      <c r="IS64" s="18"/>
      <c r="IT64" s="18"/>
      <c r="IU64" s="18"/>
    </row>
    <row r="65" spans="1:255" ht="13.5" thickBot="1" x14ac:dyDescent="0.25">
      <c r="A65" s="68"/>
      <c r="B65" s="69"/>
      <c r="C65" s="69" t="s">
        <v>399</v>
      </c>
      <c r="D65" s="70" t="s">
        <v>400</v>
      </c>
      <c r="E65" s="71">
        <v>12.18</v>
      </c>
      <c r="F65" s="72"/>
      <c r="G65" s="72"/>
      <c r="H65" s="72">
        <f>ROUND(Source!AH29,2)</f>
        <v>12.18</v>
      </c>
      <c r="I65" s="73">
        <f>Source!U29</f>
        <v>121.8</v>
      </c>
      <c r="J65" s="72"/>
      <c r="K65" s="74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8"/>
      <c r="DJ65" s="18"/>
      <c r="DK65" s="18"/>
      <c r="DL65" s="18"/>
      <c r="DM65" s="18"/>
      <c r="DN65" s="18"/>
      <c r="DO65" s="18"/>
      <c r="DP65" s="18"/>
      <c r="DQ65" s="18"/>
      <c r="DR65" s="18"/>
      <c r="DS65" s="18"/>
      <c r="DT65" s="18"/>
      <c r="DU65" s="18"/>
      <c r="DV65" s="18"/>
      <c r="DW65" s="18"/>
      <c r="DX65" s="18"/>
      <c r="DY65" s="18"/>
      <c r="DZ65" s="18"/>
      <c r="EA65" s="18"/>
      <c r="EB65" s="18"/>
      <c r="EC65" s="18"/>
      <c r="ED65" s="18"/>
      <c r="EE65" s="18"/>
      <c r="EF65" s="18"/>
      <c r="EG65" s="18"/>
      <c r="EH65" s="18"/>
      <c r="EI65" s="18"/>
      <c r="EJ65" s="18"/>
      <c r="EK65" s="18"/>
      <c r="EL65" s="18"/>
      <c r="EM65" s="18"/>
      <c r="EN65" s="18"/>
      <c r="EO65" s="18"/>
      <c r="EP65" s="18"/>
      <c r="EQ65" s="18"/>
      <c r="ER65" s="18"/>
      <c r="ES65" s="18"/>
      <c r="ET65" s="18"/>
      <c r="EU65" s="18"/>
      <c r="EV65" s="18"/>
      <c r="EW65" s="18"/>
      <c r="EX65" s="18"/>
      <c r="EY65" s="18"/>
      <c r="EZ65" s="18"/>
      <c r="FA65" s="18"/>
      <c r="FB65" s="18"/>
      <c r="FC65" s="18"/>
      <c r="FD65" s="18"/>
      <c r="FE65" s="18"/>
      <c r="FF65" s="18"/>
      <c r="FG65" s="18"/>
      <c r="FH65" s="18"/>
      <c r="FI65" s="18"/>
      <c r="FJ65" s="18"/>
      <c r="FK65" s="18"/>
      <c r="FL65" s="18"/>
      <c r="FM65" s="18"/>
      <c r="FN65" s="18"/>
      <c r="FO65" s="18"/>
      <c r="FP65" s="18"/>
      <c r="FQ65" s="18"/>
      <c r="FR65" s="18"/>
      <c r="FS65" s="18"/>
      <c r="FT65" s="18"/>
      <c r="FU65" s="18"/>
      <c r="FV65" s="18"/>
      <c r="FW65" s="18"/>
      <c r="FX65" s="18"/>
      <c r="FY65" s="18"/>
      <c r="FZ65" s="18"/>
      <c r="GA65" s="18"/>
      <c r="GB65" s="18"/>
      <c r="GC65" s="18"/>
      <c r="GD65" s="18"/>
      <c r="GE65" s="18"/>
      <c r="GF65" s="18"/>
      <c r="GG65" s="18"/>
      <c r="GH65" s="18"/>
      <c r="GI65" s="18"/>
      <c r="GJ65" s="18"/>
      <c r="GK65" s="18"/>
      <c r="GL65" s="18"/>
      <c r="GM65" s="18"/>
      <c r="GN65" s="18"/>
      <c r="GO65" s="18"/>
      <c r="GP65" s="18"/>
      <c r="GQ65" s="18"/>
      <c r="GR65" s="18"/>
      <c r="GS65" s="18"/>
      <c r="GT65" s="18"/>
      <c r="GU65" s="18"/>
      <c r="GV65" s="18"/>
      <c r="GW65" s="18"/>
      <c r="GX65" s="18"/>
      <c r="GY65" s="18"/>
      <c r="GZ65" s="18"/>
      <c r="HA65" s="18"/>
      <c r="HB65" s="18"/>
      <c r="HC65" s="18"/>
      <c r="HD65" s="18"/>
      <c r="HE65" s="18"/>
      <c r="HF65" s="18"/>
      <c r="HG65" s="18"/>
      <c r="HH65" s="18"/>
      <c r="HI65" s="18"/>
      <c r="HJ65" s="18"/>
      <c r="HK65" s="18"/>
      <c r="HL65" s="18"/>
      <c r="HM65" s="18"/>
      <c r="HN65" s="18"/>
      <c r="HO65" s="18"/>
      <c r="HP65" s="18"/>
      <c r="HQ65" s="18"/>
      <c r="HR65" s="18"/>
      <c r="HS65" s="18"/>
      <c r="HT65" s="18"/>
      <c r="HU65" s="18"/>
      <c r="HV65" s="18"/>
      <c r="HW65" s="18"/>
      <c r="HX65" s="18"/>
      <c r="HY65" s="18"/>
      <c r="HZ65" s="18"/>
      <c r="IA65" s="18"/>
      <c r="IB65" s="18"/>
      <c r="IC65" s="18"/>
      <c r="ID65" s="18"/>
      <c r="IE65" s="18"/>
      <c r="IF65" s="18"/>
      <c r="IG65" s="18"/>
      <c r="IH65" s="18"/>
      <c r="II65" s="18"/>
      <c r="IJ65" s="18"/>
      <c r="IK65" s="18"/>
      <c r="IL65" s="18"/>
      <c r="IM65" s="18"/>
      <c r="IN65" s="18"/>
      <c r="IO65" s="18"/>
      <c r="IP65" s="18"/>
      <c r="IQ65" s="18"/>
      <c r="IR65" s="18"/>
      <c r="IS65" s="18"/>
      <c r="IT65" s="18"/>
      <c r="IU65" s="18"/>
    </row>
    <row r="66" spans="1:255" x14ac:dyDescent="0.2">
      <c r="A66" s="60"/>
      <c r="B66" s="59"/>
      <c r="C66" s="59"/>
      <c r="D66" s="59"/>
      <c r="E66" s="59"/>
      <c r="F66" s="59"/>
      <c r="G66" s="59"/>
      <c r="H66" s="120">
        <f>R66</f>
        <v>22051.279999999999</v>
      </c>
      <c r="I66" s="121"/>
      <c r="J66" s="120">
        <f>S66</f>
        <v>292356.16000000003</v>
      </c>
      <c r="K66" s="122"/>
      <c r="O66" s="18"/>
      <c r="P66" s="18"/>
      <c r="Q66" s="18"/>
      <c r="R66" s="18">
        <f>SUM(T58:T65)</f>
        <v>22051.279999999999</v>
      </c>
      <c r="S66" s="18">
        <f>SUM(U58:U65)</f>
        <v>292356.16000000003</v>
      </c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8"/>
      <c r="DB66" s="18"/>
      <c r="DC66" s="18"/>
      <c r="DD66" s="18"/>
      <c r="DE66" s="18"/>
      <c r="DF66" s="18"/>
      <c r="DG66" s="18"/>
      <c r="DH66" s="18"/>
      <c r="DI66" s="18"/>
      <c r="DJ66" s="18"/>
      <c r="DK66" s="18"/>
      <c r="DL66" s="18"/>
      <c r="DM66" s="18"/>
      <c r="DN66" s="18"/>
      <c r="DO66" s="18"/>
      <c r="DP66" s="18"/>
      <c r="DQ66" s="18"/>
      <c r="DR66" s="18"/>
      <c r="DS66" s="18"/>
      <c r="DT66" s="18"/>
      <c r="DU66" s="18"/>
      <c r="DV66" s="18"/>
      <c r="DW66" s="18"/>
      <c r="DX66" s="18"/>
      <c r="DY66" s="18"/>
      <c r="DZ66" s="18"/>
      <c r="EA66" s="18"/>
      <c r="EB66" s="18"/>
      <c r="EC66" s="18"/>
      <c r="ED66" s="18"/>
      <c r="EE66" s="18"/>
      <c r="EF66" s="18"/>
      <c r="EG66" s="18"/>
      <c r="EH66" s="18"/>
      <c r="EI66" s="18"/>
      <c r="EJ66" s="18"/>
      <c r="EK66" s="18"/>
      <c r="EL66" s="18"/>
      <c r="EM66" s="18"/>
      <c r="EN66" s="18"/>
      <c r="EO66" s="18"/>
      <c r="EP66" s="18"/>
      <c r="EQ66" s="18"/>
      <c r="ER66" s="18"/>
      <c r="ES66" s="18"/>
      <c r="ET66" s="18"/>
      <c r="EU66" s="18"/>
      <c r="EV66" s="18"/>
      <c r="EW66" s="18"/>
      <c r="EX66" s="18"/>
      <c r="EY66" s="18"/>
      <c r="EZ66" s="18"/>
      <c r="FA66" s="18"/>
      <c r="FB66" s="18"/>
      <c r="FC66" s="18"/>
      <c r="FD66" s="18"/>
      <c r="FE66" s="18"/>
      <c r="FF66" s="18"/>
      <c r="FG66" s="18"/>
      <c r="FH66" s="18"/>
      <c r="FI66" s="18"/>
      <c r="FJ66" s="18"/>
      <c r="FK66" s="18"/>
      <c r="FL66" s="18"/>
      <c r="FM66" s="18"/>
      <c r="FN66" s="18"/>
      <c r="FO66" s="18"/>
      <c r="FP66" s="18"/>
      <c r="FQ66" s="18"/>
      <c r="FR66" s="18"/>
      <c r="FS66" s="18"/>
      <c r="FT66" s="18"/>
      <c r="FU66" s="18"/>
      <c r="FV66" s="18"/>
      <c r="FW66" s="18"/>
      <c r="FX66" s="18"/>
      <c r="FY66" s="18"/>
      <c r="FZ66" s="18"/>
      <c r="GA66" s="18"/>
      <c r="GB66" s="18"/>
      <c r="GC66" s="18"/>
      <c r="GD66" s="18"/>
      <c r="GE66" s="18"/>
      <c r="GF66" s="18"/>
      <c r="GG66" s="18"/>
      <c r="GH66" s="18"/>
      <c r="GI66" s="18"/>
      <c r="GJ66" s="18"/>
      <c r="GK66" s="18"/>
      <c r="GL66" s="18"/>
      <c r="GM66" s="18"/>
      <c r="GN66" s="18"/>
      <c r="GO66" s="18"/>
      <c r="GP66" s="18"/>
      <c r="GQ66" s="18"/>
      <c r="GR66" s="18"/>
      <c r="GS66" s="18"/>
      <c r="GT66" s="18"/>
      <c r="GU66" s="18"/>
      <c r="GV66" s="18"/>
      <c r="GW66" s="18"/>
      <c r="GX66" s="18"/>
      <c r="GY66" s="18"/>
      <c r="GZ66" s="18"/>
      <c r="HA66" s="18">
        <f>R66</f>
        <v>22051.279999999999</v>
      </c>
      <c r="HB66" s="18"/>
      <c r="HC66" s="18"/>
      <c r="HD66" s="18"/>
      <c r="HE66" s="18"/>
      <c r="HF66" s="18"/>
      <c r="HG66" s="18"/>
      <c r="HH66" s="18"/>
      <c r="HI66" s="18"/>
      <c r="HJ66" s="18"/>
      <c r="HK66" s="18"/>
      <c r="HL66" s="18"/>
      <c r="HM66" s="18"/>
      <c r="HN66" s="18"/>
      <c r="HO66" s="18"/>
      <c r="HP66" s="18"/>
      <c r="HQ66" s="18"/>
      <c r="HR66" s="18"/>
      <c r="HS66" s="18"/>
      <c r="HT66" s="18"/>
      <c r="HU66" s="18"/>
      <c r="HV66" s="18"/>
      <c r="HW66" s="18"/>
      <c r="HX66" s="18"/>
      <c r="HY66" s="18"/>
      <c r="HZ66" s="18"/>
      <c r="IA66" s="18"/>
      <c r="IB66" s="18"/>
      <c r="IC66" s="18"/>
      <c r="ID66" s="18"/>
      <c r="IE66" s="18"/>
      <c r="IF66" s="18"/>
      <c r="IG66" s="18"/>
      <c r="IH66" s="18"/>
      <c r="II66" s="18"/>
      <c r="IJ66" s="18"/>
      <c r="IK66" s="18"/>
      <c r="IL66" s="18"/>
      <c r="IM66" s="18"/>
      <c r="IN66" s="18"/>
      <c r="IO66" s="18"/>
      <c r="IP66" s="18"/>
      <c r="IQ66" s="18"/>
      <c r="IR66" s="18"/>
      <c r="IS66" s="18"/>
      <c r="IT66" s="18"/>
      <c r="IU66" s="18"/>
    </row>
    <row r="67" spans="1:255" ht="48" x14ac:dyDescent="0.2">
      <c r="A67" s="61">
        <v>5</v>
      </c>
      <c r="B67" s="67" t="s">
        <v>36</v>
      </c>
      <c r="C67" s="62" t="s">
        <v>37</v>
      </c>
      <c r="D67" s="63" t="s">
        <v>31</v>
      </c>
      <c r="E67" s="64">
        <v>24</v>
      </c>
      <c r="F67" s="65">
        <f>Source!AK31</f>
        <v>829.45</v>
      </c>
      <c r="G67" s="141" t="s">
        <v>3</v>
      </c>
      <c r="H67" s="65">
        <f>Source!AB31</f>
        <v>723.77</v>
      </c>
      <c r="I67" s="65"/>
      <c r="J67" s="142"/>
      <c r="K67" s="66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8"/>
      <c r="DD67" s="18"/>
      <c r="DE67" s="18"/>
      <c r="DF67" s="18"/>
      <c r="DG67" s="18"/>
      <c r="DH67" s="18"/>
      <c r="DI67" s="18"/>
      <c r="DJ67" s="18"/>
      <c r="DK67" s="18"/>
      <c r="DL67" s="18"/>
      <c r="DM67" s="18"/>
      <c r="DN67" s="18"/>
      <c r="DO67" s="18"/>
      <c r="DP67" s="18"/>
      <c r="DQ67" s="18"/>
      <c r="DR67" s="18"/>
      <c r="DS67" s="18"/>
      <c r="DT67" s="18"/>
      <c r="DU67" s="18"/>
      <c r="DV67" s="18"/>
      <c r="DW67" s="18"/>
      <c r="DX67" s="18"/>
      <c r="DY67" s="18"/>
      <c r="DZ67" s="18"/>
      <c r="EA67" s="18"/>
      <c r="EB67" s="18"/>
      <c r="EC67" s="18"/>
      <c r="ED67" s="18"/>
      <c r="EE67" s="18"/>
      <c r="EF67" s="18"/>
      <c r="EG67" s="18"/>
      <c r="EH67" s="18"/>
      <c r="EI67" s="18"/>
      <c r="EJ67" s="18"/>
      <c r="EK67" s="18"/>
      <c r="EL67" s="18"/>
      <c r="EM67" s="18"/>
      <c r="EN67" s="18"/>
      <c r="EO67" s="18"/>
      <c r="EP67" s="18"/>
      <c r="EQ67" s="18"/>
      <c r="ER67" s="18"/>
      <c r="ES67" s="18"/>
      <c r="ET67" s="18"/>
      <c r="EU67" s="18"/>
      <c r="EV67" s="18"/>
      <c r="EW67" s="18"/>
      <c r="EX67" s="18"/>
      <c r="EY67" s="18"/>
      <c r="EZ67" s="18"/>
      <c r="FA67" s="18"/>
      <c r="FB67" s="18"/>
      <c r="FC67" s="18"/>
      <c r="FD67" s="18"/>
      <c r="FE67" s="18"/>
      <c r="FF67" s="18"/>
      <c r="FG67" s="18"/>
      <c r="FH67" s="18"/>
      <c r="FI67" s="18"/>
      <c r="FJ67" s="18"/>
      <c r="FK67" s="18"/>
      <c r="FL67" s="18"/>
      <c r="FM67" s="18"/>
      <c r="FN67" s="18"/>
      <c r="FO67" s="18"/>
      <c r="FP67" s="18"/>
      <c r="FQ67" s="18"/>
      <c r="FR67" s="18"/>
      <c r="FS67" s="18"/>
      <c r="FT67" s="18"/>
      <c r="FU67" s="18"/>
      <c r="FV67" s="18"/>
      <c r="FW67" s="18"/>
      <c r="FX67" s="18"/>
      <c r="FY67" s="18"/>
      <c r="FZ67" s="18"/>
      <c r="GA67" s="18"/>
      <c r="GB67" s="18"/>
      <c r="GC67" s="18"/>
      <c r="GD67" s="18"/>
      <c r="GE67" s="18"/>
      <c r="GF67" s="18"/>
      <c r="GG67" s="18"/>
      <c r="GH67" s="18"/>
      <c r="GI67" s="18"/>
      <c r="GJ67" s="18"/>
      <c r="GK67" s="18"/>
      <c r="GL67" s="18"/>
      <c r="GM67" s="18"/>
      <c r="GN67" s="18"/>
      <c r="GO67" s="18"/>
      <c r="GP67" s="18"/>
      <c r="GQ67" s="18"/>
      <c r="GR67" s="18"/>
      <c r="GS67" s="18"/>
      <c r="GT67" s="18"/>
      <c r="GU67" s="18"/>
      <c r="GV67" s="18"/>
      <c r="GW67" s="18"/>
      <c r="GX67" s="18"/>
      <c r="GY67" s="18"/>
      <c r="GZ67" s="18"/>
      <c r="HA67" s="18"/>
      <c r="HB67" s="18"/>
      <c r="HC67" s="18"/>
      <c r="HD67" s="18"/>
      <c r="HE67" s="18"/>
      <c r="HF67" s="18"/>
      <c r="HG67" s="18"/>
      <c r="HH67" s="18"/>
      <c r="HI67" s="18"/>
      <c r="HJ67" s="18"/>
      <c r="HK67" s="18"/>
      <c r="HL67" s="18"/>
      <c r="HM67" s="18"/>
      <c r="HN67" s="18"/>
      <c r="HO67" s="18"/>
      <c r="HP67" s="18"/>
      <c r="HQ67" s="18"/>
      <c r="HR67" s="18"/>
      <c r="HS67" s="18"/>
      <c r="HT67" s="18"/>
      <c r="HU67" s="18"/>
      <c r="HV67" s="18"/>
      <c r="HW67" s="18"/>
      <c r="HX67" s="18"/>
      <c r="HY67" s="18"/>
      <c r="HZ67" s="18"/>
      <c r="IA67" s="18"/>
      <c r="IB67" s="18"/>
      <c r="IC67" s="18"/>
      <c r="ID67" s="18"/>
      <c r="IE67" s="18"/>
      <c r="IF67" s="18"/>
      <c r="IG67" s="18"/>
      <c r="IH67" s="18"/>
      <c r="II67" s="18"/>
      <c r="IJ67" s="18"/>
      <c r="IK67" s="18"/>
      <c r="IL67" s="18"/>
      <c r="IM67" s="18"/>
      <c r="IN67" s="18"/>
      <c r="IO67" s="18"/>
      <c r="IP67" s="18"/>
      <c r="IQ67" s="18"/>
      <c r="IR67" s="18"/>
      <c r="IS67" s="18"/>
      <c r="IT67" s="18"/>
      <c r="IU67" s="18"/>
    </row>
    <row r="68" spans="1:255" x14ac:dyDescent="0.2">
      <c r="A68" s="49"/>
      <c r="B68" s="46"/>
      <c r="C68" s="46" t="s">
        <v>396</v>
      </c>
      <c r="D68" s="47"/>
      <c r="E68" s="48"/>
      <c r="F68" s="50">
        <v>45.95</v>
      </c>
      <c r="G68" s="136"/>
      <c r="H68" s="50">
        <f>Source!AF31</f>
        <v>45.95</v>
      </c>
      <c r="I68" s="50">
        <f>T68</f>
        <v>1102.8</v>
      </c>
      <c r="J68" s="136">
        <v>18.3</v>
      </c>
      <c r="K68" s="51">
        <f>U68</f>
        <v>20181.240000000002</v>
      </c>
      <c r="O68" s="18"/>
      <c r="P68" s="18"/>
      <c r="Q68" s="18"/>
      <c r="R68" s="18"/>
      <c r="S68" s="18"/>
      <c r="T68" s="18">
        <f>ROUND(Source!AF31*Source!AV31*Source!I31,2)</f>
        <v>1102.8</v>
      </c>
      <c r="U68" s="18">
        <f>Source!S31</f>
        <v>20181.240000000002</v>
      </c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8"/>
      <c r="DD68" s="18"/>
      <c r="DE68" s="18"/>
      <c r="DF68" s="18"/>
      <c r="DG68" s="18"/>
      <c r="DH68" s="18"/>
      <c r="DI68" s="18"/>
      <c r="DJ68" s="18"/>
      <c r="DK68" s="18"/>
      <c r="DL68" s="18"/>
      <c r="DM68" s="18"/>
      <c r="DN68" s="18"/>
      <c r="DO68" s="18"/>
      <c r="DP68" s="18"/>
      <c r="DQ68" s="18"/>
      <c r="DR68" s="18"/>
      <c r="DS68" s="18"/>
      <c r="DT68" s="18"/>
      <c r="DU68" s="18"/>
      <c r="DV68" s="18"/>
      <c r="DW68" s="18"/>
      <c r="DX68" s="18"/>
      <c r="DY68" s="18"/>
      <c r="DZ68" s="18"/>
      <c r="EA68" s="18"/>
      <c r="EB68" s="18"/>
      <c r="EC68" s="18"/>
      <c r="ED68" s="18"/>
      <c r="EE68" s="18"/>
      <c r="EF68" s="18"/>
      <c r="EG68" s="18"/>
      <c r="EH68" s="18"/>
      <c r="EI68" s="18"/>
      <c r="EJ68" s="18"/>
      <c r="EK68" s="18"/>
      <c r="EL68" s="18"/>
      <c r="EM68" s="18"/>
      <c r="EN68" s="18"/>
      <c r="EO68" s="18"/>
      <c r="EP68" s="18"/>
      <c r="EQ68" s="18"/>
      <c r="ER68" s="18"/>
      <c r="ES68" s="18"/>
      <c r="ET68" s="18"/>
      <c r="EU68" s="18"/>
      <c r="EV68" s="18"/>
      <c r="EW68" s="18"/>
      <c r="EX68" s="18"/>
      <c r="EY68" s="18"/>
      <c r="EZ68" s="18"/>
      <c r="FA68" s="18"/>
      <c r="FB68" s="18"/>
      <c r="FC68" s="18"/>
      <c r="FD68" s="18"/>
      <c r="FE68" s="18"/>
      <c r="FF68" s="18"/>
      <c r="FG68" s="18"/>
      <c r="FH68" s="18"/>
      <c r="FI68" s="18"/>
      <c r="FJ68" s="18"/>
      <c r="FK68" s="18"/>
      <c r="FL68" s="18"/>
      <c r="FM68" s="18"/>
      <c r="FN68" s="18"/>
      <c r="FO68" s="18"/>
      <c r="FP68" s="18"/>
      <c r="FQ68" s="18"/>
      <c r="FR68" s="18"/>
      <c r="FS68" s="18"/>
      <c r="FT68" s="18"/>
      <c r="FU68" s="18"/>
      <c r="FV68" s="18"/>
      <c r="FW68" s="18"/>
      <c r="FX68" s="18"/>
      <c r="FY68" s="18"/>
      <c r="FZ68" s="18"/>
      <c r="GA68" s="18"/>
      <c r="GB68" s="18"/>
      <c r="GC68" s="18"/>
      <c r="GD68" s="18"/>
      <c r="GE68" s="18"/>
      <c r="GF68" s="18"/>
      <c r="GG68" s="18"/>
      <c r="GH68" s="18"/>
      <c r="GI68" s="18"/>
      <c r="GJ68" s="18">
        <f>T68</f>
        <v>1102.8</v>
      </c>
      <c r="GK68" s="18">
        <f>T68</f>
        <v>1102.8</v>
      </c>
      <c r="GL68" s="18"/>
      <c r="GM68" s="18"/>
      <c r="GN68" s="18"/>
      <c r="GO68" s="18"/>
      <c r="GP68" s="18"/>
      <c r="GQ68" s="18"/>
      <c r="GR68" s="18"/>
      <c r="GS68" s="18"/>
      <c r="GT68" s="18"/>
      <c r="GU68" s="18"/>
      <c r="GV68" s="18"/>
      <c r="GW68" s="18"/>
      <c r="GX68" s="18"/>
      <c r="GY68" s="18"/>
      <c r="GZ68" s="18"/>
      <c r="HA68" s="18"/>
      <c r="HB68" s="18">
        <f>T68</f>
        <v>1102.8</v>
      </c>
      <c r="HC68" s="18"/>
      <c r="HD68" s="18"/>
      <c r="HE68" s="18"/>
      <c r="HF68" s="18"/>
      <c r="HG68" s="18"/>
      <c r="HH68" s="18"/>
      <c r="HI68" s="18"/>
      <c r="HJ68" s="18"/>
      <c r="HK68" s="18"/>
      <c r="HL68" s="18"/>
      <c r="HM68" s="18"/>
      <c r="HN68" s="18"/>
      <c r="HO68" s="18"/>
      <c r="HP68" s="18"/>
      <c r="HQ68" s="18"/>
      <c r="HR68" s="18"/>
      <c r="HS68" s="18"/>
      <c r="HT68" s="18"/>
      <c r="HU68" s="18"/>
      <c r="HV68" s="18"/>
      <c r="HW68" s="18"/>
      <c r="HX68" s="18"/>
      <c r="HY68" s="18"/>
      <c r="HZ68" s="18"/>
      <c r="IA68" s="18"/>
      <c r="IB68" s="18"/>
      <c r="IC68" s="18"/>
      <c r="ID68" s="18"/>
      <c r="IE68" s="18"/>
      <c r="IF68" s="18"/>
      <c r="IG68" s="18"/>
      <c r="IH68" s="18"/>
      <c r="II68" s="18"/>
      <c r="IJ68" s="18"/>
      <c r="IK68" s="18"/>
      <c r="IL68" s="18"/>
      <c r="IM68" s="18"/>
      <c r="IN68" s="18"/>
      <c r="IO68" s="18"/>
      <c r="IP68" s="18"/>
      <c r="IQ68" s="18"/>
      <c r="IR68" s="18"/>
      <c r="IS68" s="18"/>
      <c r="IT68" s="18"/>
      <c r="IU68" s="18"/>
    </row>
    <row r="69" spans="1:255" x14ac:dyDescent="0.2">
      <c r="A69" s="56"/>
      <c r="B69" s="53"/>
      <c r="C69" s="53" t="s">
        <v>389</v>
      </c>
      <c r="D69" s="54"/>
      <c r="E69" s="55"/>
      <c r="F69" s="57">
        <v>677.81</v>
      </c>
      <c r="G69" s="137"/>
      <c r="H69" s="57">
        <f>Source!AD31</f>
        <v>677.81</v>
      </c>
      <c r="I69" s="57">
        <f>T69</f>
        <v>16267.44</v>
      </c>
      <c r="J69" s="137">
        <v>12.5</v>
      </c>
      <c r="K69" s="58">
        <f>U69</f>
        <v>203343</v>
      </c>
      <c r="O69" s="18"/>
      <c r="P69" s="18"/>
      <c r="Q69" s="18"/>
      <c r="R69" s="18"/>
      <c r="S69" s="18"/>
      <c r="T69" s="18">
        <f>ROUND(Source!AD31*Source!AV31*Source!I31,2)</f>
        <v>16267.44</v>
      </c>
      <c r="U69" s="18">
        <f>Source!Q31</f>
        <v>203343</v>
      </c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8"/>
      <c r="DB69" s="18"/>
      <c r="DC69" s="18"/>
      <c r="DD69" s="18"/>
      <c r="DE69" s="18"/>
      <c r="DF69" s="18"/>
      <c r="DG69" s="18"/>
      <c r="DH69" s="18"/>
      <c r="DI69" s="18"/>
      <c r="DJ69" s="18"/>
      <c r="DK69" s="18"/>
      <c r="DL69" s="18"/>
      <c r="DM69" s="18"/>
      <c r="DN69" s="18"/>
      <c r="DO69" s="18"/>
      <c r="DP69" s="18"/>
      <c r="DQ69" s="18"/>
      <c r="DR69" s="18"/>
      <c r="DS69" s="18"/>
      <c r="DT69" s="18"/>
      <c r="DU69" s="18"/>
      <c r="DV69" s="18"/>
      <c r="DW69" s="18"/>
      <c r="DX69" s="18"/>
      <c r="DY69" s="18"/>
      <c r="DZ69" s="18"/>
      <c r="EA69" s="18"/>
      <c r="EB69" s="18"/>
      <c r="EC69" s="18"/>
      <c r="ED69" s="18"/>
      <c r="EE69" s="18"/>
      <c r="EF69" s="18"/>
      <c r="EG69" s="18"/>
      <c r="EH69" s="18"/>
      <c r="EI69" s="18"/>
      <c r="EJ69" s="18"/>
      <c r="EK69" s="18"/>
      <c r="EL69" s="18"/>
      <c r="EM69" s="18"/>
      <c r="EN69" s="18"/>
      <c r="EO69" s="18"/>
      <c r="EP69" s="18"/>
      <c r="EQ69" s="18"/>
      <c r="ER69" s="18"/>
      <c r="ES69" s="18"/>
      <c r="ET69" s="18"/>
      <c r="EU69" s="18"/>
      <c r="EV69" s="18"/>
      <c r="EW69" s="18"/>
      <c r="EX69" s="18"/>
      <c r="EY69" s="18"/>
      <c r="EZ69" s="18"/>
      <c r="FA69" s="18"/>
      <c r="FB69" s="18"/>
      <c r="FC69" s="18"/>
      <c r="FD69" s="18"/>
      <c r="FE69" s="18"/>
      <c r="FF69" s="18"/>
      <c r="FG69" s="18"/>
      <c r="FH69" s="18"/>
      <c r="FI69" s="18"/>
      <c r="FJ69" s="18"/>
      <c r="FK69" s="18"/>
      <c r="FL69" s="18"/>
      <c r="FM69" s="18"/>
      <c r="FN69" s="18"/>
      <c r="FO69" s="18"/>
      <c r="FP69" s="18"/>
      <c r="FQ69" s="18"/>
      <c r="FR69" s="18"/>
      <c r="FS69" s="18"/>
      <c r="FT69" s="18"/>
      <c r="FU69" s="18"/>
      <c r="FV69" s="18"/>
      <c r="FW69" s="18"/>
      <c r="FX69" s="18"/>
      <c r="FY69" s="18"/>
      <c r="FZ69" s="18"/>
      <c r="GA69" s="18"/>
      <c r="GB69" s="18"/>
      <c r="GC69" s="18"/>
      <c r="GD69" s="18"/>
      <c r="GE69" s="18"/>
      <c r="GF69" s="18"/>
      <c r="GG69" s="18"/>
      <c r="GH69" s="18"/>
      <c r="GI69" s="18"/>
      <c r="GJ69" s="18">
        <f>T69</f>
        <v>16267.44</v>
      </c>
      <c r="GK69" s="18"/>
      <c r="GL69" s="18">
        <f>T69</f>
        <v>16267.44</v>
      </c>
      <c r="GM69" s="18"/>
      <c r="GN69" s="18"/>
      <c r="GO69" s="18"/>
      <c r="GP69" s="18"/>
      <c r="GQ69" s="18"/>
      <c r="GR69" s="18"/>
      <c r="GS69" s="18"/>
      <c r="GT69" s="18"/>
      <c r="GU69" s="18"/>
      <c r="GV69" s="18"/>
      <c r="GW69" s="18"/>
      <c r="GX69" s="18"/>
      <c r="GY69" s="18"/>
      <c r="GZ69" s="18"/>
      <c r="HA69" s="18"/>
      <c r="HB69" s="18">
        <f>T69</f>
        <v>16267.44</v>
      </c>
      <c r="HC69" s="18"/>
      <c r="HD69" s="18"/>
      <c r="HE69" s="18"/>
      <c r="HF69" s="18"/>
      <c r="HG69" s="18"/>
      <c r="HH69" s="18"/>
      <c r="HI69" s="18"/>
      <c r="HJ69" s="18"/>
      <c r="HK69" s="18"/>
      <c r="HL69" s="18"/>
      <c r="HM69" s="18"/>
      <c r="HN69" s="18"/>
      <c r="HO69" s="18"/>
      <c r="HP69" s="18"/>
      <c r="HQ69" s="18"/>
      <c r="HR69" s="18"/>
      <c r="HS69" s="18"/>
      <c r="HT69" s="18"/>
      <c r="HU69" s="18"/>
      <c r="HV69" s="18"/>
      <c r="HW69" s="18"/>
      <c r="HX69" s="18"/>
      <c r="HY69" s="18"/>
      <c r="HZ69" s="18"/>
      <c r="IA69" s="18"/>
      <c r="IB69" s="18"/>
      <c r="IC69" s="18"/>
      <c r="ID69" s="18"/>
      <c r="IE69" s="18"/>
      <c r="IF69" s="18"/>
      <c r="IG69" s="18"/>
      <c r="IH69" s="18"/>
      <c r="II69" s="18"/>
      <c r="IJ69" s="18"/>
      <c r="IK69" s="18"/>
      <c r="IL69" s="18"/>
      <c r="IM69" s="18"/>
      <c r="IN69" s="18"/>
      <c r="IO69" s="18"/>
      <c r="IP69" s="18"/>
      <c r="IQ69" s="18"/>
      <c r="IR69" s="18"/>
      <c r="IS69" s="18"/>
      <c r="IT69" s="18"/>
      <c r="IU69" s="18"/>
    </row>
    <row r="70" spans="1:255" x14ac:dyDescent="0.2">
      <c r="A70" s="56"/>
      <c r="B70" s="53"/>
      <c r="C70" s="53" t="s">
        <v>390</v>
      </c>
      <c r="D70" s="54"/>
      <c r="E70" s="55"/>
      <c r="F70" s="57">
        <v>33.479999999999997</v>
      </c>
      <c r="G70" s="137"/>
      <c r="H70" s="57">
        <f>Source!AE31</f>
        <v>33.479999999999997</v>
      </c>
      <c r="I70" s="57">
        <f>GM70</f>
        <v>803.52</v>
      </c>
      <c r="J70" s="137">
        <v>18.3</v>
      </c>
      <c r="K70" s="58">
        <f>Source!R31</f>
        <v>14704.42</v>
      </c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>
        <f>ROUND(Source!AE31*Source!AV31*Source!I31,2)</f>
        <v>803.52</v>
      </c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/>
      <c r="GZ70" s="18"/>
      <c r="HA70" s="18"/>
      <c r="HB70" s="18"/>
      <c r="HC70" s="18"/>
      <c r="HD70" s="18"/>
      <c r="HE70" s="18"/>
      <c r="HF70" s="18"/>
      <c r="HG70" s="18"/>
      <c r="HH70" s="18"/>
      <c r="HI70" s="18"/>
      <c r="HJ70" s="18"/>
      <c r="HK70" s="18"/>
      <c r="HL70" s="18"/>
      <c r="HM70" s="18"/>
      <c r="HN70" s="18"/>
      <c r="HO70" s="18"/>
      <c r="HP70" s="18"/>
      <c r="HQ70" s="18"/>
      <c r="HR70" s="18"/>
      <c r="HS70" s="18"/>
      <c r="HT70" s="18"/>
      <c r="HU70" s="18"/>
      <c r="HV70" s="18"/>
      <c r="HW70" s="18"/>
      <c r="HX70" s="18"/>
      <c r="HY70" s="18"/>
      <c r="HZ70" s="18"/>
      <c r="IA70" s="18"/>
      <c r="IB70" s="18"/>
      <c r="IC70" s="18"/>
      <c r="ID70" s="18"/>
      <c r="IE70" s="18"/>
      <c r="IF70" s="18"/>
      <c r="IG70" s="18"/>
      <c r="IH70" s="18"/>
      <c r="II70" s="18"/>
      <c r="IJ70" s="18"/>
      <c r="IK70" s="18"/>
      <c r="IL70" s="18"/>
      <c r="IM70" s="18"/>
      <c r="IN70" s="18"/>
      <c r="IO70" s="18"/>
      <c r="IP70" s="18"/>
      <c r="IQ70" s="18"/>
      <c r="IR70" s="18"/>
      <c r="IS70" s="18"/>
      <c r="IT70" s="18"/>
      <c r="IU70" s="18"/>
    </row>
    <row r="71" spans="1:255" x14ac:dyDescent="0.2">
      <c r="A71" s="56"/>
      <c r="B71" s="53"/>
      <c r="C71" s="53" t="s">
        <v>401</v>
      </c>
      <c r="D71" s="54"/>
      <c r="E71" s="55"/>
      <c r="F71" s="57">
        <v>105.69</v>
      </c>
      <c r="G71" s="137"/>
      <c r="H71" s="57">
        <f>Source!AC31</f>
        <v>0.01</v>
      </c>
      <c r="I71" s="57">
        <f>T71</f>
        <v>0.24</v>
      </c>
      <c r="J71" s="137">
        <v>7.5</v>
      </c>
      <c r="K71" s="58">
        <f>U71</f>
        <v>1.8</v>
      </c>
      <c r="O71" s="18"/>
      <c r="P71" s="18"/>
      <c r="Q71" s="18"/>
      <c r="R71" s="18"/>
      <c r="S71" s="18"/>
      <c r="T71" s="18">
        <f>ROUND(Source!AC31*Source!AW31*Source!I31,2)</f>
        <v>0.24</v>
      </c>
      <c r="U71" s="18">
        <f>Source!P31</f>
        <v>1.8</v>
      </c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/>
      <c r="CW71" s="18"/>
      <c r="CX71" s="18"/>
      <c r="CY71" s="18"/>
      <c r="CZ71" s="18"/>
      <c r="DA71" s="18"/>
      <c r="DB71" s="18"/>
      <c r="DC71" s="18"/>
      <c r="DD71" s="18"/>
      <c r="DE71" s="18"/>
      <c r="DF71" s="18"/>
      <c r="DG71" s="18"/>
      <c r="DH71" s="18"/>
      <c r="DI71" s="18"/>
      <c r="DJ71" s="18"/>
      <c r="DK71" s="18"/>
      <c r="DL71" s="18"/>
      <c r="DM71" s="18"/>
      <c r="DN71" s="18"/>
      <c r="DO71" s="18"/>
      <c r="DP71" s="18"/>
      <c r="DQ71" s="18"/>
      <c r="DR71" s="18"/>
      <c r="DS71" s="18"/>
      <c r="DT71" s="18"/>
      <c r="DU71" s="18"/>
      <c r="DV71" s="18"/>
      <c r="DW71" s="18"/>
      <c r="DX71" s="18"/>
      <c r="DY71" s="18"/>
      <c r="DZ71" s="18"/>
      <c r="EA71" s="18"/>
      <c r="EB71" s="18"/>
      <c r="EC71" s="18"/>
      <c r="ED71" s="18"/>
      <c r="EE71" s="18"/>
      <c r="EF71" s="18"/>
      <c r="EG71" s="18"/>
      <c r="EH71" s="18"/>
      <c r="EI71" s="18"/>
      <c r="EJ71" s="18"/>
      <c r="EK71" s="18"/>
      <c r="EL71" s="18"/>
      <c r="EM71" s="18"/>
      <c r="EN71" s="18"/>
      <c r="EO71" s="18"/>
      <c r="EP71" s="18"/>
      <c r="EQ71" s="18"/>
      <c r="ER71" s="18"/>
      <c r="ES71" s="18"/>
      <c r="ET71" s="18"/>
      <c r="EU71" s="18"/>
      <c r="EV71" s="18"/>
      <c r="EW71" s="18"/>
      <c r="EX71" s="18"/>
      <c r="EY71" s="18"/>
      <c r="EZ71" s="18"/>
      <c r="FA71" s="18"/>
      <c r="FB71" s="18"/>
      <c r="FC71" s="18"/>
      <c r="FD71" s="18"/>
      <c r="FE71" s="18"/>
      <c r="FF71" s="18"/>
      <c r="FG71" s="18"/>
      <c r="FH71" s="18"/>
      <c r="FI71" s="18"/>
      <c r="FJ71" s="18"/>
      <c r="FK71" s="18"/>
      <c r="FL71" s="18"/>
      <c r="FM71" s="18"/>
      <c r="FN71" s="18"/>
      <c r="FO71" s="18"/>
      <c r="FP71" s="18"/>
      <c r="FQ71" s="18"/>
      <c r="FR71" s="18"/>
      <c r="FS71" s="18"/>
      <c r="FT71" s="18"/>
      <c r="FU71" s="18"/>
      <c r="FV71" s="18"/>
      <c r="FW71" s="18"/>
      <c r="FX71" s="18"/>
      <c r="FY71" s="18"/>
      <c r="FZ71" s="18"/>
      <c r="GA71" s="18"/>
      <c r="GB71" s="18"/>
      <c r="GC71" s="18"/>
      <c r="GD71" s="18"/>
      <c r="GE71" s="18"/>
      <c r="GF71" s="18"/>
      <c r="GG71" s="18"/>
      <c r="GH71" s="18"/>
      <c r="GI71" s="18"/>
      <c r="GJ71" s="18">
        <f>T71</f>
        <v>0.24</v>
      </c>
      <c r="GK71" s="18"/>
      <c r="GL71" s="18"/>
      <c r="GM71" s="18"/>
      <c r="GN71" s="18">
        <f>T71</f>
        <v>0.24</v>
      </c>
      <c r="GO71" s="18"/>
      <c r="GP71" s="18">
        <f>T71</f>
        <v>0.24</v>
      </c>
      <c r="GQ71" s="18">
        <f>T71</f>
        <v>0.24</v>
      </c>
      <c r="GR71" s="18"/>
      <c r="GS71" s="18">
        <f>T71</f>
        <v>0.24</v>
      </c>
      <c r="GT71" s="18"/>
      <c r="GU71" s="18"/>
      <c r="GV71" s="18"/>
      <c r="GW71" s="18">
        <f>ROUND(Source!AG31*Source!I31,2)</f>
        <v>0</v>
      </c>
      <c r="GX71" s="18">
        <f>ROUND(Source!AJ31*Source!I31,2)</f>
        <v>0</v>
      </c>
      <c r="GY71" s="18"/>
      <c r="GZ71" s="18"/>
      <c r="HA71" s="18"/>
      <c r="HB71" s="18">
        <f>T71</f>
        <v>0.24</v>
      </c>
      <c r="HC71" s="18"/>
      <c r="HD71" s="18"/>
      <c r="HE71" s="18"/>
      <c r="HF71" s="18"/>
      <c r="HG71" s="18"/>
      <c r="HH71" s="18"/>
      <c r="HI71" s="18"/>
      <c r="HJ71" s="18"/>
      <c r="HK71" s="18"/>
      <c r="HL71" s="18"/>
      <c r="HM71" s="18"/>
      <c r="HN71" s="18"/>
      <c r="HO71" s="18"/>
      <c r="HP71" s="18"/>
      <c r="HQ71" s="18"/>
      <c r="HR71" s="18"/>
      <c r="HS71" s="18"/>
      <c r="HT71" s="18"/>
      <c r="HU71" s="18"/>
      <c r="HV71" s="18"/>
      <c r="HW71" s="18"/>
      <c r="HX71" s="18"/>
      <c r="HY71" s="18"/>
      <c r="HZ71" s="18"/>
      <c r="IA71" s="18"/>
      <c r="IB71" s="18"/>
      <c r="IC71" s="18"/>
      <c r="ID71" s="18"/>
      <c r="IE71" s="18"/>
      <c r="IF71" s="18"/>
      <c r="IG71" s="18"/>
      <c r="IH71" s="18"/>
      <c r="II71" s="18"/>
      <c r="IJ71" s="18"/>
      <c r="IK71" s="18"/>
      <c r="IL71" s="18"/>
      <c r="IM71" s="18"/>
      <c r="IN71" s="18"/>
      <c r="IO71" s="18"/>
      <c r="IP71" s="18"/>
      <c r="IQ71" s="18"/>
      <c r="IR71" s="18"/>
      <c r="IS71" s="18"/>
      <c r="IT71" s="18"/>
      <c r="IU71" s="18"/>
    </row>
    <row r="72" spans="1:255" x14ac:dyDescent="0.2">
      <c r="A72" s="56"/>
      <c r="B72" s="53"/>
      <c r="C72" s="53" t="s">
        <v>391</v>
      </c>
      <c r="D72" s="54"/>
      <c r="E72" s="55">
        <v>100</v>
      </c>
      <c r="F72" s="138" t="s">
        <v>392</v>
      </c>
      <c r="G72" s="137"/>
      <c r="H72" s="57">
        <f>ROUND((Source!AF31*Source!AV31+Source!AE31*Source!AV31)*(Source!FX31)/100,2)</f>
        <v>79.430000000000007</v>
      </c>
      <c r="I72" s="57">
        <f>T72</f>
        <v>1906.32</v>
      </c>
      <c r="J72" s="137" t="s">
        <v>402</v>
      </c>
      <c r="K72" s="58">
        <f>U72</f>
        <v>29652.81</v>
      </c>
      <c r="O72" s="18"/>
      <c r="P72" s="18"/>
      <c r="Q72" s="18"/>
      <c r="R72" s="18"/>
      <c r="S72" s="18"/>
      <c r="T72" s="18">
        <f>ROUND((ROUND(Source!AF31*Source!AV31*Source!I31,2)+ROUND(Source!AE31*Source!AV31*Source!I31,2))*(Source!FX31)/100,2)</f>
        <v>1906.32</v>
      </c>
      <c r="U72" s="18">
        <f>Source!X31</f>
        <v>29652.81</v>
      </c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18"/>
      <c r="CK72" s="18"/>
      <c r="CL72" s="18"/>
      <c r="CM72" s="18"/>
      <c r="CN72" s="18"/>
      <c r="CO72" s="18"/>
      <c r="CP72" s="18"/>
      <c r="CQ72" s="18"/>
      <c r="CR72" s="18"/>
      <c r="CS72" s="18"/>
      <c r="CT72" s="18"/>
      <c r="CU72" s="18"/>
      <c r="CV72" s="18"/>
      <c r="CW72" s="18"/>
      <c r="CX72" s="18"/>
      <c r="CY72" s="18"/>
      <c r="CZ72" s="18"/>
      <c r="DA72" s="18"/>
      <c r="DB72" s="18"/>
      <c r="DC72" s="18"/>
      <c r="DD72" s="18"/>
      <c r="DE72" s="18"/>
      <c r="DF72" s="18"/>
      <c r="DG72" s="18"/>
      <c r="DH72" s="18"/>
      <c r="DI72" s="18"/>
      <c r="DJ72" s="18"/>
      <c r="DK72" s="18"/>
      <c r="DL72" s="18"/>
      <c r="DM72" s="18"/>
      <c r="DN72" s="18"/>
      <c r="DO72" s="18"/>
      <c r="DP72" s="18"/>
      <c r="DQ72" s="18"/>
      <c r="DR72" s="18"/>
      <c r="DS72" s="18"/>
      <c r="DT72" s="18"/>
      <c r="DU72" s="18"/>
      <c r="DV72" s="18"/>
      <c r="DW72" s="18"/>
      <c r="DX72" s="18"/>
      <c r="DY72" s="18"/>
      <c r="DZ72" s="18"/>
      <c r="EA72" s="18"/>
      <c r="EB72" s="18"/>
      <c r="EC72" s="18"/>
      <c r="ED72" s="18"/>
      <c r="EE72" s="18"/>
      <c r="EF72" s="18"/>
      <c r="EG72" s="18"/>
      <c r="EH72" s="18"/>
      <c r="EI72" s="18"/>
      <c r="EJ72" s="18"/>
      <c r="EK72" s="18"/>
      <c r="EL72" s="18"/>
      <c r="EM72" s="18"/>
      <c r="EN72" s="18"/>
      <c r="EO72" s="18"/>
      <c r="EP72" s="18"/>
      <c r="EQ72" s="18"/>
      <c r="ER72" s="18"/>
      <c r="ES72" s="18"/>
      <c r="ET72" s="18"/>
      <c r="EU72" s="18"/>
      <c r="EV72" s="18"/>
      <c r="EW72" s="18"/>
      <c r="EX72" s="18"/>
      <c r="EY72" s="18"/>
      <c r="EZ72" s="18"/>
      <c r="FA72" s="18"/>
      <c r="FB72" s="18"/>
      <c r="FC72" s="18"/>
      <c r="FD72" s="18"/>
      <c r="FE72" s="18"/>
      <c r="FF72" s="18"/>
      <c r="FG72" s="18"/>
      <c r="FH72" s="18"/>
      <c r="FI72" s="18"/>
      <c r="FJ72" s="18"/>
      <c r="FK72" s="18"/>
      <c r="FL72" s="18"/>
      <c r="FM72" s="18"/>
      <c r="FN72" s="18"/>
      <c r="FO72" s="18"/>
      <c r="FP72" s="18"/>
      <c r="FQ72" s="18"/>
      <c r="FR72" s="18"/>
      <c r="FS72" s="18"/>
      <c r="FT72" s="18"/>
      <c r="FU72" s="18"/>
      <c r="FV72" s="18"/>
      <c r="FW72" s="18"/>
      <c r="FX72" s="18"/>
      <c r="FY72" s="18"/>
      <c r="FZ72" s="18"/>
      <c r="GA72" s="18"/>
      <c r="GB72" s="18"/>
      <c r="GC72" s="18"/>
      <c r="GD72" s="18"/>
      <c r="GE72" s="18"/>
      <c r="GF72" s="18"/>
      <c r="GG72" s="18"/>
      <c r="GH72" s="18"/>
      <c r="GI72" s="18"/>
      <c r="GJ72" s="18"/>
      <c r="GK72" s="18"/>
      <c r="GL72" s="18"/>
      <c r="GM72" s="18"/>
      <c r="GN72" s="18"/>
      <c r="GO72" s="18"/>
      <c r="GP72" s="18"/>
      <c r="GQ72" s="18"/>
      <c r="GR72" s="18"/>
      <c r="GS72" s="18"/>
      <c r="GT72" s="18"/>
      <c r="GU72" s="18"/>
      <c r="GV72" s="18"/>
      <c r="GW72" s="18"/>
      <c r="GX72" s="18"/>
      <c r="GY72" s="18">
        <f>T72</f>
        <v>1906.32</v>
      </c>
      <c r="GZ72" s="18"/>
      <c r="HA72" s="18"/>
      <c r="HB72" s="18">
        <f>T72</f>
        <v>1906.32</v>
      </c>
      <c r="HC72" s="18"/>
      <c r="HD72" s="18"/>
      <c r="HE72" s="18"/>
      <c r="HF72" s="18"/>
      <c r="HG72" s="18"/>
      <c r="HH72" s="18"/>
      <c r="HI72" s="18"/>
      <c r="HJ72" s="18"/>
      <c r="HK72" s="18"/>
      <c r="HL72" s="18"/>
      <c r="HM72" s="18"/>
      <c r="HN72" s="18"/>
      <c r="HO72" s="18"/>
      <c r="HP72" s="18"/>
      <c r="HQ72" s="18"/>
      <c r="HR72" s="18"/>
      <c r="HS72" s="18"/>
      <c r="HT72" s="18"/>
      <c r="HU72" s="18"/>
      <c r="HV72" s="18"/>
      <c r="HW72" s="18"/>
      <c r="HX72" s="18"/>
      <c r="HY72" s="18"/>
      <c r="HZ72" s="18"/>
      <c r="IA72" s="18"/>
      <c r="IB72" s="18"/>
      <c r="IC72" s="18"/>
      <c r="ID72" s="18"/>
      <c r="IE72" s="18"/>
      <c r="IF72" s="18"/>
      <c r="IG72" s="18"/>
      <c r="IH72" s="18"/>
      <c r="II72" s="18"/>
      <c r="IJ72" s="18"/>
      <c r="IK72" s="18"/>
      <c r="IL72" s="18"/>
      <c r="IM72" s="18"/>
      <c r="IN72" s="18"/>
      <c r="IO72" s="18"/>
      <c r="IP72" s="18"/>
      <c r="IQ72" s="18"/>
      <c r="IR72" s="18"/>
      <c r="IS72" s="18"/>
      <c r="IT72" s="18"/>
      <c r="IU72" s="18"/>
    </row>
    <row r="73" spans="1:255" x14ac:dyDescent="0.2">
      <c r="A73" s="56"/>
      <c r="B73" s="53"/>
      <c r="C73" s="53" t="s">
        <v>394</v>
      </c>
      <c r="D73" s="54"/>
      <c r="E73" s="55">
        <v>65</v>
      </c>
      <c r="F73" s="138" t="s">
        <v>392</v>
      </c>
      <c r="G73" s="137"/>
      <c r="H73" s="57">
        <f>ROUND((Source!AF31*Source!AV31+Source!AE31*Source!AV31)*(Source!FY31)/100,2)</f>
        <v>51.63</v>
      </c>
      <c r="I73" s="57">
        <f>T73</f>
        <v>1239.1099999999999</v>
      </c>
      <c r="J73" s="137" t="s">
        <v>403</v>
      </c>
      <c r="K73" s="58">
        <f>U73</f>
        <v>18140.54</v>
      </c>
      <c r="O73" s="18"/>
      <c r="P73" s="18"/>
      <c r="Q73" s="18"/>
      <c r="R73" s="18"/>
      <c r="S73" s="18"/>
      <c r="T73" s="18">
        <f>ROUND((ROUND(Source!AF31*Source!AV31*Source!I31,2)+ROUND(Source!AE31*Source!AV31*Source!I31,2))*(Source!FY31)/100,2)</f>
        <v>1239.1099999999999</v>
      </c>
      <c r="U73" s="18">
        <f>Source!Y31</f>
        <v>18140.54</v>
      </c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  <c r="CR73" s="18"/>
      <c r="CS73" s="18"/>
      <c r="CT73" s="18"/>
      <c r="CU73" s="18"/>
      <c r="CV73" s="18"/>
      <c r="CW73" s="18"/>
      <c r="CX73" s="18"/>
      <c r="CY73" s="18"/>
      <c r="CZ73" s="18"/>
      <c r="DA73" s="18"/>
      <c r="DB73" s="18"/>
      <c r="DC73" s="18"/>
      <c r="DD73" s="18"/>
      <c r="DE73" s="18"/>
      <c r="DF73" s="18"/>
      <c r="DG73" s="18"/>
      <c r="DH73" s="18"/>
      <c r="DI73" s="18"/>
      <c r="DJ73" s="18"/>
      <c r="DK73" s="18"/>
      <c r="DL73" s="18"/>
      <c r="DM73" s="18"/>
      <c r="DN73" s="18"/>
      <c r="DO73" s="18"/>
      <c r="DP73" s="18"/>
      <c r="DQ73" s="18"/>
      <c r="DR73" s="18"/>
      <c r="DS73" s="18"/>
      <c r="DT73" s="18"/>
      <c r="DU73" s="18"/>
      <c r="DV73" s="18"/>
      <c r="DW73" s="18"/>
      <c r="DX73" s="18"/>
      <c r="DY73" s="18"/>
      <c r="DZ73" s="18"/>
      <c r="EA73" s="18"/>
      <c r="EB73" s="18"/>
      <c r="EC73" s="18"/>
      <c r="ED73" s="18"/>
      <c r="EE73" s="18"/>
      <c r="EF73" s="18"/>
      <c r="EG73" s="18"/>
      <c r="EH73" s="18"/>
      <c r="EI73" s="18"/>
      <c r="EJ73" s="18"/>
      <c r="EK73" s="18"/>
      <c r="EL73" s="18"/>
      <c r="EM73" s="18"/>
      <c r="EN73" s="18"/>
      <c r="EO73" s="18"/>
      <c r="EP73" s="18"/>
      <c r="EQ73" s="18"/>
      <c r="ER73" s="18"/>
      <c r="ES73" s="18"/>
      <c r="ET73" s="18"/>
      <c r="EU73" s="18"/>
      <c r="EV73" s="18"/>
      <c r="EW73" s="18"/>
      <c r="EX73" s="18"/>
      <c r="EY73" s="18"/>
      <c r="EZ73" s="18"/>
      <c r="FA73" s="18"/>
      <c r="FB73" s="18"/>
      <c r="FC73" s="18"/>
      <c r="FD73" s="18"/>
      <c r="FE73" s="18"/>
      <c r="FF73" s="18"/>
      <c r="FG73" s="18"/>
      <c r="FH73" s="18"/>
      <c r="FI73" s="18"/>
      <c r="FJ73" s="18"/>
      <c r="FK73" s="18"/>
      <c r="FL73" s="18"/>
      <c r="FM73" s="18"/>
      <c r="FN73" s="18"/>
      <c r="FO73" s="18"/>
      <c r="FP73" s="18"/>
      <c r="FQ73" s="18"/>
      <c r="FR73" s="18"/>
      <c r="FS73" s="18"/>
      <c r="FT73" s="18"/>
      <c r="FU73" s="18"/>
      <c r="FV73" s="18"/>
      <c r="FW73" s="18"/>
      <c r="FX73" s="18"/>
      <c r="FY73" s="18"/>
      <c r="FZ73" s="18"/>
      <c r="GA73" s="18"/>
      <c r="GB73" s="18"/>
      <c r="GC73" s="18"/>
      <c r="GD73" s="18"/>
      <c r="GE73" s="18"/>
      <c r="GF73" s="18"/>
      <c r="GG73" s="18"/>
      <c r="GH73" s="18"/>
      <c r="GI73" s="18"/>
      <c r="GJ73" s="18"/>
      <c r="GK73" s="18"/>
      <c r="GL73" s="18"/>
      <c r="GM73" s="18"/>
      <c r="GN73" s="18"/>
      <c r="GO73" s="18"/>
      <c r="GP73" s="18"/>
      <c r="GQ73" s="18"/>
      <c r="GR73" s="18"/>
      <c r="GS73" s="18"/>
      <c r="GT73" s="18"/>
      <c r="GU73" s="18"/>
      <c r="GV73" s="18"/>
      <c r="GW73" s="18"/>
      <c r="GX73" s="18"/>
      <c r="GY73" s="18"/>
      <c r="GZ73" s="18">
        <f>T73</f>
        <v>1239.1099999999999</v>
      </c>
      <c r="HA73" s="18"/>
      <c r="HB73" s="18">
        <f>T73</f>
        <v>1239.1099999999999</v>
      </c>
      <c r="HC73" s="18"/>
      <c r="HD73" s="18"/>
      <c r="HE73" s="18"/>
      <c r="HF73" s="18"/>
      <c r="HG73" s="18"/>
      <c r="HH73" s="18"/>
      <c r="HI73" s="18"/>
      <c r="HJ73" s="18"/>
      <c r="HK73" s="18"/>
      <c r="HL73" s="18"/>
      <c r="HM73" s="18"/>
      <c r="HN73" s="18"/>
      <c r="HO73" s="18"/>
      <c r="HP73" s="18"/>
      <c r="HQ73" s="18"/>
      <c r="HR73" s="18"/>
      <c r="HS73" s="18"/>
      <c r="HT73" s="18"/>
      <c r="HU73" s="18"/>
      <c r="HV73" s="18"/>
      <c r="HW73" s="18"/>
      <c r="HX73" s="18"/>
      <c r="HY73" s="18"/>
      <c r="HZ73" s="18"/>
      <c r="IA73" s="18"/>
      <c r="IB73" s="18"/>
      <c r="IC73" s="18"/>
      <c r="ID73" s="18"/>
      <c r="IE73" s="18"/>
      <c r="IF73" s="18"/>
      <c r="IG73" s="18"/>
      <c r="IH73" s="18"/>
      <c r="II73" s="18"/>
      <c r="IJ73" s="18"/>
      <c r="IK73" s="18"/>
      <c r="IL73" s="18"/>
      <c r="IM73" s="18"/>
      <c r="IN73" s="18"/>
      <c r="IO73" s="18"/>
      <c r="IP73" s="18"/>
      <c r="IQ73" s="18"/>
      <c r="IR73" s="18"/>
      <c r="IS73" s="18"/>
      <c r="IT73" s="18"/>
      <c r="IU73" s="18"/>
    </row>
    <row r="74" spans="1:255" ht="13.5" thickBot="1" x14ac:dyDescent="0.25">
      <c r="A74" s="68"/>
      <c r="B74" s="69"/>
      <c r="C74" s="69" t="s">
        <v>399</v>
      </c>
      <c r="D74" s="70" t="s">
        <v>400</v>
      </c>
      <c r="E74" s="71">
        <v>4.4400000000000004</v>
      </c>
      <c r="F74" s="72"/>
      <c r="G74" s="72"/>
      <c r="H74" s="72">
        <f>ROUND(Source!AH31,2)</f>
        <v>4.4400000000000004</v>
      </c>
      <c r="I74" s="73">
        <f>Source!U31</f>
        <v>106.56</v>
      </c>
      <c r="J74" s="72"/>
      <c r="K74" s="74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  <c r="CB74" s="18"/>
      <c r="CC74" s="18"/>
      <c r="CD74" s="18"/>
      <c r="CE74" s="18"/>
      <c r="CF74" s="18"/>
      <c r="CG74" s="18"/>
      <c r="CH74" s="18"/>
      <c r="CI74" s="18"/>
      <c r="CJ74" s="18"/>
      <c r="CK74" s="18"/>
      <c r="CL74" s="18"/>
      <c r="CM74" s="18"/>
      <c r="CN74" s="18"/>
      <c r="CO74" s="18"/>
      <c r="CP74" s="18"/>
      <c r="CQ74" s="18"/>
      <c r="CR74" s="18"/>
      <c r="CS74" s="18"/>
      <c r="CT74" s="18"/>
      <c r="CU74" s="18"/>
      <c r="CV74" s="18"/>
      <c r="CW74" s="18"/>
      <c r="CX74" s="18"/>
      <c r="CY74" s="18"/>
      <c r="CZ74" s="18"/>
      <c r="DA74" s="18"/>
      <c r="DB74" s="18"/>
      <c r="DC74" s="18"/>
      <c r="DD74" s="18"/>
      <c r="DE74" s="18"/>
      <c r="DF74" s="18"/>
      <c r="DG74" s="18"/>
      <c r="DH74" s="18"/>
      <c r="DI74" s="18"/>
      <c r="DJ74" s="18"/>
      <c r="DK74" s="18"/>
      <c r="DL74" s="18"/>
      <c r="DM74" s="18"/>
      <c r="DN74" s="18"/>
      <c r="DO74" s="18"/>
      <c r="DP74" s="18"/>
      <c r="DQ74" s="18"/>
      <c r="DR74" s="18"/>
      <c r="DS74" s="18"/>
      <c r="DT74" s="18"/>
      <c r="DU74" s="18"/>
      <c r="DV74" s="18"/>
      <c r="DW74" s="18"/>
      <c r="DX74" s="18"/>
      <c r="DY74" s="18"/>
      <c r="DZ74" s="18"/>
      <c r="EA74" s="18"/>
      <c r="EB74" s="18"/>
      <c r="EC74" s="18"/>
      <c r="ED74" s="18"/>
      <c r="EE74" s="18"/>
      <c r="EF74" s="18"/>
      <c r="EG74" s="18"/>
      <c r="EH74" s="18"/>
      <c r="EI74" s="18"/>
      <c r="EJ74" s="18"/>
      <c r="EK74" s="18"/>
      <c r="EL74" s="18"/>
      <c r="EM74" s="18"/>
      <c r="EN74" s="18"/>
      <c r="EO74" s="18"/>
      <c r="EP74" s="18"/>
      <c r="EQ74" s="18"/>
      <c r="ER74" s="18"/>
      <c r="ES74" s="18"/>
      <c r="ET74" s="18"/>
      <c r="EU74" s="18"/>
      <c r="EV74" s="18"/>
      <c r="EW74" s="18"/>
      <c r="EX74" s="18"/>
      <c r="EY74" s="18"/>
      <c r="EZ74" s="18"/>
      <c r="FA74" s="18"/>
      <c r="FB74" s="18"/>
      <c r="FC74" s="18"/>
      <c r="FD74" s="18"/>
      <c r="FE74" s="18"/>
      <c r="FF74" s="18"/>
      <c r="FG74" s="18"/>
      <c r="FH74" s="18"/>
      <c r="FI74" s="18"/>
      <c r="FJ74" s="18"/>
      <c r="FK74" s="18"/>
      <c r="FL74" s="18"/>
      <c r="FM74" s="18"/>
      <c r="FN74" s="18"/>
      <c r="FO74" s="18"/>
      <c r="FP74" s="18"/>
      <c r="FQ74" s="18"/>
      <c r="FR74" s="18"/>
      <c r="FS74" s="18"/>
      <c r="FT74" s="18"/>
      <c r="FU74" s="18"/>
      <c r="FV74" s="18"/>
      <c r="FW74" s="18"/>
      <c r="FX74" s="18"/>
      <c r="FY74" s="18"/>
      <c r="FZ74" s="18"/>
      <c r="GA74" s="18"/>
      <c r="GB74" s="18"/>
      <c r="GC74" s="18"/>
      <c r="GD74" s="18"/>
      <c r="GE74" s="18"/>
      <c r="GF74" s="18"/>
      <c r="GG74" s="18"/>
      <c r="GH74" s="18"/>
      <c r="GI74" s="18"/>
      <c r="GJ74" s="18"/>
      <c r="GK74" s="18"/>
      <c r="GL74" s="18"/>
      <c r="GM74" s="18"/>
      <c r="GN74" s="18"/>
      <c r="GO74" s="18"/>
      <c r="GP74" s="18"/>
      <c r="GQ74" s="18"/>
      <c r="GR74" s="18"/>
      <c r="GS74" s="18"/>
      <c r="GT74" s="18"/>
      <c r="GU74" s="18"/>
      <c r="GV74" s="18"/>
      <c r="GW74" s="18"/>
      <c r="GX74" s="18"/>
      <c r="GY74" s="18"/>
      <c r="GZ74" s="18"/>
      <c r="HA74" s="18"/>
      <c r="HB74" s="18"/>
      <c r="HC74" s="18"/>
      <c r="HD74" s="18"/>
      <c r="HE74" s="18"/>
      <c r="HF74" s="18"/>
      <c r="HG74" s="18"/>
      <c r="HH74" s="18"/>
      <c r="HI74" s="18"/>
      <c r="HJ74" s="18"/>
      <c r="HK74" s="18"/>
      <c r="HL74" s="18"/>
      <c r="HM74" s="18"/>
      <c r="HN74" s="18"/>
      <c r="HO74" s="18"/>
      <c r="HP74" s="18"/>
      <c r="HQ74" s="18"/>
      <c r="HR74" s="18"/>
      <c r="HS74" s="18"/>
      <c r="HT74" s="18"/>
      <c r="HU74" s="18"/>
      <c r="HV74" s="18"/>
      <c r="HW74" s="18"/>
      <c r="HX74" s="18"/>
      <c r="HY74" s="18"/>
      <c r="HZ74" s="18"/>
      <c r="IA74" s="18"/>
      <c r="IB74" s="18"/>
      <c r="IC74" s="18"/>
      <c r="ID74" s="18"/>
      <c r="IE74" s="18"/>
      <c r="IF74" s="18"/>
      <c r="IG74" s="18"/>
      <c r="IH74" s="18"/>
      <c r="II74" s="18"/>
      <c r="IJ74" s="18"/>
      <c r="IK74" s="18"/>
      <c r="IL74" s="18"/>
      <c r="IM74" s="18"/>
      <c r="IN74" s="18"/>
      <c r="IO74" s="18"/>
      <c r="IP74" s="18"/>
      <c r="IQ74" s="18"/>
      <c r="IR74" s="18"/>
      <c r="IS74" s="18"/>
      <c r="IT74" s="18"/>
      <c r="IU74" s="18"/>
    </row>
    <row r="75" spans="1:255" x14ac:dyDescent="0.2">
      <c r="A75" s="60"/>
      <c r="B75" s="59"/>
      <c r="C75" s="59"/>
      <c r="D75" s="59"/>
      <c r="E75" s="59"/>
      <c r="F75" s="59"/>
      <c r="G75" s="59"/>
      <c r="H75" s="120">
        <f>R75</f>
        <v>20515.910000000003</v>
      </c>
      <c r="I75" s="121"/>
      <c r="J75" s="120">
        <f>S75</f>
        <v>271319.38999999996</v>
      </c>
      <c r="K75" s="122"/>
      <c r="O75" s="18"/>
      <c r="P75" s="18"/>
      <c r="Q75" s="18"/>
      <c r="R75" s="18">
        <f>SUM(T67:T74)</f>
        <v>20515.910000000003</v>
      </c>
      <c r="S75" s="18">
        <f>SUM(U67:U74)</f>
        <v>271319.38999999996</v>
      </c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  <c r="CB75" s="18"/>
      <c r="CC75" s="18"/>
      <c r="CD75" s="18"/>
      <c r="CE75" s="18"/>
      <c r="CF75" s="18"/>
      <c r="CG75" s="18"/>
      <c r="CH75" s="18"/>
      <c r="CI75" s="18"/>
      <c r="CJ75" s="18"/>
      <c r="CK75" s="18"/>
      <c r="CL75" s="18"/>
      <c r="CM75" s="18"/>
      <c r="CN75" s="18"/>
      <c r="CO75" s="18"/>
      <c r="CP75" s="18"/>
      <c r="CQ75" s="18"/>
      <c r="CR75" s="18"/>
      <c r="CS75" s="18"/>
      <c r="CT75" s="18"/>
      <c r="CU75" s="18"/>
      <c r="CV75" s="18"/>
      <c r="CW75" s="18"/>
      <c r="CX75" s="18"/>
      <c r="CY75" s="18"/>
      <c r="CZ75" s="18"/>
      <c r="DA75" s="18"/>
      <c r="DB75" s="18"/>
      <c r="DC75" s="18"/>
      <c r="DD75" s="18"/>
      <c r="DE75" s="18"/>
      <c r="DF75" s="18"/>
      <c r="DG75" s="18"/>
      <c r="DH75" s="18"/>
      <c r="DI75" s="18"/>
      <c r="DJ75" s="18"/>
      <c r="DK75" s="18"/>
      <c r="DL75" s="18"/>
      <c r="DM75" s="18"/>
      <c r="DN75" s="18"/>
      <c r="DO75" s="18"/>
      <c r="DP75" s="18"/>
      <c r="DQ75" s="18"/>
      <c r="DR75" s="18"/>
      <c r="DS75" s="18"/>
      <c r="DT75" s="18"/>
      <c r="DU75" s="18"/>
      <c r="DV75" s="18"/>
      <c r="DW75" s="18"/>
      <c r="DX75" s="18"/>
      <c r="DY75" s="18"/>
      <c r="DZ75" s="18"/>
      <c r="EA75" s="18"/>
      <c r="EB75" s="18"/>
      <c r="EC75" s="18"/>
      <c r="ED75" s="18"/>
      <c r="EE75" s="18"/>
      <c r="EF75" s="18"/>
      <c r="EG75" s="18"/>
      <c r="EH75" s="18"/>
      <c r="EI75" s="18"/>
      <c r="EJ75" s="18"/>
      <c r="EK75" s="18"/>
      <c r="EL75" s="18"/>
      <c r="EM75" s="18"/>
      <c r="EN75" s="18"/>
      <c r="EO75" s="18"/>
      <c r="EP75" s="18"/>
      <c r="EQ75" s="18"/>
      <c r="ER75" s="18"/>
      <c r="ES75" s="18"/>
      <c r="ET75" s="18"/>
      <c r="EU75" s="18"/>
      <c r="EV75" s="18"/>
      <c r="EW75" s="18"/>
      <c r="EX75" s="18"/>
      <c r="EY75" s="18"/>
      <c r="EZ75" s="18"/>
      <c r="FA75" s="18"/>
      <c r="FB75" s="18"/>
      <c r="FC75" s="18"/>
      <c r="FD75" s="18"/>
      <c r="FE75" s="18"/>
      <c r="FF75" s="18"/>
      <c r="FG75" s="18"/>
      <c r="FH75" s="18"/>
      <c r="FI75" s="18"/>
      <c r="FJ75" s="18"/>
      <c r="FK75" s="18"/>
      <c r="FL75" s="18"/>
      <c r="FM75" s="18"/>
      <c r="FN75" s="18"/>
      <c r="FO75" s="18"/>
      <c r="FP75" s="18"/>
      <c r="FQ75" s="18"/>
      <c r="FR75" s="18"/>
      <c r="FS75" s="18"/>
      <c r="FT75" s="18"/>
      <c r="FU75" s="18"/>
      <c r="FV75" s="18"/>
      <c r="FW75" s="18"/>
      <c r="FX75" s="18"/>
      <c r="FY75" s="18"/>
      <c r="FZ75" s="18"/>
      <c r="GA75" s="18"/>
      <c r="GB75" s="18"/>
      <c r="GC75" s="18"/>
      <c r="GD75" s="18"/>
      <c r="GE75" s="18"/>
      <c r="GF75" s="18"/>
      <c r="GG75" s="18"/>
      <c r="GH75" s="18"/>
      <c r="GI75" s="18"/>
      <c r="GJ75" s="18"/>
      <c r="GK75" s="18"/>
      <c r="GL75" s="18"/>
      <c r="GM75" s="18"/>
      <c r="GN75" s="18"/>
      <c r="GO75" s="18"/>
      <c r="GP75" s="18"/>
      <c r="GQ75" s="18"/>
      <c r="GR75" s="18"/>
      <c r="GS75" s="18"/>
      <c r="GT75" s="18"/>
      <c r="GU75" s="18"/>
      <c r="GV75" s="18"/>
      <c r="GW75" s="18"/>
      <c r="GX75" s="18"/>
      <c r="GY75" s="18"/>
      <c r="GZ75" s="18"/>
      <c r="HA75" s="18">
        <f>R75</f>
        <v>20515.910000000003</v>
      </c>
      <c r="HB75" s="18"/>
      <c r="HC75" s="18"/>
      <c r="HD75" s="18"/>
      <c r="HE75" s="18"/>
      <c r="HF75" s="18"/>
      <c r="HG75" s="18"/>
      <c r="HH75" s="18"/>
      <c r="HI75" s="18"/>
      <c r="HJ75" s="18"/>
      <c r="HK75" s="18"/>
      <c r="HL75" s="18"/>
      <c r="HM75" s="18"/>
      <c r="HN75" s="18"/>
      <c r="HO75" s="18"/>
      <c r="HP75" s="18"/>
      <c r="HQ75" s="18"/>
      <c r="HR75" s="18"/>
      <c r="HS75" s="18"/>
      <c r="HT75" s="18"/>
      <c r="HU75" s="18"/>
      <c r="HV75" s="18"/>
      <c r="HW75" s="18"/>
      <c r="HX75" s="18"/>
      <c r="HY75" s="18"/>
      <c r="HZ75" s="18"/>
      <c r="IA75" s="18"/>
      <c r="IB75" s="18"/>
      <c r="IC75" s="18"/>
      <c r="ID75" s="18"/>
      <c r="IE75" s="18"/>
      <c r="IF75" s="18"/>
      <c r="IG75" s="18"/>
      <c r="IH75" s="18"/>
      <c r="II75" s="18"/>
      <c r="IJ75" s="18"/>
      <c r="IK75" s="18"/>
      <c r="IL75" s="18"/>
      <c r="IM75" s="18"/>
      <c r="IN75" s="18"/>
      <c r="IO75" s="18"/>
      <c r="IP75" s="18"/>
      <c r="IQ75" s="18"/>
      <c r="IR75" s="18"/>
      <c r="IS75" s="18"/>
      <c r="IT75" s="18"/>
      <c r="IU75" s="18"/>
    </row>
    <row r="76" spans="1:255" ht="24" x14ac:dyDescent="0.2">
      <c r="A76" s="61">
        <v>6</v>
      </c>
      <c r="B76" s="67" t="s">
        <v>40</v>
      </c>
      <c r="C76" s="62" t="s">
        <v>41</v>
      </c>
      <c r="D76" s="63" t="s">
        <v>42</v>
      </c>
      <c r="E76" s="64">
        <v>8.0151000000000003</v>
      </c>
      <c r="F76" s="65">
        <f>Source!AK33</f>
        <v>621.96</v>
      </c>
      <c r="G76" s="141" t="s">
        <v>3</v>
      </c>
      <c r="H76" s="65">
        <f>Source!AB33</f>
        <v>547.13</v>
      </c>
      <c r="I76" s="65"/>
      <c r="J76" s="142"/>
      <c r="K76" s="66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8"/>
      <c r="CC76" s="18"/>
      <c r="CD76" s="18"/>
      <c r="CE76" s="18"/>
      <c r="CF76" s="18"/>
      <c r="CG76" s="18"/>
      <c r="CH76" s="18"/>
      <c r="CI76" s="18"/>
      <c r="CJ76" s="18"/>
      <c r="CK76" s="18"/>
      <c r="CL76" s="18"/>
      <c r="CM76" s="18"/>
      <c r="CN76" s="18"/>
      <c r="CO76" s="18"/>
      <c r="CP76" s="18"/>
      <c r="CQ76" s="18"/>
      <c r="CR76" s="18"/>
      <c r="CS76" s="18"/>
      <c r="CT76" s="18"/>
      <c r="CU76" s="18"/>
      <c r="CV76" s="18"/>
      <c r="CW76" s="18"/>
      <c r="CX76" s="18"/>
      <c r="CY76" s="18"/>
      <c r="CZ76" s="18"/>
      <c r="DA76" s="18"/>
      <c r="DB76" s="18"/>
      <c r="DC76" s="18"/>
      <c r="DD76" s="18"/>
      <c r="DE76" s="18"/>
      <c r="DF76" s="18"/>
      <c r="DG76" s="18"/>
      <c r="DH76" s="18"/>
      <c r="DI76" s="18"/>
      <c r="DJ76" s="18"/>
      <c r="DK76" s="18"/>
      <c r="DL76" s="18"/>
      <c r="DM76" s="18"/>
      <c r="DN76" s="18"/>
      <c r="DO76" s="18"/>
      <c r="DP76" s="18"/>
      <c r="DQ76" s="18"/>
      <c r="DR76" s="18"/>
      <c r="DS76" s="18"/>
      <c r="DT76" s="18"/>
      <c r="DU76" s="18"/>
      <c r="DV76" s="18"/>
      <c r="DW76" s="18"/>
      <c r="DX76" s="18"/>
      <c r="DY76" s="18"/>
      <c r="DZ76" s="18"/>
      <c r="EA76" s="18"/>
      <c r="EB76" s="18"/>
      <c r="EC76" s="18"/>
      <c r="ED76" s="18"/>
      <c r="EE76" s="18"/>
      <c r="EF76" s="18"/>
      <c r="EG76" s="18"/>
      <c r="EH76" s="18"/>
      <c r="EI76" s="18"/>
      <c r="EJ76" s="18"/>
      <c r="EK76" s="18"/>
      <c r="EL76" s="18"/>
      <c r="EM76" s="18"/>
      <c r="EN76" s="18"/>
      <c r="EO76" s="18"/>
      <c r="EP76" s="18"/>
      <c r="EQ76" s="18"/>
      <c r="ER76" s="18"/>
      <c r="ES76" s="18"/>
      <c r="ET76" s="18"/>
      <c r="EU76" s="18"/>
      <c r="EV76" s="18"/>
      <c r="EW76" s="18"/>
      <c r="EX76" s="18"/>
      <c r="EY76" s="18"/>
      <c r="EZ76" s="18"/>
      <c r="FA76" s="18"/>
      <c r="FB76" s="18"/>
      <c r="FC76" s="18"/>
      <c r="FD76" s="18"/>
      <c r="FE76" s="18"/>
      <c r="FF76" s="18"/>
      <c r="FG76" s="18"/>
      <c r="FH76" s="18"/>
      <c r="FI76" s="18"/>
      <c r="FJ76" s="18"/>
      <c r="FK76" s="18"/>
      <c r="FL76" s="18"/>
      <c r="FM76" s="18"/>
      <c r="FN76" s="18"/>
      <c r="FO76" s="18"/>
      <c r="FP76" s="18"/>
      <c r="FQ76" s="18"/>
      <c r="FR76" s="18"/>
      <c r="FS76" s="18"/>
      <c r="FT76" s="18"/>
      <c r="FU76" s="18"/>
      <c r="FV76" s="18"/>
      <c r="FW76" s="18"/>
      <c r="FX76" s="18"/>
      <c r="FY76" s="18"/>
      <c r="FZ76" s="18"/>
      <c r="GA76" s="18"/>
      <c r="GB76" s="18"/>
      <c r="GC76" s="18"/>
      <c r="GD76" s="18"/>
      <c r="GE76" s="18"/>
      <c r="GF76" s="18"/>
      <c r="GG76" s="18"/>
      <c r="GH76" s="18"/>
      <c r="GI76" s="18"/>
      <c r="GJ76" s="18"/>
      <c r="GK76" s="18"/>
      <c r="GL76" s="18"/>
      <c r="GM76" s="18"/>
      <c r="GN76" s="18"/>
      <c r="GO76" s="18"/>
      <c r="GP76" s="18"/>
      <c r="GQ76" s="18"/>
      <c r="GR76" s="18"/>
      <c r="GS76" s="18"/>
      <c r="GT76" s="18"/>
      <c r="GU76" s="18"/>
      <c r="GV76" s="18"/>
      <c r="GW76" s="18"/>
      <c r="GX76" s="18"/>
      <c r="GY76" s="18"/>
      <c r="GZ76" s="18"/>
      <c r="HA76" s="18"/>
      <c r="HB76" s="18"/>
      <c r="HC76" s="18"/>
      <c r="HD76" s="18"/>
      <c r="HE76" s="18"/>
      <c r="HF76" s="18"/>
      <c r="HG76" s="18"/>
      <c r="HH76" s="18"/>
      <c r="HI76" s="18"/>
      <c r="HJ76" s="18"/>
      <c r="HK76" s="18"/>
      <c r="HL76" s="18"/>
      <c r="HM76" s="18"/>
      <c r="HN76" s="18"/>
      <c r="HO76" s="18"/>
      <c r="HP76" s="18"/>
      <c r="HQ76" s="18"/>
      <c r="HR76" s="18"/>
      <c r="HS76" s="18"/>
      <c r="HT76" s="18"/>
      <c r="HU76" s="18"/>
      <c r="HV76" s="18"/>
      <c r="HW76" s="18"/>
      <c r="HX76" s="18"/>
      <c r="HY76" s="18"/>
      <c r="HZ76" s="18"/>
      <c r="IA76" s="18"/>
      <c r="IB76" s="18"/>
      <c r="IC76" s="18"/>
      <c r="ID76" s="18"/>
      <c r="IE76" s="18"/>
      <c r="IF76" s="18"/>
      <c r="IG76" s="18"/>
      <c r="IH76" s="18"/>
      <c r="II76" s="18"/>
      <c r="IJ76" s="18"/>
      <c r="IK76" s="18"/>
      <c r="IL76" s="18"/>
      <c r="IM76" s="18"/>
      <c r="IN76" s="18"/>
      <c r="IO76" s="18"/>
      <c r="IP76" s="18"/>
      <c r="IQ76" s="18"/>
      <c r="IR76" s="18"/>
      <c r="IS76" s="18"/>
      <c r="IT76" s="18"/>
      <c r="IU76" s="18"/>
    </row>
    <row r="77" spans="1:255" x14ac:dyDescent="0.2">
      <c r="A77" s="49"/>
      <c r="B77" s="46"/>
      <c r="C77" s="46" t="s">
        <v>396</v>
      </c>
      <c r="D77" s="47"/>
      <c r="E77" s="48"/>
      <c r="F77" s="50">
        <v>171.43</v>
      </c>
      <c r="G77" s="136"/>
      <c r="H77" s="50">
        <f>Source!AF33</f>
        <v>171.43</v>
      </c>
      <c r="I77" s="50">
        <f>T77</f>
        <v>1374.03</v>
      </c>
      <c r="J77" s="136">
        <v>18.3</v>
      </c>
      <c r="K77" s="51">
        <f>U77</f>
        <v>25144.720000000001</v>
      </c>
      <c r="O77" s="18"/>
      <c r="P77" s="18"/>
      <c r="Q77" s="18"/>
      <c r="R77" s="18"/>
      <c r="S77" s="18"/>
      <c r="T77" s="18">
        <f>ROUND(Source!AF33*Source!AV33*Source!I33,2)</f>
        <v>1374.03</v>
      </c>
      <c r="U77" s="18">
        <f>Source!S33</f>
        <v>25144.720000000001</v>
      </c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8"/>
      <c r="CD77" s="18"/>
      <c r="CE77" s="18"/>
      <c r="CF77" s="18"/>
      <c r="CG77" s="18"/>
      <c r="CH77" s="18"/>
      <c r="CI77" s="18"/>
      <c r="CJ77" s="18"/>
      <c r="CK77" s="18"/>
      <c r="CL77" s="18"/>
      <c r="CM77" s="18"/>
      <c r="CN77" s="18"/>
      <c r="CO77" s="18"/>
      <c r="CP77" s="18"/>
      <c r="CQ77" s="18"/>
      <c r="CR77" s="18"/>
      <c r="CS77" s="18"/>
      <c r="CT77" s="18"/>
      <c r="CU77" s="18"/>
      <c r="CV77" s="18"/>
      <c r="CW77" s="18"/>
      <c r="CX77" s="18"/>
      <c r="CY77" s="18"/>
      <c r="CZ77" s="18"/>
      <c r="DA77" s="18"/>
      <c r="DB77" s="18"/>
      <c r="DC77" s="18"/>
      <c r="DD77" s="18"/>
      <c r="DE77" s="18"/>
      <c r="DF77" s="18"/>
      <c r="DG77" s="18"/>
      <c r="DH77" s="18"/>
      <c r="DI77" s="18"/>
      <c r="DJ77" s="18"/>
      <c r="DK77" s="18"/>
      <c r="DL77" s="18"/>
      <c r="DM77" s="18"/>
      <c r="DN77" s="18"/>
      <c r="DO77" s="18"/>
      <c r="DP77" s="18"/>
      <c r="DQ77" s="18"/>
      <c r="DR77" s="18"/>
      <c r="DS77" s="18"/>
      <c r="DT77" s="18"/>
      <c r="DU77" s="18"/>
      <c r="DV77" s="18"/>
      <c r="DW77" s="18"/>
      <c r="DX77" s="18"/>
      <c r="DY77" s="18"/>
      <c r="DZ77" s="18"/>
      <c r="EA77" s="18"/>
      <c r="EB77" s="18"/>
      <c r="EC77" s="18"/>
      <c r="ED77" s="18"/>
      <c r="EE77" s="18"/>
      <c r="EF77" s="18"/>
      <c r="EG77" s="18"/>
      <c r="EH77" s="18"/>
      <c r="EI77" s="18"/>
      <c r="EJ77" s="18"/>
      <c r="EK77" s="18"/>
      <c r="EL77" s="18"/>
      <c r="EM77" s="18"/>
      <c r="EN77" s="18"/>
      <c r="EO77" s="18"/>
      <c r="EP77" s="18"/>
      <c r="EQ77" s="18"/>
      <c r="ER77" s="18"/>
      <c r="ES77" s="18"/>
      <c r="ET77" s="18"/>
      <c r="EU77" s="18"/>
      <c r="EV77" s="18"/>
      <c r="EW77" s="18"/>
      <c r="EX77" s="18"/>
      <c r="EY77" s="18"/>
      <c r="EZ77" s="18"/>
      <c r="FA77" s="18"/>
      <c r="FB77" s="18"/>
      <c r="FC77" s="18"/>
      <c r="FD77" s="18"/>
      <c r="FE77" s="18"/>
      <c r="FF77" s="18"/>
      <c r="FG77" s="18"/>
      <c r="FH77" s="18"/>
      <c r="FI77" s="18"/>
      <c r="FJ77" s="18"/>
      <c r="FK77" s="18"/>
      <c r="FL77" s="18"/>
      <c r="FM77" s="18"/>
      <c r="FN77" s="18"/>
      <c r="FO77" s="18"/>
      <c r="FP77" s="18"/>
      <c r="FQ77" s="18"/>
      <c r="FR77" s="18"/>
      <c r="FS77" s="18"/>
      <c r="FT77" s="18"/>
      <c r="FU77" s="18"/>
      <c r="FV77" s="18"/>
      <c r="FW77" s="18"/>
      <c r="FX77" s="18"/>
      <c r="FY77" s="18"/>
      <c r="FZ77" s="18"/>
      <c r="GA77" s="18"/>
      <c r="GB77" s="18"/>
      <c r="GC77" s="18"/>
      <c r="GD77" s="18"/>
      <c r="GE77" s="18"/>
      <c r="GF77" s="18"/>
      <c r="GG77" s="18"/>
      <c r="GH77" s="18"/>
      <c r="GI77" s="18"/>
      <c r="GJ77" s="18">
        <f>T77</f>
        <v>1374.03</v>
      </c>
      <c r="GK77" s="18">
        <f>T77</f>
        <v>1374.03</v>
      </c>
      <c r="GL77" s="18"/>
      <c r="GM77" s="18"/>
      <c r="GN77" s="18"/>
      <c r="GO77" s="18"/>
      <c r="GP77" s="18"/>
      <c r="GQ77" s="18"/>
      <c r="GR77" s="18"/>
      <c r="GS77" s="18"/>
      <c r="GT77" s="18"/>
      <c r="GU77" s="18"/>
      <c r="GV77" s="18"/>
      <c r="GW77" s="18"/>
      <c r="GX77" s="18"/>
      <c r="GY77" s="18"/>
      <c r="GZ77" s="18"/>
      <c r="HA77" s="18"/>
      <c r="HB77" s="18"/>
      <c r="HC77" s="18">
        <f>T77</f>
        <v>1374.03</v>
      </c>
      <c r="HD77" s="18"/>
      <c r="HE77" s="18"/>
      <c r="HF77" s="18"/>
      <c r="HG77" s="18"/>
      <c r="HH77" s="18"/>
      <c r="HI77" s="18"/>
      <c r="HJ77" s="18"/>
      <c r="HK77" s="18"/>
      <c r="HL77" s="18"/>
      <c r="HM77" s="18"/>
      <c r="HN77" s="18"/>
      <c r="HO77" s="18"/>
      <c r="HP77" s="18"/>
      <c r="HQ77" s="18"/>
      <c r="HR77" s="18"/>
      <c r="HS77" s="18"/>
      <c r="HT77" s="18"/>
      <c r="HU77" s="18"/>
      <c r="HV77" s="18"/>
      <c r="HW77" s="18"/>
      <c r="HX77" s="18"/>
      <c r="HY77" s="18"/>
      <c r="HZ77" s="18"/>
      <c r="IA77" s="18"/>
      <c r="IB77" s="18"/>
      <c r="IC77" s="18"/>
      <c r="ID77" s="18"/>
      <c r="IE77" s="18"/>
      <c r="IF77" s="18"/>
      <c r="IG77" s="18"/>
      <c r="IH77" s="18"/>
      <c r="II77" s="18"/>
      <c r="IJ77" s="18"/>
      <c r="IK77" s="18"/>
      <c r="IL77" s="18"/>
      <c r="IM77" s="18"/>
      <c r="IN77" s="18"/>
      <c r="IO77" s="18"/>
      <c r="IP77" s="18"/>
      <c r="IQ77" s="18"/>
      <c r="IR77" s="18"/>
      <c r="IS77" s="18"/>
      <c r="IT77" s="18"/>
      <c r="IU77" s="18"/>
    </row>
    <row r="78" spans="1:255" x14ac:dyDescent="0.2">
      <c r="A78" s="56"/>
      <c r="B78" s="53"/>
      <c r="C78" s="53" t="s">
        <v>389</v>
      </c>
      <c r="D78" s="54"/>
      <c r="E78" s="55"/>
      <c r="F78" s="57">
        <v>375.7</v>
      </c>
      <c r="G78" s="137"/>
      <c r="H78" s="57">
        <f>Source!AD33</f>
        <v>375.7</v>
      </c>
      <c r="I78" s="57">
        <f>T78</f>
        <v>3011.27</v>
      </c>
      <c r="J78" s="137">
        <v>12.5</v>
      </c>
      <c r="K78" s="58">
        <f>U78</f>
        <v>37640.910000000003</v>
      </c>
      <c r="O78" s="18"/>
      <c r="P78" s="18"/>
      <c r="Q78" s="18"/>
      <c r="R78" s="18"/>
      <c r="S78" s="18"/>
      <c r="T78" s="18">
        <f>ROUND(Source!AD33*Source!AV33*Source!I33,2)</f>
        <v>3011.27</v>
      </c>
      <c r="U78" s="18">
        <f>Source!Q33</f>
        <v>37640.910000000003</v>
      </c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18"/>
      <c r="CF78" s="18"/>
      <c r="CG78" s="18"/>
      <c r="CH78" s="18"/>
      <c r="CI78" s="18"/>
      <c r="CJ78" s="18"/>
      <c r="CK78" s="18"/>
      <c r="CL78" s="18"/>
      <c r="CM78" s="18"/>
      <c r="CN78" s="18"/>
      <c r="CO78" s="18"/>
      <c r="CP78" s="18"/>
      <c r="CQ78" s="18"/>
      <c r="CR78" s="18"/>
      <c r="CS78" s="18"/>
      <c r="CT78" s="18"/>
      <c r="CU78" s="18"/>
      <c r="CV78" s="18"/>
      <c r="CW78" s="18"/>
      <c r="CX78" s="18"/>
      <c r="CY78" s="18"/>
      <c r="CZ78" s="18"/>
      <c r="DA78" s="18"/>
      <c r="DB78" s="18"/>
      <c r="DC78" s="18"/>
      <c r="DD78" s="18"/>
      <c r="DE78" s="18"/>
      <c r="DF78" s="18"/>
      <c r="DG78" s="18"/>
      <c r="DH78" s="18"/>
      <c r="DI78" s="18"/>
      <c r="DJ78" s="18"/>
      <c r="DK78" s="18"/>
      <c r="DL78" s="18"/>
      <c r="DM78" s="18"/>
      <c r="DN78" s="18"/>
      <c r="DO78" s="18"/>
      <c r="DP78" s="18"/>
      <c r="DQ78" s="18"/>
      <c r="DR78" s="18"/>
      <c r="DS78" s="18"/>
      <c r="DT78" s="18"/>
      <c r="DU78" s="18"/>
      <c r="DV78" s="18"/>
      <c r="DW78" s="18"/>
      <c r="DX78" s="18"/>
      <c r="DY78" s="18"/>
      <c r="DZ78" s="18"/>
      <c r="EA78" s="18"/>
      <c r="EB78" s="18"/>
      <c r="EC78" s="18"/>
      <c r="ED78" s="18"/>
      <c r="EE78" s="18"/>
      <c r="EF78" s="18"/>
      <c r="EG78" s="18"/>
      <c r="EH78" s="18"/>
      <c r="EI78" s="18"/>
      <c r="EJ78" s="18"/>
      <c r="EK78" s="18"/>
      <c r="EL78" s="18"/>
      <c r="EM78" s="18"/>
      <c r="EN78" s="18"/>
      <c r="EO78" s="18"/>
      <c r="EP78" s="18"/>
      <c r="EQ78" s="18"/>
      <c r="ER78" s="18"/>
      <c r="ES78" s="18"/>
      <c r="ET78" s="18"/>
      <c r="EU78" s="18"/>
      <c r="EV78" s="18"/>
      <c r="EW78" s="18"/>
      <c r="EX78" s="18"/>
      <c r="EY78" s="18"/>
      <c r="EZ78" s="18"/>
      <c r="FA78" s="18"/>
      <c r="FB78" s="18"/>
      <c r="FC78" s="18"/>
      <c r="FD78" s="18"/>
      <c r="FE78" s="18"/>
      <c r="FF78" s="18"/>
      <c r="FG78" s="18"/>
      <c r="FH78" s="18"/>
      <c r="FI78" s="18"/>
      <c r="FJ78" s="18"/>
      <c r="FK78" s="18"/>
      <c r="FL78" s="18"/>
      <c r="FM78" s="18"/>
      <c r="FN78" s="18"/>
      <c r="FO78" s="18"/>
      <c r="FP78" s="18"/>
      <c r="FQ78" s="18"/>
      <c r="FR78" s="18"/>
      <c r="FS78" s="18"/>
      <c r="FT78" s="18"/>
      <c r="FU78" s="18"/>
      <c r="FV78" s="18"/>
      <c r="FW78" s="18"/>
      <c r="FX78" s="18"/>
      <c r="FY78" s="18"/>
      <c r="FZ78" s="18"/>
      <c r="GA78" s="18"/>
      <c r="GB78" s="18"/>
      <c r="GC78" s="18"/>
      <c r="GD78" s="18"/>
      <c r="GE78" s="18"/>
      <c r="GF78" s="18"/>
      <c r="GG78" s="18"/>
      <c r="GH78" s="18"/>
      <c r="GI78" s="18"/>
      <c r="GJ78" s="18">
        <f>T78</f>
        <v>3011.27</v>
      </c>
      <c r="GK78" s="18"/>
      <c r="GL78" s="18">
        <f>T78</f>
        <v>3011.27</v>
      </c>
      <c r="GM78" s="18"/>
      <c r="GN78" s="18"/>
      <c r="GO78" s="18"/>
      <c r="GP78" s="18"/>
      <c r="GQ78" s="18"/>
      <c r="GR78" s="18"/>
      <c r="GS78" s="18"/>
      <c r="GT78" s="18"/>
      <c r="GU78" s="18"/>
      <c r="GV78" s="18"/>
      <c r="GW78" s="18"/>
      <c r="GX78" s="18"/>
      <c r="GY78" s="18"/>
      <c r="GZ78" s="18"/>
      <c r="HA78" s="18"/>
      <c r="HB78" s="18"/>
      <c r="HC78" s="18">
        <f>T78</f>
        <v>3011.27</v>
      </c>
      <c r="HD78" s="18"/>
      <c r="HE78" s="18"/>
      <c r="HF78" s="18"/>
      <c r="HG78" s="18"/>
      <c r="HH78" s="18"/>
      <c r="HI78" s="18"/>
      <c r="HJ78" s="18"/>
      <c r="HK78" s="18"/>
      <c r="HL78" s="18"/>
      <c r="HM78" s="18"/>
      <c r="HN78" s="18"/>
      <c r="HO78" s="18"/>
      <c r="HP78" s="18"/>
      <c r="HQ78" s="18"/>
      <c r="HR78" s="18"/>
      <c r="HS78" s="18"/>
      <c r="HT78" s="18"/>
      <c r="HU78" s="18"/>
      <c r="HV78" s="18"/>
      <c r="HW78" s="18"/>
      <c r="HX78" s="18"/>
      <c r="HY78" s="18"/>
      <c r="HZ78" s="18"/>
      <c r="IA78" s="18"/>
      <c r="IB78" s="18"/>
      <c r="IC78" s="18"/>
      <c r="ID78" s="18"/>
      <c r="IE78" s="18"/>
      <c r="IF78" s="18"/>
      <c r="IG78" s="18"/>
      <c r="IH78" s="18"/>
      <c r="II78" s="18"/>
      <c r="IJ78" s="18"/>
      <c r="IK78" s="18"/>
      <c r="IL78" s="18"/>
      <c r="IM78" s="18"/>
      <c r="IN78" s="18"/>
      <c r="IO78" s="18"/>
      <c r="IP78" s="18"/>
      <c r="IQ78" s="18"/>
      <c r="IR78" s="18"/>
      <c r="IS78" s="18"/>
      <c r="IT78" s="18"/>
      <c r="IU78" s="18"/>
    </row>
    <row r="79" spans="1:255" x14ac:dyDescent="0.2">
      <c r="A79" s="56"/>
      <c r="B79" s="53"/>
      <c r="C79" s="53" t="s">
        <v>390</v>
      </c>
      <c r="D79" s="54"/>
      <c r="E79" s="55"/>
      <c r="F79" s="57">
        <v>48.69</v>
      </c>
      <c r="G79" s="137"/>
      <c r="H79" s="57">
        <f>Source!AE33</f>
        <v>48.69</v>
      </c>
      <c r="I79" s="57">
        <f>GM79</f>
        <v>390.26</v>
      </c>
      <c r="J79" s="137">
        <v>18.3</v>
      </c>
      <c r="K79" s="58">
        <f>Source!R33</f>
        <v>7141.67</v>
      </c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18"/>
      <c r="CF79" s="18"/>
      <c r="CG79" s="18"/>
      <c r="CH79" s="18"/>
      <c r="CI79" s="18"/>
      <c r="CJ79" s="18"/>
      <c r="CK79" s="18"/>
      <c r="CL79" s="18"/>
      <c r="CM79" s="18"/>
      <c r="CN79" s="18"/>
      <c r="CO79" s="18"/>
      <c r="CP79" s="18"/>
      <c r="CQ79" s="18"/>
      <c r="CR79" s="18"/>
      <c r="CS79" s="18"/>
      <c r="CT79" s="18"/>
      <c r="CU79" s="18"/>
      <c r="CV79" s="18"/>
      <c r="CW79" s="18"/>
      <c r="CX79" s="18"/>
      <c r="CY79" s="18"/>
      <c r="CZ79" s="18"/>
      <c r="DA79" s="18"/>
      <c r="DB79" s="18"/>
      <c r="DC79" s="18"/>
      <c r="DD79" s="18"/>
      <c r="DE79" s="18"/>
      <c r="DF79" s="18"/>
      <c r="DG79" s="18"/>
      <c r="DH79" s="18"/>
      <c r="DI79" s="18"/>
      <c r="DJ79" s="18"/>
      <c r="DK79" s="18"/>
      <c r="DL79" s="18"/>
      <c r="DM79" s="18"/>
      <c r="DN79" s="18"/>
      <c r="DO79" s="18"/>
      <c r="DP79" s="18"/>
      <c r="DQ79" s="18"/>
      <c r="DR79" s="18"/>
      <c r="DS79" s="18"/>
      <c r="DT79" s="18"/>
      <c r="DU79" s="18"/>
      <c r="DV79" s="18"/>
      <c r="DW79" s="18"/>
      <c r="DX79" s="18"/>
      <c r="DY79" s="18"/>
      <c r="DZ79" s="18"/>
      <c r="EA79" s="18"/>
      <c r="EB79" s="18"/>
      <c r="EC79" s="18"/>
      <c r="ED79" s="18"/>
      <c r="EE79" s="18"/>
      <c r="EF79" s="18"/>
      <c r="EG79" s="18"/>
      <c r="EH79" s="18"/>
      <c r="EI79" s="18"/>
      <c r="EJ79" s="18"/>
      <c r="EK79" s="18"/>
      <c r="EL79" s="18"/>
      <c r="EM79" s="18"/>
      <c r="EN79" s="18"/>
      <c r="EO79" s="18"/>
      <c r="EP79" s="18"/>
      <c r="EQ79" s="18"/>
      <c r="ER79" s="18"/>
      <c r="ES79" s="18"/>
      <c r="ET79" s="18"/>
      <c r="EU79" s="18"/>
      <c r="EV79" s="18"/>
      <c r="EW79" s="18"/>
      <c r="EX79" s="18"/>
      <c r="EY79" s="18"/>
      <c r="EZ79" s="18"/>
      <c r="FA79" s="18"/>
      <c r="FB79" s="18"/>
      <c r="FC79" s="18"/>
      <c r="FD79" s="18"/>
      <c r="FE79" s="18"/>
      <c r="FF79" s="18"/>
      <c r="FG79" s="18"/>
      <c r="FH79" s="18"/>
      <c r="FI79" s="18"/>
      <c r="FJ79" s="18"/>
      <c r="FK79" s="18"/>
      <c r="FL79" s="18"/>
      <c r="FM79" s="18"/>
      <c r="FN79" s="18"/>
      <c r="FO79" s="18"/>
      <c r="FP79" s="18"/>
      <c r="FQ79" s="18"/>
      <c r="FR79" s="18"/>
      <c r="FS79" s="18"/>
      <c r="FT79" s="18"/>
      <c r="FU79" s="18"/>
      <c r="FV79" s="18"/>
      <c r="FW79" s="18"/>
      <c r="FX79" s="18"/>
      <c r="FY79" s="18"/>
      <c r="FZ79" s="18"/>
      <c r="GA79" s="18"/>
      <c r="GB79" s="18"/>
      <c r="GC79" s="18"/>
      <c r="GD79" s="18"/>
      <c r="GE79" s="18"/>
      <c r="GF79" s="18"/>
      <c r="GG79" s="18"/>
      <c r="GH79" s="18"/>
      <c r="GI79" s="18"/>
      <c r="GJ79" s="18"/>
      <c r="GK79" s="18"/>
      <c r="GL79" s="18"/>
      <c r="GM79" s="18">
        <f>ROUND(Source!AE33*Source!AV33*Source!I33,2)</f>
        <v>390.26</v>
      </c>
      <c r="GN79" s="18"/>
      <c r="GO79" s="18"/>
      <c r="GP79" s="18"/>
      <c r="GQ79" s="18"/>
      <c r="GR79" s="18"/>
      <c r="GS79" s="18"/>
      <c r="GT79" s="18"/>
      <c r="GU79" s="18"/>
      <c r="GV79" s="18"/>
      <c r="GW79" s="18"/>
      <c r="GX79" s="18"/>
      <c r="GY79" s="18"/>
      <c r="GZ79" s="18"/>
      <c r="HA79" s="18"/>
      <c r="HB79" s="18"/>
      <c r="HC79" s="18"/>
      <c r="HD79" s="18"/>
      <c r="HE79" s="18"/>
      <c r="HF79" s="18"/>
      <c r="HG79" s="18"/>
      <c r="HH79" s="18"/>
      <c r="HI79" s="18"/>
      <c r="HJ79" s="18"/>
      <c r="HK79" s="18"/>
      <c r="HL79" s="18"/>
      <c r="HM79" s="18"/>
      <c r="HN79" s="18"/>
      <c r="HO79" s="18"/>
      <c r="HP79" s="18"/>
      <c r="HQ79" s="18"/>
      <c r="HR79" s="18"/>
      <c r="HS79" s="18"/>
      <c r="HT79" s="18"/>
      <c r="HU79" s="18"/>
      <c r="HV79" s="18"/>
      <c r="HW79" s="18"/>
      <c r="HX79" s="18"/>
      <c r="HY79" s="18"/>
      <c r="HZ79" s="18"/>
      <c r="IA79" s="18"/>
      <c r="IB79" s="18"/>
      <c r="IC79" s="18"/>
      <c r="ID79" s="18"/>
      <c r="IE79" s="18"/>
      <c r="IF79" s="18"/>
      <c r="IG79" s="18"/>
      <c r="IH79" s="18"/>
      <c r="II79" s="18"/>
      <c r="IJ79" s="18"/>
      <c r="IK79" s="18"/>
      <c r="IL79" s="18"/>
      <c r="IM79" s="18"/>
      <c r="IN79" s="18"/>
      <c r="IO79" s="18"/>
      <c r="IP79" s="18"/>
      <c r="IQ79" s="18"/>
      <c r="IR79" s="18"/>
      <c r="IS79" s="18"/>
      <c r="IT79" s="18"/>
      <c r="IU79" s="18"/>
    </row>
    <row r="80" spans="1:255" x14ac:dyDescent="0.2">
      <c r="A80" s="56"/>
      <c r="B80" s="53"/>
      <c r="C80" s="53" t="s">
        <v>391</v>
      </c>
      <c r="D80" s="54"/>
      <c r="E80" s="55">
        <v>95</v>
      </c>
      <c r="F80" s="138" t="s">
        <v>392</v>
      </c>
      <c r="G80" s="137"/>
      <c r="H80" s="57">
        <f>ROUND((Source!AF33*Source!AV33+Source!AE33*Source!AV33)*(Source!FX33)/100,2)</f>
        <v>209.11</v>
      </c>
      <c r="I80" s="57">
        <f>T80</f>
        <v>1676.08</v>
      </c>
      <c r="J80" s="137" t="s">
        <v>393</v>
      </c>
      <c r="K80" s="58">
        <f>U80</f>
        <v>26151.98</v>
      </c>
      <c r="O80" s="18"/>
      <c r="P80" s="18"/>
      <c r="Q80" s="18"/>
      <c r="R80" s="18"/>
      <c r="S80" s="18"/>
      <c r="T80" s="18">
        <f>ROUND((ROUND(Source!AF33*Source!AV33*Source!I33,2)+ROUND(Source!AE33*Source!AV33*Source!I33,2))*(Source!FX33)/100,2)</f>
        <v>1676.08</v>
      </c>
      <c r="U80" s="18">
        <f>Source!X33</f>
        <v>26151.98</v>
      </c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18"/>
      <c r="CF80" s="18"/>
      <c r="CG80" s="18"/>
      <c r="CH80" s="18"/>
      <c r="CI80" s="18"/>
      <c r="CJ80" s="18"/>
      <c r="CK80" s="18"/>
      <c r="CL80" s="18"/>
      <c r="CM80" s="18"/>
      <c r="CN80" s="18"/>
      <c r="CO80" s="18"/>
      <c r="CP80" s="18"/>
      <c r="CQ80" s="18"/>
      <c r="CR80" s="18"/>
      <c r="CS80" s="18"/>
      <c r="CT80" s="18"/>
      <c r="CU80" s="18"/>
      <c r="CV80" s="18"/>
      <c r="CW80" s="18"/>
      <c r="CX80" s="18"/>
      <c r="CY80" s="18"/>
      <c r="CZ80" s="18"/>
      <c r="DA80" s="18"/>
      <c r="DB80" s="18"/>
      <c r="DC80" s="18"/>
      <c r="DD80" s="18"/>
      <c r="DE80" s="18"/>
      <c r="DF80" s="18"/>
      <c r="DG80" s="18"/>
      <c r="DH80" s="18"/>
      <c r="DI80" s="18"/>
      <c r="DJ80" s="18"/>
      <c r="DK80" s="18"/>
      <c r="DL80" s="18"/>
      <c r="DM80" s="18"/>
      <c r="DN80" s="18"/>
      <c r="DO80" s="18"/>
      <c r="DP80" s="18"/>
      <c r="DQ80" s="18"/>
      <c r="DR80" s="18"/>
      <c r="DS80" s="18"/>
      <c r="DT80" s="18"/>
      <c r="DU80" s="18"/>
      <c r="DV80" s="18"/>
      <c r="DW80" s="18"/>
      <c r="DX80" s="18"/>
      <c r="DY80" s="18"/>
      <c r="DZ80" s="18"/>
      <c r="EA80" s="18"/>
      <c r="EB80" s="18"/>
      <c r="EC80" s="18"/>
      <c r="ED80" s="18"/>
      <c r="EE80" s="18"/>
      <c r="EF80" s="18"/>
      <c r="EG80" s="18"/>
      <c r="EH80" s="18"/>
      <c r="EI80" s="18"/>
      <c r="EJ80" s="18"/>
      <c r="EK80" s="18"/>
      <c r="EL80" s="18"/>
      <c r="EM80" s="18"/>
      <c r="EN80" s="18"/>
      <c r="EO80" s="18"/>
      <c r="EP80" s="18"/>
      <c r="EQ80" s="18"/>
      <c r="ER80" s="18"/>
      <c r="ES80" s="18"/>
      <c r="ET80" s="18"/>
      <c r="EU80" s="18"/>
      <c r="EV80" s="18"/>
      <c r="EW80" s="18"/>
      <c r="EX80" s="18"/>
      <c r="EY80" s="18"/>
      <c r="EZ80" s="18"/>
      <c r="FA80" s="18"/>
      <c r="FB80" s="18"/>
      <c r="FC80" s="18"/>
      <c r="FD80" s="18"/>
      <c r="FE80" s="18"/>
      <c r="FF80" s="18"/>
      <c r="FG80" s="18"/>
      <c r="FH80" s="18"/>
      <c r="FI80" s="18"/>
      <c r="FJ80" s="18"/>
      <c r="FK80" s="18"/>
      <c r="FL80" s="18"/>
      <c r="FM80" s="18"/>
      <c r="FN80" s="18"/>
      <c r="FO80" s="18"/>
      <c r="FP80" s="18"/>
      <c r="FQ80" s="18"/>
      <c r="FR80" s="18"/>
      <c r="FS80" s="18"/>
      <c r="FT80" s="18"/>
      <c r="FU80" s="18"/>
      <c r="FV80" s="18"/>
      <c r="FW80" s="18"/>
      <c r="FX80" s="18"/>
      <c r="FY80" s="18"/>
      <c r="FZ80" s="18"/>
      <c r="GA80" s="18"/>
      <c r="GB80" s="18"/>
      <c r="GC80" s="18"/>
      <c r="GD80" s="18"/>
      <c r="GE80" s="18"/>
      <c r="GF80" s="18"/>
      <c r="GG80" s="18"/>
      <c r="GH80" s="18"/>
      <c r="GI80" s="18"/>
      <c r="GJ80" s="18"/>
      <c r="GK80" s="18"/>
      <c r="GL80" s="18"/>
      <c r="GM80" s="18"/>
      <c r="GN80" s="18"/>
      <c r="GO80" s="18"/>
      <c r="GP80" s="18"/>
      <c r="GQ80" s="18"/>
      <c r="GR80" s="18"/>
      <c r="GS80" s="18"/>
      <c r="GT80" s="18"/>
      <c r="GU80" s="18"/>
      <c r="GV80" s="18"/>
      <c r="GW80" s="18"/>
      <c r="GX80" s="18"/>
      <c r="GY80" s="18">
        <f>T80</f>
        <v>1676.08</v>
      </c>
      <c r="GZ80" s="18"/>
      <c r="HA80" s="18"/>
      <c r="HB80" s="18"/>
      <c r="HC80" s="18">
        <f>T80</f>
        <v>1676.08</v>
      </c>
      <c r="HD80" s="18"/>
      <c r="HE80" s="18"/>
      <c r="HF80" s="18"/>
      <c r="HG80" s="18"/>
      <c r="HH80" s="18"/>
      <c r="HI80" s="18"/>
      <c r="HJ80" s="18"/>
      <c r="HK80" s="18"/>
      <c r="HL80" s="18"/>
      <c r="HM80" s="18"/>
      <c r="HN80" s="18"/>
      <c r="HO80" s="18"/>
      <c r="HP80" s="18"/>
      <c r="HQ80" s="18"/>
      <c r="HR80" s="18"/>
      <c r="HS80" s="18"/>
      <c r="HT80" s="18"/>
      <c r="HU80" s="18"/>
      <c r="HV80" s="18"/>
      <c r="HW80" s="18"/>
      <c r="HX80" s="18"/>
      <c r="HY80" s="18"/>
      <c r="HZ80" s="18"/>
      <c r="IA80" s="18"/>
      <c r="IB80" s="18"/>
      <c r="IC80" s="18"/>
      <c r="ID80" s="18"/>
      <c r="IE80" s="18"/>
      <c r="IF80" s="18"/>
      <c r="IG80" s="18"/>
      <c r="IH80" s="18"/>
      <c r="II80" s="18"/>
      <c r="IJ80" s="18"/>
      <c r="IK80" s="18"/>
      <c r="IL80" s="18"/>
      <c r="IM80" s="18"/>
      <c r="IN80" s="18"/>
      <c r="IO80" s="18"/>
      <c r="IP80" s="18"/>
      <c r="IQ80" s="18"/>
      <c r="IR80" s="18"/>
      <c r="IS80" s="18"/>
      <c r="IT80" s="18"/>
      <c r="IU80" s="18"/>
    </row>
    <row r="81" spans="1:255" x14ac:dyDescent="0.2">
      <c r="A81" s="56"/>
      <c r="B81" s="53"/>
      <c r="C81" s="53" t="s">
        <v>394</v>
      </c>
      <c r="D81" s="54"/>
      <c r="E81" s="55">
        <v>65</v>
      </c>
      <c r="F81" s="138" t="s">
        <v>392</v>
      </c>
      <c r="G81" s="137"/>
      <c r="H81" s="57">
        <f>ROUND((Source!AF33*Source!AV33+Source!AE33*Source!AV33)*(Source!FY33)/100,2)</f>
        <v>143.08000000000001</v>
      </c>
      <c r="I81" s="57">
        <f>T81</f>
        <v>1146.79</v>
      </c>
      <c r="J81" s="137" t="s">
        <v>403</v>
      </c>
      <c r="K81" s="58">
        <f>U81</f>
        <v>16788.919999999998</v>
      </c>
      <c r="O81" s="18"/>
      <c r="P81" s="18"/>
      <c r="Q81" s="18"/>
      <c r="R81" s="18"/>
      <c r="S81" s="18"/>
      <c r="T81" s="18">
        <f>ROUND((ROUND(Source!AF33*Source!AV33*Source!I33,2)+ROUND(Source!AE33*Source!AV33*Source!I33,2))*(Source!FY33)/100,2)</f>
        <v>1146.79</v>
      </c>
      <c r="U81" s="18">
        <f>Source!Y33</f>
        <v>16788.919999999998</v>
      </c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18"/>
      <c r="CK81" s="18"/>
      <c r="CL81" s="18"/>
      <c r="CM81" s="18"/>
      <c r="CN81" s="18"/>
      <c r="CO81" s="18"/>
      <c r="CP81" s="18"/>
      <c r="CQ81" s="18"/>
      <c r="CR81" s="18"/>
      <c r="CS81" s="18"/>
      <c r="CT81" s="18"/>
      <c r="CU81" s="18"/>
      <c r="CV81" s="18"/>
      <c r="CW81" s="18"/>
      <c r="CX81" s="18"/>
      <c r="CY81" s="18"/>
      <c r="CZ81" s="18"/>
      <c r="DA81" s="18"/>
      <c r="DB81" s="18"/>
      <c r="DC81" s="18"/>
      <c r="DD81" s="18"/>
      <c r="DE81" s="18"/>
      <c r="DF81" s="18"/>
      <c r="DG81" s="18"/>
      <c r="DH81" s="18"/>
      <c r="DI81" s="18"/>
      <c r="DJ81" s="18"/>
      <c r="DK81" s="18"/>
      <c r="DL81" s="18"/>
      <c r="DM81" s="18"/>
      <c r="DN81" s="18"/>
      <c r="DO81" s="18"/>
      <c r="DP81" s="18"/>
      <c r="DQ81" s="18"/>
      <c r="DR81" s="18"/>
      <c r="DS81" s="18"/>
      <c r="DT81" s="18"/>
      <c r="DU81" s="18"/>
      <c r="DV81" s="18"/>
      <c r="DW81" s="18"/>
      <c r="DX81" s="18"/>
      <c r="DY81" s="18"/>
      <c r="DZ81" s="18"/>
      <c r="EA81" s="18"/>
      <c r="EB81" s="18"/>
      <c r="EC81" s="18"/>
      <c r="ED81" s="18"/>
      <c r="EE81" s="18"/>
      <c r="EF81" s="18"/>
      <c r="EG81" s="18"/>
      <c r="EH81" s="18"/>
      <c r="EI81" s="18"/>
      <c r="EJ81" s="18"/>
      <c r="EK81" s="18"/>
      <c r="EL81" s="18"/>
      <c r="EM81" s="18"/>
      <c r="EN81" s="18"/>
      <c r="EO81" s="18"/>
      <c r="EP81" s="18"/>
      <c r="EQ81" s="18"/>
      <c r="ER81" s="18"/>
      <c r="ES81" s="18"/>
      <c r="ET81" s="18"/>
      <c r="EU81" s="18"/>
      <c r="EV81" s="18"/>
      <c r="EW81" s="18"/>
      <c r="EX81" s="18"/>
      <c r="EY81" s="18"/>
      <c r="EZ81" s="18"/>
      <c r="FA81" s="18"/>
      <c r="FB81" s="18"/>
      <c r="FC81" s="18"/>
      <c r="FD81" s="18"/>
      <c r="FE81" s="18"/>
      <c r="FF81" s="18"/>
      <c r="FG81" s="18"/>
      <c r="FH81" s="18"/>
      <c r="FI81" s="18"/>
      <c r="FJ81" s="18"/>
      <c r="FK81" s="18"/>
      <c r="FL81" s="18"/>
      <c r="FM81" s="18"/>
      <c r="FN81" s="18"/>
      <c r="FO81" s="18"/>
      <c r="FP81" s="18"/>
      <c r="FQ81" s="18"/>
      <c r="FR81" s="18"/>
      <c r="FS81" s="18"/>
      <c r="FT81" s="18"/>
      <c r="FU81" s="18"/>
      <c r="FV81" s="18"/>
      <c r="FW81" s="18"/>
      <c r="FX81" s="18"/>
      <c r="FY81" s="18"/>
      <c r="FZ81" s="18"/>
      <c r="GA81" s="18"/>
      <c r="GB81" s="18"/>
      <c r="GC81" s="18"/>
      <c r="GD81" s="18"/>
      <c r="GE81" s="18"/>
      <c r="GF81" s="18"/>
      <c r="GG81" s="18"/>
      <c r="GH81" s="18"/>
      <c r="GI81" s="18"/>
      <c r="GJ81" s="18"/>
      <c r="GK81" s="18"/>
      <c r="GL81" s="18"/>
      <c r="GM81" s="18"/>
      <c r="GN81" s="18"/>
      <c r="GO81" s="18"/>
      <c r="GP81" s="18"/>
      <c r="GQ81" s="18"/>
      <c r="GR81" s="18"/>
      <c r="GS81" s="18"/>
      <c r="GT81" s="18"/>
      <c r="GU81" s="18"/>
      <c r="GV81" s="18"/>
      <c r="GW81" s="18"/>
      <c r="GX81" s="18"/>
      <c r="GY81" s="18"/>
      <c r="GZ81" s="18">
        <f>T81</f>
        <v>1146.79</v>
      </c>
      <c r="HA81" s="18"/>
      <c r="HB81" s="18"/>
      <c r="HC81" s="18">
        <f>T81</f>
        <v>1146.79</v>
      </c>
      <c r="HD81" s="18"/>
      <c r="HE81" s="18"/>
      <c r="HF81" s="18"/>
      <c r="HG81" s="18"/>
      <c r="HH81" s="18"/>
      <c r="HI81" s="18"/>
      <c r="HJ81" s="18"/>
      <c r="HK81" s="18"/>
      <c r="HL81" s="18"/>
      <c r="HM81" s="18"/>
      <c r="HN81" s="18"/>
      <c r="HO81" s="18"/>
      <c r="HP81" s="18"/>
      <c r="HQ81" s="18"/>
      <c r="HR81" s="18"/>
      <c r="HS81" s="18"/>
      <c r="HT81" s="18"/>
      <c r="HU81" s="18"/>
      <c r="HV81" s="18"/>
      <c r="HW81" s="18"/>
      <c r="HX81" s="18"/>
      <c r="HY81" s="18"/>
      <c r="HZ81" s="18"/>
      <c r="IA81" s="18"/>
      <c r="IB81" s="18"/>
      <c r="IC81" s="18"/>
      <c r="ID81" s="18"/>
      <c r="IE81" s="18"/>
      <c r="IF81" s="18"/>
      <c r="IG81" s="18"/>
      <c r="IH81" s="18"/>
      <c r="II81" s="18"/>
      <c r="IJ81" s="18"/>
      <c r="IK81" s="18"/>
      <c r="IL81" s="18"/>
      <c r="IM81" s="18"/>
      <c r="IN81" s="18"/>
      <c r="IO81" s="18"/>
      <c r="IP81" s="18"/>
      <c r="IQ81" s="18"/>
      <c r="IR81" s="18"/>
      <c r="IS81" s="18"/>
      <c r="IT81" s="18"/>
      <c r="IU81" s="18"/>
    </row>
    <row r="82" spans="1:255" ht="13.5" thickBot="1" x14ac:dyDescent="0.25">
      <c r="A82" s="68"/>
      <c r="B82" s="69"/>
      <c r="C82" s="69" t="s">
        <v>399</v>
      </c>
      <c r="D82" s="70" t="s">
        <v>400</v>
      </c>
      <c r="E82" s="71">
        <v>17.82</v>
      </c>
      <c r="F82" s="72"/>
      <c r="G82" s="72"/>
      <c r="H82" s="72">
        <f>ROUND(Source!AH33,2)</f>
        <v>17.82</v>
      </c>
      <c r="I82" s="73">
        <f>Source!U33</f>
        <v>142.829082</v>
      </c>
      <c r="J82" s="72"/>
      <c r="K82" s="74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18"/>
      <c r="CJ82" s="18"/>
      <c r="CK82" s="18"/>
      <c r="CL82" s="18"/>
      <c r="CM82" s="18"/>
      <c r="CN82" s="18"/>
      <c r="CO82" s="18"/>
      <c r="CP82" s="18"/>
      <c r="CQ82" s="18"/>
      <c r="CR82" s="18"/>
      <c r="CS82" s="18"/>
      <c r="CT82" s="18"/>
      <c r="CU82" s="18"/>
      <c r="CV82" s="18"/>
      <c r="CW82" s="18"/>
      <c r="CX82" s="18"/>
      <c r="CY82" s="18"/>
      <c r="CZ82" s="18"/>
      <c r="DA82" s="18"/>
      <c r="DB82" s="18"/>
      <c r="DC82" s="18"/>
      <c r="DD82" s="18"/>
      <c r="DE82" s="18"/>
      <c r="DF82" s="18"/>
      <c r="DG82" s="18"/>
      <c r="DH82" s="18"/>
      <c r="DI82" s="18"/>
      <c r="DJ82" s="18"/>
      <c r="DK82" s="18"/>
      <c r="DL82" s="18"/>
      <c r="DM82" s="18"/>
      <c r="DN82" s="18"/>
      <c r="DO82" s="18"/>
      <c r="DP82" s="18"/>
      <c r="DQ82" s="18"/>
      <c r="DR82" s="18"/>
      <c r="DS82" s="18"/>
      <c r="DT82" s="18"/>
      <c r="DU82" s="18"/>
      <c r="DV82" s="18"/>
      <c r="DW82" s="18"/>
      <c r="DX82" s="18"/>
      <c r="DY82" s="18"/>
      <c r="DZ82" s="18"/>
      <c r="EA82" s="18"/>
      <c r="EB82" s="18"/>
      <c r="EC82" s="18"/>
      <c r="ED82" s="18"/>
      <c r="EE82" s="18"/>
      <c r="EF82" s="18"/>
      <c r="EG82" s="18"/>
      <c r="EH82" s="18"/>
      <c r="EI82" s="18"/>
      <c r="EJ82" s="18"/>
      <c r="EK82" s="18"/>
      <c r="EL82" s="18"/>
      <c r="EM82" s="18"/>
      <c r="EN82" s="18"/>
      <c r="EO82" s="18"/>
      <c r="EP82" s="18"/>
      <c r="EQ82" s="18"/>
      <c r="ER82" s="18"/>
      <c r="ES82" s="18"/>
      <c r="ET82" s="18"/>
      <c r="EU82" s="18"/>
      <c r="EV82" s="18"/>
      <c r="EW82" s="18"/>
      <c r="EX82" s="18"/>
      <c r="EY82" s="18"/>
      <c r="EZ82" s="18"/>
      <c r="FA82" s="18"/>
      <c r="FB82" s="18"/>
      <c r="FC82" s="18"/>
      <c r="FD82" s="18"/>
      <c r="FE82" s="18"/>
      <c r="FF82" s="18"/>
      <c r="FG82" s="18"/>
      <c r="FH82" s="18"/>
      <c r="FI82" s="18"/>
      <c r="FJ82" s="18"/>
      <c r="FK82" s="18"/>
      <c r="FL82" s="18"/>
      <c r="FM82" s="18"/>
      <c r="FN82" s="18"/>
      <c r="FO82" s="18"/>
      <c r="FP82" s="18"/>
      <c r="FQ82" s="18"/>
      <c r="FR82" s="18"/>
      <c r="FS82" s="18"/>
      <c r="FT82" s="18"/>
      <c r="FU82" s="18"/>
      <c r="FV82" s="18"/>
      <c r="FW82" s="18"/>
      <c r="FX82" s="18"/>
      <c r="FY82" s="18"/>
      <c r="FZ82" s="18"/>
      <c r="GA82" s="18"/>
      <c r="GB82" s="18"/>
      <c r="GC82" s="18"/>
      <c r="GD82" s="18"/>
      <c r="GE82" s="18"/>
      <c r="GF82" s="18"/>
      <c r="GG82" s="18"/>
      <c r="GH82" s="18"/>
      <c r="GI82" s="18"/>
      <c r="GJ82" s="18"/>
      <c r="GK82" s="18"/>
      <c r="GL82" s="18"/>
      <c r="GM82" s="18"/>
      <c r="GN82" s="18"/>
      <c r="GO82" s="18"/>
      <c r="GP82" s="18"/>
      <c r="GQ82" s="18"/>
      <c r="GR82" s="18"/>
      <c r="GS82" s="18"/>
      <c r="GT82" s="18"/>
      <c r="GU82" s="18"/>
      <c r="GV82" s="18"/>
      <c r="GW82" s="18"/>
      <c r="GX82" s="18"/>
      <c r="GY82" s="18"/>
      <c r="GZ82" s="18"/>
      <c r="HA82" s="18"/>
      <c r="HB82" s="18"/>
      <c r="HC82" s="18"/>
      <c r="HD82" s="18"/>
      <c r="HE82" s="18"/>
      <c r="HF82" s="18"/>
      <c r="HG82" s="18"/>
      <c r="HH82" s="18"/>
      <c r="HI82" s="18"/>
      <c r="HJ82" s="18"/>
      <c r="HK82" s="18"/>
      <c r="HL82" s="18"/>
      <c r="HM82" s="18"/>
      <c r="HN82" s="18"/>
      <c r="HO82" s="18"/>
      <c r="HP82" s="18"/>
      <c r="HQ82" s="18"/>
      <c r="HR82" s="18"/>
      <c r="HS82" s="18"/>
      <c r="HT82" s="18"/>
      <c r="HU82" s="18"/>
      <c r="HV82" s="18"/>
      <c r="HW82" s="18"/>
      <c r="HX82" s="18"/>
      <c r="HY82" s="18"/>
      <c r="HZ82" s="18"/>
      <c r="IA82" s="18"/>
      <c r="IB82" s="18"/>
      <c r="IC82" s="18"/>
      <c r="ID82" s="18"/>
      <c r="IE82" s="18"/>
      <c r="IF82" s="18"/>
      <c r="IG82" s="18"/>
      <c r="IH82" s="18"/>
      <c r="II82" s="18"/>
      <c r="IJ82" s="18"/>
      <c r="IK82" s="18"/>
      <c r="IL82" s="18"/>
      <c r="IM82" s="18"/>
      <c r="IN82" s="18"/>
      <c r="IO82" s="18"/>
      <c r="IP82" s="18"/>
      <c r="IQ82" s="18"/>
      <c r="IR82" s="18"/>
      <c r="IS82" s="18"/>
      <c r="IT82" s="18"/>
      <c r="IU82" s="18"/>
    </row>
    <row r="83" spans="1:255" x14ac:dyDescent="0.2">
      <c r="A83" s="60"/>
      <c r="B83" s="59"/>
      <c r="C83" s="59"/>
      <c r="D83" s="59"/>
      <c r="E83" s="59"/>
      <c r="F83" s="59"/>
      <c r="G83" s="59"/>
      <c r="H83" s="120">
        <f>R83</f>
        <v>7208.17</v>
      </c>
      <c r="I83" s="121"/>
      <c r="J83" s="120">
        <f>S83</f>
        <v>105726.53</v>
      </c>
      <c r="K83" s="122"/>
      <c r="O83" s="18"/>
      <c r="P83" s="18"/>
      <c r="Q83" s="18"/>
      <c r="R83" s="18">
        <f>SUM(T76:T82)</f>
        <v>7208.17</v>
      </c>
      <c r="S83" s="18">
        <f>SUM(U76:U82)</f>
        <v>105726.53</v>
      </c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18"/>
      <c r="CF83" s="18"/>
      <c r="CG83" s="18"/>
      <c r="CH83" s="18"/>
      <c r="CI83" s="18"/>
      <c r="CJ83" s="18"/>
      <c r="CK83" s="18"/>
      <c r="CL83" s="18"/>
      <c r="CM83" s="18"/>
      <c r="CN83" s="18"/>
      <c r="CO83" s="18"/>
      <c r="CP83" s="18"/>
      <c r="CQ83" s="18"/>
      <c r="CR83" s="18"/>
      <c r="CS83" s="18"/>
      <c r="CT83" s="18"/>
      <c r="CU83" s="18"/>
      <c r="CV83" s="18"/>
      <c r="CW83" s="18"/>
      <c r="CX83" s="18"/>
      <c r="CY83" s="18"/>
      <c r="CZ83" s="18"/>
      <c r="DA83" s="18"/>
      <c r="DB83" s="18"/>
      <c r="DC83" s="18"/>
      <c r="DD83" s="18"/>
      <c r="DE83" s="18"/>
      <c r="DF83" s="18"/>
      <c r="DG83" s="18"/>
      <c r="DH83" s="18"/>
      <c r="DI83" s="18"/>
      <c r="DJ83" s="18"/>
      <c r="DK83" s="18"/>
      <c r="DL83" s="18"/>
      <c r="DM83" s="18"/>
      <c r="DN83" s="18"/>
      <c r="DO83" s="18"/>
      <c r="DP83" s="18"/>
      <c r="DQ83" s="18"/>
      <c r="DR83" s="18"/>
      <c r="DS83" s="18"/>
      <c r="DT83" s="18"/>
      <c r="DU83" s="18"/>
      <c r="DV83" s="18"/>
      <c r="DW83" s="18"/>
      <c r="DX83" s="18"/>
      <c r="DY83" s="18"/>
      <c r="DZ83" s="18"/>
      <c r="EA83" s="18"/>
      <c r="EB83" s="18"/>
      <c r="EC83" s="18"/>
      <c r="ED83" s="18"/>
      <c r="EE83" s="18"/>
      <c r="EF83" s="18"/>
      <c r="EG83" s="18"/>
      <c r="EH83" s="18"/>
      <c r="EI83" s="18"/>
      <c r="EJ83" s="18"/>
      <c r="EK83" s="18"/>
      <c r="EL83" s="18"/>
      <c r="EM83" s="18"/>
      <c r="EN83" s="18"/>
      <c r="EO83" s="18"/>
      <c r="EP83" s="18"/>
      <c r="EQ83" s="18"/>
      <c r="ER83" s="18"/>
      <c r="ES83" s="18"/>
      <c r="ET83" s="18"/>
      <c r="EU83" s="18"/>
      <c r="EV83" s="18"/>
      <c r="EW83" s="18"/>
      <c r="EX83" s="18"/>
      <c r="EY83" s="18"/>
      <c r="EZ83" s="18"/>
      <c r="FA83" s="18"/>
      <c r="FB83" s="18"/>
      <c r="FC83" s="18"/>
      <c r="FD83" s="18"/>
      <c r="FE83" s="18"/>
      <c r="FF83" s="18"/>
      <c r="FG83" s="18"/>
      <c r="FH83" s="18"/>
      <c r="FI83" s="18"/>
      <c r="FJ83" s="18"/>
      <c r="FK83" s="18"/>
      <c r="FL83" s="18"/>
      <c r="FM83" s="18"/>
      <c r="FN83" s="18"/>
      <c r="FO83" s="18"/>
      <c r="FP83" s="18"/>
      <c r="FQ83" s="18"/>
      <c r="FR83" s="18"/>
      <c r="FS83" s="18"/>
      <c r="FT83" s="18"/>
      <c r="FU83" s="18"/>
      <c r="FV83" s="18"/>
      <c r="FW83" s="18"/>
      <c r="FX83" s="18"/>
      <c r="FY83" s="18"/>
      <c r="FZ83" s="18"/>
      <c r="GA83" s="18"/>
      <c r="GB83" s="18"/>
      <c r="GC83" s="18"/>
      <c r="GD83" s="18"/>
      <c r="GE83" s="18"/>
      <c r="GF83" s="18"/>
      <c r="GG83" s="18"/>
      <c r="GH83" s="18"/>
      <c r="GI83" s="18"/>
      <c r="GJ83" s="18"/>
      <c r="GK83" s="18"/>
      <c r="GL83" s="18"/>
      <c r="GM83" s="18"/>
      <c r="GN83" s="18"/>
      <c r="GO83" s="18"/>
      <c r="GP83" s="18"/>
      <c r="GQ83" s="18"/>
      <c r="GR83" s="18"/>
      <c r="GS83" s="18"/>
      <c r="GT83" s="18"/>
      <c r="GU83" s="18"/>
      <c r="GV83" s="18"/>
      <c r="GW83" s="18"/>
      <c r="GX83" s="18"/>
      <c r="GY83" s="18"/>
      <c r="GZ83" s="18"/>
      <c r="HA83" s="18">
        <f>R83</f>
        <v>7208.17</v>
      </c>
      <c r="HB83" s="18"/>
      <c r="HC83" s="18"/>
      <c r="HD83" s="18"/>
      <c r="HE83" s="18"/>
      <c r="HF83" s="18"/>
      <c r="HG83" s="18"/>
      <c r="HH83" s="18"/>
      <c r="HI83" s="18"/>
      <c r="HJ83" s="18"/>
      <c r="HK83" s="18"/>
      <c r="HL83" s="18"/>
      <c r="HM83" s="18"/>
      <c r="HN83" s="18"/>
      <c r="HO83" s="18"/>
      <c r="HP83" s="18"/>
      <c r="HQ83" s="18"/>
      <c r="HR83" s="18"/>
      <c r="HS83" s="18"/>
      <c r="HT83" s="18"/>
      <c r="HU83" s="18"/>
      <c r="HV83" s="18"/>
      <c r="HW83" s="18"/>
      <c r="HX83" s="18"/>
      <c r="HY83" s="18"/>
      <c r="HZ83" s="18"/>
      <c r="IA83" s="18"/>
      <c r="IB83" s="18"/>
      <c r="IC83" s="18"/>
      <c r="ID83" s="18"/>
      <c r="IE83" s="18"/>
      <c r="IF83" s="18"/>
      <c r="IG83" s="18"/>
      <c r="IH83" s="18"/>
      <c r="II83" s="18"/>
      <c r="IJ83" s="18"/>
      <c r="IK83" s="18"/>
      <c r="IL83" s="18"/>
      <c r="IM83" s="18"/>
      <c r="IN83" s="18"/>
      <c r="IO83" s="18"/>
      <c r="IP83" s="18"/>
      <c r="IQ83" s="18"/>
      <c r="IR83" s="18"/>
      <c r="IS83" s="18"/>
      <c r="IT83" s="18"/>
      <c r="IU83" s="18"/>
    </row>
    <row r="84" spans="1:255" ht="36" x14ac:dyDescent="0.2">
      <c r="A84" s="61">
        <v>7</v>
      </c>
      <c r="B84" s="67" t="s">
        <v>48</v>
      </c>
      <c r="C84" s="62" t="s">
        <v>49</v>
      </c>
      <c r="D84" s="63" t="s">
        <v>42</v>
      </c>
      <c r="E84" s="64">
        <v>2.2000000000000002</v>
      </c>
      <c r="F84" s="65">
        <f>Source!AK35</f>
        <v>413.87</v>
      </c>
      <c r="G84" s="141" t="s">
        <v>3</v>
      </c>
      <c r="H84" s="65">
        <f>Source!AB35</f>
        <v>372.51</v>
      </c>
      <c r="I84" s="65"/>
      <c r="J84" s="142"/>
      <c r="K84" s="66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18"/>
      <c r="CF84" s="18"/>
      <c r="CG84" s="18"/>
      <c r="CH84" s="18"/>
      <c r="CI84" s="18"/>
      <c r="CJ84" s="18"/>
      <c r="CK84" s="18"/>
      <c r="CL84" s="18"/>
      <c r="CM84" s="18"/>
      <c r="CN84" s="18"/>
      <c r="CO84" s="18"/>
      <c r="CP84" s="18"/>
      <c r="CQ84" s="18"/>
      <c r="CR84" s="18"/>
      <c r="CS84" s="18"/>
      <c r="CT84" s="18"/>
      <c r="CU84" s="18"/>
      <c r="CV84" s="18"/>
      <c r="CW84" s="18"/>
      <c r="CX84" s="18"/>
      <c r="CY84" s="18"/>
      <c r="CZ84" s="18"/>
      <c r="DA84" s="18"/>
      <c r="DB84" s="18"/>
      <c r="DC84" s="18"/>
      <c r="DD84" s="18"/>
      <c r="DE84" s="18"/>
      <c r="DF84" s="18"/>
      <c r="DG84" s="18"/>
      <c r="DH84" s="18"/>
      <c r="DI84" s="18"/>
      <c r="DJ84" s="18"/>
      <c r="DK84" s="18"/>
      <c r="DL84" s="18"/>
      <c r="DM84" s="18"/>
      <c r="DN84" s="18"/>
      <c r="DO84" s="18"/>
      <c r="DP84" s="18"/>
      <c r="DQ84" s="18"/>
      <c r="DR84" s="18"/>
      <c r="DS84" s="18"/>
      <c r="DT84" s="18"/>
      <c r="DU84" s="18"/>
      <c r="DV84" s="18"/>
      <c r="DW84" s="18"/>
      <c r="DX84" s="18"/>
      <c r="DY84" s="18"/>
      <c r="DZ84" s="18"/>
      <c r="EA84" s="18"/>
      <c r="EB84" s="18"/>
      <c r="EC84" s="18"/>
      <c r="ED84" s="18"/>
      <c r="EE84" s="18"/>
      <c r="EF84" s="18"/>
      <c r="EG84" s="18"/>
      <c r="EH84" s="18"/>
      <c r="EI84" s="18"/>
      <c r="EJ84" s="18"/>
      <c r="EK84" s="18"/>
      <c r="EL84" s="18"/>
      <c r="EM84" s="18"/>
      <c r="EN84" s="18"/>
      <c r="EO84" s="18"/>
      <c r="EP84" s="18"/>
      <c r="EQ84" s="18"/>
      <c r="ER84" s="18"/>
      <c r="ES84" s="18"/>
      <c r="ET84" s="18"/>
      <c r="EU84" s="18"/>
      <c r="EV84" s="18"/>
      <c r="EW84" s="18"/>
      <c r="EX84" s="18"/>
      <c r="EY84" s="18"/>
      <c r="EZ84" s="18"/>
      <c r="FA84" s="18"/>
      <c r="FB84" s="18"/>
      <c r="FC84" s="18"/>
      <c r="FD84" s="18"/>
      <c r="FE84" s="18"/>
      <c r="FF84" s="18"/>
      <c r="FG84" s="18"/>
      <c r="FH84" s="18"/>
      <c r="FI84" s="18"/>
      <c r="FJ84" s="18"/>
      <c r="FK84" s="18"/>
      <c r="FL84" s="18"/>
      <c r="FM84" s="18"/>
      <c r="FN84" s="18"/>
      <c r="FO84" s="18"/>
      <c r="FP84" s="18"/>
      <c r="FQ84" s="18"/>
      <c r="FR84" s="18"/>
      <c r="FS84" s="18"/>
      <c r="FT84" s="18"/>
      <c r="FU84" s="18"/>
      <c r="FV84" s="18"/>
      <c r="FW84" s="18"/>
      <c r="FX84" s="18"/>
      <c r="FY84" s="18"/>
      <c r="FZ84" s="18"/>
      <c r="GA84" s="18"/>
      <c r="GB84" s="18"/>
      <c r="GC84" s="18"/>
      <c r="GD84" s="18"/>
      <c r="GE84" s="18"/>
      <c r="GF84" s="18"/>
      <c r="GG84" s="18"/>
      <c r="GH84" s="18"/>
      <c r="GI84" s="18"/>
      <c r="GJ84" s="18"/>
      <c r="GK84" s="18"/>
      <c r="GL84" s="18"/>
      <c r="GM84" s="18"/>
      <c r="GN84" s="18"/>
      <c r="GO84" s="18"/>
      <c r="GP84" s="18"/>
      <c r="GQ84" s="18"/>
      <c r="GR84" s="18"/>
      <c r="GS84" s="18"/>
      <c r="GT84" s="18"/>
      <c r="GU84" s="18"/>
      <c r="GV84" s="18"/>
      <c r="GW84" s="18"/>
      <c r="GX84" s="18"/>
      <c r="GY84" s="18"/>
      <c r="GZ84" s="18"/>
      <c r="HA84" s="18"/>
      <c r="HB84" s="18"/>
      <c r="HC84" s="18"/>
      <c r="HD84" s="18"/>
      <c r="HE84" s="18"/>
      <c r="HF84" s="18"/>
      <c r="HG84" s="18"/>
      <c r="HH84" s="18"/>
      <c r="HI84" s="18"/>
      <c r="HJ84" s="18"/>
      <c r="HK84" s="18"/>
      <c r="HL84" s="18"/>
      <c r="HM84" s="18"/>
      <c r="HN84" s="18"/>
      <c r="HO84" s="18"/>
      <c r="HP84" s="18"/>
      <c r="HQ84" s="18"/>
      <c r="HR84" s="18"/>
      <c r="HS84" s="18"/>
      <c r="HT84" s="18"/>
      <c r="HU84" s="18"/>
      <c r="HV84" s="18"/>
      <c r="HW84" s="18"/>
      <c r="HX84" s="18"/>
      <c r="HY84" s="18"/>
      <c r="HZ84" s="18"/>
      <c r="IA84" s="18"/>
      <c r="IB84" s="18"/>
      <c r="IC84" s="18"/>
      <c r="ID84" s="18"/>
      <c r="IE84" s="18"/>
      <c r="IF84" s="18"/>
      <c r="IG84" s="18"/>
      <c r="IH84" s="18"/>
      <c r="II84" s="18"/>
      <c r="IJ84" s="18"/>
      <c r="IK84" s="18"/>
      <c r="IL84" s="18"/>
      <c r="IM84" s="18"/>
      <c r="IN84" s="18"/>
      <c r="IO84" s="18"/>
      <c r="IP84" s="18"/>
      <c r="IQ84" s="18"/>
      <c r="IR84" s="18"/>
      <c r="IS84" s="18"/>
      <c r="IT84" s="18"/>
      <c r="IU84" s="18"/>
    </row>
    <row r="85" spans="1:255" x14ac:dyDescent="0.2">
      <c r="A85" s="49"/>
      <c r="B85" s="46"/>
      <c r="C85" s="46" t="s">
        <v>396</v>
      </c>
      <c r="D85" s="47"/>
      <c r="E85" s="48"/>
      <c r="F85" s="50">
        <v>285.33</v>
      </c>
      <c r="G85" s="136"/>
      <c r="H85" s="50">
        <f>Source!AF35</f>
        <v>285.33</v>
      </c>
      <c r="I85" s="50">
        <f>T85</f>
        <v>627.73</v>
      </c>
      <c r="J85" s="136">
        <v>18.3</v>
      </c>
      <c r="K85" s="51">
        <f>U85</f>
        <v>11487.39</v>
      </c>
      <c r="O85" s="18"/>
      <c r="P85" s="18"/>
      <c r="Q85" s="18"/>
      <c r="R85" s="18"/>
      <c r="S85" s="18"/>
      <c r="T85" s="18">
        <f>ROUND(Source!AF35*Source!AV35*Source!I35,2)</f>
        <v>627.73</v>
      </c>
      <c r="U85" s="18">
        <f>Source!S35</f>
        <v>11487.39</v>
      </c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18"/>
      <c r="CF85" s="18"/>
      <c r="CG85" s="18"/>
      <c r="CH85" s="18"/>
      <c r="CI85" s="18"/>
      <c r="CJ85" s="18"/>
      <c r="CK85" s="18"/>
      <c r="CL85" s="18"/>
      <c r="CM85" s="18"/>
      <c r="CN85" s="18"/>
      <c r="CO85" s="18"/>
      <c r="CP85" s="18"/>
      <c r="CQ85" s="18"/>
      <c r="CR85" s="18"/>
      <c r="CS85" s="18"/>
      <c r="CT85" s="18"/>
      <c r="CU85" s="18"/>
      <c r="CV85" s="18"/>
      <c r="CW85" s="18"/>
      <c r="CX85" s="18"/>
      <c r="CY85" s="18"/>
      <c r="CZ85" s="18"/>
      <c r="DA85" s="18"/>
      <c r="DB85" s="18"/>
      <c r="DC85" s="18"/>
      <c r="DD85" s="18"/>
      <c r="DE85" s="18"/>
      <c r="DF85" s="18"/>
      <c r="DG85" s="18"/>
      <c r="DH85" s="18"/>
      <c r="DI85" s="18"/>
      <c r="DJ85" s="18"/>
      <c r="DK85" s="18"/>
      <c r="DL85" s="18"/>
      <c r="DM85" s="18"/>
      <c r="DN85" s="18"/>
      <c r="DO85" s="18"/>
      <c r="DP85" s="18"/>
      <c r="DQ85" s="18"/>
      <c r="DR85" s="18"/>
      <c r="DS85" s="18"/>
      <c r="DT85" s="18"/>
      <c r="DU85" s="18"/>
      <c r="DV85" s="18"/>
      <c r="DW85" s="18"/>
      <c r="DX85" s="18"/>
      <c r="DY85" s="18"/>
      <c r="DZ85" s="18"/>
      <c r="EA85" s="18"/>
      <c r="EB85" s="18"/>
      <c r="EC85" s="18"/>
      <c r="ED85" s="18"/>
      <c r="EE85" s="18"/>
      <c r="EF85" s="18"/>
      <c r="EG85" s="18"/>
      <c r="EH85" s="18"/>
      <c r="EI85" s="18"/>
      <c r="EJ85" s="18"/>
      <c r="EK85" s="18"/>
      <c r="EL85" s="18"/>
      <c r="EM85" s="18"/>
      <c r="EN85" s="18"/>
      <c r="EO85" s="18"/>
      <c r="EP85" s="18"/>
      <c r="EQ85" s="18"/>
      <c r="ER85" s="18"/>
      <c r="ES85" s="18"/>
      <c r="ET85" s="18"/>
      <c r="EU85" s="18"/>
      <c r="EV85" s="18"/>
      <c r="EW85" s="18"/>
      <c r="EX85" s="18"/>
      <c r="EY85" s="18"/>
      <c r="EZ85" s="18"/>
      <c r="FA85" s="18"/>
      <c r="FB85" s="18"/>
      <c r="FC85" s="18"/>
      <c r="FD85" s="18"/>
      <c r="FE85" s="18"/>
      <c r="FF85" s="18"/>
      <c r="FG85" s="18"/>
      <c r="FH85" s="18"/>
      <c r="FI85" s="18"/>
      <c r="FJ85" s="18"/>
      <c r="FK85" s="18"/>
      <c r="FL85" s="18"/>
      <c r="FM85" s="18"/>
      <c r="FN85" s="18"/>
      <c r="FO85" s="18"/>
      <c r="FP85" s="18"/>
      <c r="FQ85" s="18"/>
      <c r="FR85" s="18"/>
      <c r="FS85" s="18"/>
      <c r="FT85" s="18"/>
      <c r="FU85" s="18"/>
      <c r="FV85" s="18"/>
      <c r="FW85" s="18"/>
      <c r="FX85" s="18"/>
      <c r="FY85" s="18"/>
      <c r="FZ85" s="18"/>
      <c r="GA85" s="18"/>
      <c r="GB85" s="18"/>
      <c r="GC85" s="18"/>
      <c r="GD85" s="18"/>
      <c r="GE85" s="18"/>
      <c r="GF85" s="18"/>
      <c r="GG85" s="18"/>
      <c r="GH85" s="18"/>
      <c r="GI85" s="18"/>
      <c r="GJ85" s="18">
        <f>T85</f>
        <v>627.73</v>
      </c>
      <c r="GK85" s="18">
        <f>T85</f>
        <v>627.73</v>
      </c>
      <c r="GL85" s="18"/>
      <c r="GM85" s="18"/>
      <c r="GN85" s="18"/>
      <c r="GO85" s="18"/>
      <c r="GP85" s="18"/>
      <c r="GQ85" s="18"/>
      <c r="GR85" s="18"/>
      <c r="GS85" s="18"/>
      <c r="GT85" s="18"/>
      <c r="GU85" s="18"/>
      <c r="GV85" s="18"/>
      <c r="GW85" s="18"/>
      <c r="GX85" s="18"/>
      <c r="GY85" s="18"/>
      <c r="GZ85" s="18"/>
      <c r="HA85" s="18"/>
      <c r="HB85" s="18"/>
      <c r="HC85" s="18">
        <f>T85</f>
        <v>627.73</v>
      </c>
      <c r="HD85" s="18"/>
      <c r="HE85" s="18"/>
      <c r="HF85" s="18"/>
      <c r="HG85" s="18"/>
      <c r="HH85" s="18"/>
      <c r="HI85" s="18"/>
      <c r="HJ85" s="18"/>
      <c r="HK85" s="18"/>
      <c r="HL85" s="18"/>
      <c r="HM85" s="18"/>
      <c r="HN85" s="18"/>
      <c r="HO85" s="18"/>
      <c r="HP85" s="18"/>
      <c r="HQ85" s="18"/>
      <c r="HR85" s="18"/>
      <c r="HS85" s="18"/>
      <c r="HT85" s="18"/>
      <c r="HU85" s="18"/>
      <c r="HV85" s="18"/>
      <c r="HW85" s="18"/>
      <c r="HX85" s="18"/>
      <c r="HY85" s="18"/>
      <c r="HZ85" s="18"/>
      <c r="IA85" s="18"/>
      <c r="IB85" s="18"/>
      <c r="IC85" s="18"/>
      <c r="ID85" s="18"/>
      <c r="IE85" s="18"/>
      <c r="IF85" s="18"/>
      <c r="IG85" s="18"/>
      <c r="IH85" s="18"/>
      <c r="II85" s="18"/>
      <c r="IJ85" s="18"/>
      <c r="IK85" s="18"/>
      <c r="IL85" s="18"/>
      <c r="IM85" s="18"/>
      <c r="IN85" s="18"/>
      <c r="IO85" s="18"/>
      <c r="IP85" s="18"/>
      <c r="IQ85" s="18"/>
      <c r="IR85" s="18"/>
      <c r="IS85" s="18"/>
      <c r="IT85" s="18"/>
      <c r="IU85" s="18"/>
    </row>
    <row r="86" spans="1:255" x14ac:dyDescent="0.2">
      <c r="A86" s="56"/>
      <c r="B86" s="53"/>
      <c r="C86" s="53" t="s">
        <v>389</v>
      </c>
      <c r="D86" s="54"/>
      <c r="E86" s="55"/>
      <c r="F86" s="57">
        <v>87.18</v>
      </c>
      <c r="G86" s="137"/>
      <c r="H86" s="57">
        <f>Source!AD35</f>
        <v>87.18</v>
      </c>
      <c r="I86" s="57">
        <f>T86</f>
        <v>191.8</v>
      </c>
      <c r="J86" s="137">
        <v>12.5</v>
      </c>
      <c r="K86" s="58">
        <f>U86</f>
        <v>2397.4499999999998</v>
      </c>
      <c r="O86" s="18"/>
      <c r="P86" s="18"/>
      <c r="Q86" s="18"/>
      <c r="R86" s="18"/>
      <c r="S86" s="18"/>
      <c r="T86" s="18">
        <f>ROUND(Source!AD35*Source!AV35*Source!I35,2)</f>
        <v>191.8</v>
      </c>
      <c r="U86" s="18">
        <f>Source!Q35</f>
        <v>2397.4499999999998</v>
      </c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/>
      <c r="CG86" s="18"/>
      <c r="CH86" s="18"/>
      <c r="CI86" s="18"/>
      <c r="CJ86" s="18"/>
      <c r="CK86" s="18"/>
      <c r="CL86" s="18"/>
      <c r="CM86" s="18"/>
      <c r="CN86" s="18"/>
      <c r="CO86" s="18"/>
      <c r="CP86" s="18"/>
      <c r="CQ86" s="18"/>
      <c r="CR86" s="18"/>
      <c r="CS86" s="18"/>
      <c r="CT86" s="18"/>
      <c r="CU86" s="18"/>
      <c r="CV86" s="18"/>
      <c r="CW86" s="18"/>
      <c r="CX86" s="18"/>
      <c r="CY86" s="18"/>
      <c r="CZ86" s="18"/>
      <c r="DA86" s="18"/>
      <c r="DB86" s="18"/>
      <c r="DC86" s="18"/>
      <c r="DD86" s="18"/>
      <c r="DE86" s="18"/>
      <c r="DF86" s="18"/>
      <c r="DG86" s="18"/>
      <c r="DH86" s="18"/>
      <c r="DI86" s="18"/>
      <c r="DJ86" s="18"/>
      <c r="DK86" s="18"/>
      <c r="DL86" s="18"/>
      <c r="DM86" s="18"/>
      <c r="DN86" s="18"/>
      <c r="DO86" s="18"/>
      <c r="DP86" s="18"/>
      <c r="DQ86" s="18"/>
      <c r="DR86" s="18"/>
      <c r="DS86" s="18"/>
      <c r="DT86" s="18"/>
      <c r="DU86" s="18"/>
      <c r="DV86" s="18"/>
      <c r="DW86" s="18"/>
      <c r="DX86" s="18"/>
      <c r="DY86" s="18"/>
      <c r="DZ86" s="18"/>
      <c r="EA86" s="18"/>
      <c r="EB86" s="18"/>
      <c r="EC86" s="18"/>
      <c r="ED86" s="18"/>
      <c r="EE86" s="18"/>
      <c r="EF86" s="18"/>
      <c r="EG86" s="18"/>
      <c r="EH86" s="18"/>
      <c r="EI86" s="18"/>
      <c r="EJ86" s="18"/>
      <c r="EK86" s="18"/>
      <c r="EL86" s="18"/>
      <c r="EM86" s="18"/>
      <c r="EN86" s="18"/>
      <c r="EO86" s="18"/>
      <c r="EP86" s="18"/>
      <c r="EQ86" s="18"/>
      <c r="ER86" s="18"/>
      <c r="ES86" s="18"/>
      <c r="ET86" s="18"/>
      <c r="EU86" s="18"/>
      <c r="EV86" s="18"/>
      <c r="EW86" s="18"/>
      <c r="EX86" s="18"/>
      <c r="EY86" s="18"/>
      <c r="EZ86" s="18"/>
      <c r="FA86" s="18"/>
      <c r="FB86" s="18"/>
      <c r="FC86" s="18"/>
      <c r="FD86" s="18"/>
      <c r="FE86" s="18"/>
      <c r="FF86" s="18"/>
      <c r="FG86" s="18"/>
      <c r="FH86" s="18"/>
      <c r="FI86" s="18"/>
      <c r="FJ86" s="18"/>
      <c r="FK86" s="18"/>
      <c r="FL86" s="18"/>
      <c r="FM86" s="18"/>
      <c r="FN86" s="18"/>
      <c r="FO86" s="18"/>
      <c r="FP86" s="18"/>
      <c r="FQ86" s="18"/>
      <c r="FR86" s="18"/>
      <c r="FS86" s="18"/>
      <c r="FT86" s="18"/>
      <c r="FU86" s="18"/>
      <c r="FV86" s="18"/>
      <c r="FW86" s="18"/>
      <c r="FX86" s="18"/>
      <c r="FY86" s="18"/>
      <c r="FZ86" s="18"/>
      <c r="GA86" s="18"/>
      <c r="GB86" s="18"/>
      <c r="GC86" s="18"/>
      <c r="GD86" s="18"/>
      <c r="GE86" s="18"/>
      <c r="GF86" s="18"/>
      <c r="GG86" s="18"/>
      <c r="GH86" s="18"/>
      <c r="GI86" s="18"/>
      <c r="GJ86" s="18">
        <f>T86</f>
        <v>191.8</v>
      </c>
      <c r="GK86" s="18"/>
      <c r="GL86" s="18">
        <f>T86</f>
        <v>191.8</v>
      </c>
      <c r="GM86" s="18"/>
      <c r="GN86" s="18"/>
      <c r="GO86" s="18"/>
      <c r="GP86" s="18"/>
      <c r="GQ86" s="18"/>
      <c r="GR86" s="18"/>
      <c r="GS86" s="18"/>
      <c r="GT86" s="18"/>
      <c r="GU86" s="18"/>
      <c r="GV86" s="18"/>
      <c r="GW86" s="18"/>
      <c r="GX86" s="18"/>
      <c r="GY86" s="18"/>
      <c r="GZ86" s="18"/>
      <c r="HA86" s="18"/>
      <c r="HB86" s="18"/>
      <c r="HC86" s="18">
        <f>T86</f>
        <v>191.8</v>
      </c>
      <c r="HD86" s="18"/>
      <c r="HE86" s="18"/>
      <c r="HF86" s="18"/>
      <c r="HG86" s="18"/>
      <c r="HH86" s="18"/>
      <c r="HI86" s="18"/>
      <c r="HJ86" s="18"/>
      <c r="HK86" s="18"/>
      <c r="HL86" s="18"/>
      <c r="HM86" s="18"/>
      <c r="HN86" s="18"/>
      <c r="HO86" s="18"/>
      <c r="HP86" s="18"/>
      <c r="HQ86" s="18"/>
      <c r="HR86" s="18"/>
      <c r="HS86" s="18"/>
      <c r="HT86" s="18"/>
      <c r="HU86" s="18"/>
      <c r="HV86" s="18"/>
      <c r="HW86" s="18"/>
      <c r="HX86" s="18"/>
      <c r="HY86" s="18"/>
      <c r="HZ86" s="18"/>
      <c r="IA86" s="18"/>
      <c r="IB86" s="18"/>
      <c r="IC86" s="18"/>
      <c r="ID86" s="18"/>
      <c r="IE86" s="18"/>
      <c r="IF86" s="18"/>
      <c r="IG86" s="18"/>
      <c r="IH86" s="18"/>
      <c r="II86" s="18"/>
      <c r="IJ86" s="18"/>
      <c r="IK86" s="18"/>
      <c r="IL86" s="18"/>
      <c r="IM86" s="18"/>
      <c r="IN86" s="18"/>
      <c r="IO86" s="18"/>
      <c r="IP86" s="18"/>
      <c r="IQ86" s="18"/>
      <c r="IR86" s="18"/>
      <c r="IS86" s="18"/>
      <c r="IT86" s="18"/>
      <c r="IU86" s="18"/>
    </row>
    <row r="87" spans="1:255" x14ac:dyDescent="0.2">
      <c r="A87" s="56"/>
      <c r="B87" s="53"/>
      <c r="C87" s="53" t="s">
        <v>390</v>
      </c>
      <c r="D87" s="54"/>
      <c r="E87" s="55"/>
      <c r="F87" s="57">
        <v>5.0199999999999996</v>
      </c>
      <c r="G87" s="137"/>
      <c r="H87" s="57">
        <f>Source!AE35</f>
        <v>5.0199999999999996</v>
      </c>
      <c r="I87" s="57">
        <f>GM87</f>
        <v>11.04</v>
      </c>
      <c r="J87" s="137">
        <v>18.3</v>
      </c>
      <c r="K87" s="58">
        <f>Source!R35</f>
        <v>202.11</v>
      </c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  <c r="CH87" s="18"/>
      <c r="CI87" s="18"/>
      <c r="CJ87" s="18"/>
      <c r="CK87" s="18"/>
      <c r="CL87" s="18"/>
      <c r="CM87" s="18"/>
      <c r="CN87" s="18"/>
      <c r="CO87" s="18"/>
      <c r="CP87" s="18"/>
      <c r="CQ87" s="18"/>
      <c r="CR87" s="18"/>
      <c r="CS87" s="18"/>
      <c r="CT87" s="18"/>
      <c r="CU87" s="18"/>
      <c r="CV87" s="18"/>
      <c r="CW87" s="18"/>
      <c r="CX87" s="18"/>
      <c r="CY87" s="18"/>
      <c r="CZ87" s="18"/>
      <c r="DA87" s="18"/>
      <c r="DB87" s="18"/>
      <c r="DC87" s="18"/>
      <c r="DD87" s="18"/>
      <c r="DE87" s="18"/>
      <c r="DF87" s="18"/>
      <c r="DG87" s="18"/>
      <c r="DH87" s="18"/>
      <c r="DI87" s="18"/>
      <c r="DJ87" s="18"/>
      <c r="DK87" s="18"/>
      <c r="DL87" s="18"/>
      <c r="DM87" s="18"/>
      <c r="DN87" s="18"/>
      <c r="DO87" s="18"/>
      <c r="DP87" s="18"/>
      <c r="DQ87" s="18"/>
      <c r="DR87" s="18"/>
      <c r="DS87" s="18"/>
      <c r="DT87" s="18"/>
      <c r="DU87" s="18"/>
      <c r="DV87" s="18"/>
      <c r="DW87" s="18"/>
      <c r="DX87" s="18"/>
      <c r="DY87" s="18"/>
      <c r="DZ87" s="18"/>
      <c r="EA87" s="18"/>
      <c r="EB87" s="18"/>
      <c r="EC87" s="18"/>
      <c r="ED87" s="18"/>
      <c r="EE87" s="18"/>
      <c r="EF87" s="18"/>
      <c r="EG87" s="18"/>
      <c r="EH87" s="18"/>
      <c r="EI87" s="18"/>
      <c r="EJ87" s="18"/>
      <c r="EK87" s="18"/>
      <c r="EL87" s="18"/>
      <c r="EM87" s="18"/>
      <c r="EN87" s="18"/>
      <c r="EO87" s="18"/>
      <c r="EP87" s="18"/>
      <c r="EQ87" s="18"/>
      <c r="ER87" s="18"/>
      <c r="ES87" s="18"/>
      <c r="ET87" s="18"/>
      <c r="EU87" s="18"/>
      <c r="EV87" s="18"/>
      <c r="EW87" s="18"/>
      <c r="EX87" s="18"/>
      <c r="EY87" s="18"/>
      <c r="EZ87" s="18"/>
      <c r="FA87" s="18"/>
      <c r="FB87" s="18"/>
      <c r="FC87" s="18"/>
      <c r="FD87" s="18"/>
      <c r="FE87" s="18"/>
      <c r="FF87" s="18"/>
      <c r="FG87" s="18"/>
      <c r="FH87" s="18"/>
      <c r="FI87" s="18"/>
      <c r="FJ87" s="18"/>
      <c r="FK87" s="18"/>
      <c r="FL87" s="18"/>
      <c r="FM87" s="18"/>
      <c r="FN87" s="18"/>
      <c r="FO87" s="18"/>
      <c r="FP87" s="18"/>
      <c r="FQ87" s="18"/>
      <c r="FR87" s="18"/>
      <c r="FS87" s="18"/>
      <c r="FT87" s="18"/>
      <c r="FU87" s="18"/>
      <c r="FV87" s="18"/>
      <c r="FW87" s="18"/>
      <c r="FX87" s="18"/>
      <c r="FY87" s="18"/>
      <c r="FZ87" s="18"/>
      <c r="GA87" s="18"/>
      <c r="GB87" s="18"/>
      <c r="GC87" s="18"/>
      <c r="GD87" s="18"/>
      <c r="GE87" s="18"/>
      <c r="GF87" s="18"/>
      <c r="GG87" s="18"/>
      <c r="GH87" s="18"/>
      <c r="GI87" s="18"/>
      <c r="GJ87" s="18"/>
      <c r="GK87" s="18"/>
      <c r="GL87" s="18"/>
      <c r="GM87" s="18">
        <f>ROUND(Source!AE35*Source!AV35*Source!I35,2)</f>
        <v>11.04</v>
      </c>
      <c r="GN87" s="18"/>
      <c r="GO87" s="18"/>
      <c r="GP87" s="18"/>
      <c r="GQ87" s="18"/>
      <c r="GR87" s="18"/>
      <c r="GS87" s="18"/>
      <c r="GT87" s="18"/>
      <c r="GU87" s="18"/>
      <c r="GV87" s="18"/>
      <c r="GW87" s="18"/>
      <c r="GX87" s="18"/>
      <c r="GY87" s="18"/>
      <c r="GZ87" s="18"/>
      <c r="HA87" s="18"/>
      <c r="HB87" s="18"/>
      <c r="HC87" s="18"/>
      <c r="HD87" s="18"/>
      <c r="HE87" s="18"/>
      <c r="HF87" s="18"/>
      <c r="HG87" s="18"/>
      <c r="HH87" s="18"/>
      <c r="HI87" s="18"/>
      <c r="HJ87" s="18"/>
      <c r="HK87" s="18"/>
      <c r="HL87" s="18"/>
      <c r="HM87" s="18"/>
      <c r="HN87" s="18"/>
      <c r="HO87" s="18"/>
      <c r="HP87" s="18"/>
      <c r="HQ87" s="18"/>
      <c r="HR87" s="18"/>
      <c r="HS87" s="18"/>
      <c r="HT87" s="18"/>
      <c r="HU87" s="18"/>
      <c r="HV87" s="18"/>
      <c r="HW87" s="18"/>
      <c r="HX87" s="18"/>
      <c r="HY87" s="18"/>
      <c r="HZ87" s="18"/>
      <c r="IA87" s="18"/>
      <c r="IB87" s="18"/>
      <c r="IC87" s="18"/>
      <c r="ID87" s="18"/>
      <c r="IE87" s="18"/>
      <c r="IF87" s="18"/>
      <c r="IG87" s="18"/>
      <c r="IH87" s="18"/>
      <c r="II87" s="18"/>
      <c r="IJ87" s="18"/>
      <c r="IK87" s="18"/>
      <c r="IL87" s="18"/>
      <c r="IM87" s="18"/>
      <c r="IN87" s="18"/>
      <c r="IO87" s="18"/>
      <c r="IP87" s="18"/>
      <c r="IQ87" s="18"/>
      <c r="IR87" s="18"/>
      <c r="IS87" s="18"/>
      <c r="IT87" s="18"/>
      <c r="IU87" s="18"/>
    </row>
    <row r="88" spans="1:255" x14ac:dyDescent="0.2">
      <c r="A88" s="56"/>
      <c r="B88" s="53"/>
      <c r="C88" s="53" t="s">
        <v>391</v>
      </c>
      <c r="D88" s="54"/>
      <c r="E88" s="55">
        <v>95</v>
      </c>
      <c r="F88" s="138" t="s">
        <v>392</v>
      </c>
      <c r="G88" s="137"/>
      <c r="H88" s="57">
        <f>ROUND((Source!AF35*Source!AV35+Source!AE35*Source!AV35)*(Source!FX35)/100,2)</f>
        <v>275.83</v>
      </c>
      <c r="I88" s="57">
        <f>T88</f>
        <v>606.83000000000004</v>
      </c>
      <c r="J88" s="137" t="s">
        <v>393</v>
      </c>
      <c r="K88" s="58">
        <f>U88</f>
        <v>9468.5</v>
      </c>
      <c r="O88" s="18"/>
      <c r="P88" s="18"/>
      <c r="Q88" s="18"/>
      <c r="R88" s="18"/>
      <c r="S88" s="18"/>
      <c r="T88" s="18">
        <f>ROUND((ROUND(Source!AF35*Source!AV35*Source!I35,2)+ROUND(Source!AE35*Source!AV35*Source!I35,2))*(Source!FX35)/100,2)</f>
        <v>606.83000000000004</v>
      </c>
      <c r="U88" s="18">
        <f>Source!X35</f>
        <v>9468.5</v>
      </c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18"/>
      <c r="CF88" s="18"/>
      <c r="CG88" s="18"/>
      <c r="CH88" s="18"/>
      <c r="CI88" s="18"/>
      <c r="CJ88" s="18"/>
      <c r="CK88" s="18"/>
      <c r="CL88" s="18"/>
      <c r="CM88" s="18"/>
      <c r="CN88" s="18"/>
      <c r="CO88" s="18"/>
      <c r="CP88" s="18"/>
      <c r="CQ88" s="18"/>
      <c r="CR88" s="18"/>
      <c r="CS88" s="18"/>
      <c r="CT88" s="18"/>
      <c r="CU88" s="18"/>
      <c r="CV88" s="18"/>
      <c r="CW88" s="18"/>
      <c r="CX88" s="18"/>
      <c r="CY88" s="18"/>
      <c r="CZ88" s="18"/>
      <c r="DA88" s="18"/>
      <c r="DB88" s="18"/>
      <c r="DC88" s="18"/>
      <c r="DD88" s="18"/>
      <c r="DE88" s="18"/>
      <c r="DF88" s="18"/>
      <c r="DG88" s="18"/>
      <c r="DH88" s="18"/>
      <c r="DI88" s="18"/>
      <c r="DJ88" s="18"/>
      <c r="DK88" s="18"/>
      <c r="DL88" s="18"/>
      <c r="DM88" s="18"/>
      <c r="DN88" s="18"/>
      <c r="DO88" s="18"/>
      <c r="DP88" s="18"/>
      <c r="DQ88" s="18"/>
      <c r="DR88" s="18"/>
      <c r="DS88" s="18"/>
      <c r="DT88" s="18"/>
      <c r="DU88" s="18"/>
      <c r="DV88" s="18"/>
      <c r="DW88" s="18"/>
      <c r="DX88" s="18"/>
      <c r="DY88" s="18"/>
      <c r="DZ88" s="18"/>
      <c r="EA88" s="18"/>
      <c r="EB88" s="18"/>
      <c r="EC88" s="18"/>
      <c r="ED88" s="18"/>
      <c r="EE88" s="18"/>
      <c r="EF88" s="18"/>
      <c r="EG88" s="18"/>
      <c r="EH88" s="18"/>
      <c r="EI88" s="18"/>
      <c r="EJ88" s="18"/>
      <c r="EK88" s="18"/>
      <c r="EL88" s="18"/>
      <c r="EM88" s="18"/>
      <c r="EN88" s="18"/>
      <c r="EO88" s="18"/>
      <c r="EP88" s="18"/>
      <c r="EQ88" s="18"/>
      <c r="ER88" s="18"/>
      <c r="ES88" s="18"/>
      <c r="ET88" s="18"/>
      <c r="EU88" s="18"/>
      <c r="EV88" s="18"/>
      <c r="EW88" s="18"/>
      <c r="EX88" s="18"/>
      <c r="EY88" s="18"/>
      <c r="EZ88" s="18"/>
      <c r="FA88" s="18"/>
      <c r="FB88" s="18"/>
      <c r="FC88" s="18"/>
      <c r="FD88" s="18"/>
      <c r="FE88" s="18"/>
      <c r="FF88" s="18"/>
      <c r="FG88" s="18"/>
      <c r="FH88" s="18"/>
      <c r="FI88" s="18"/>
      <c r="FJ88" s="18"/>
      <c r="FK88" s="18"/>
      <c r="FL88" s="18"/>
      <c r="FM88" s="18"/>
      <c r="FN88" s="18"/>
      <c r="FO88" s="18"/>
      <c r="FP88" s="18"/>
      <c r="FQ88" s="18"/>
      <c r="FR88" s="18"/>
      <c r="FS88" s="18"/>
      <c r="FT88" s="18"/>
      <c r="FU88" s="18"/>
      <c r="FV88" s="18"/>
      <c r="FW88" s="18"/>
      <c r="FX88" s="18"/>
      <c r="FY88" s="18"/>
      <c r="FZ88" s="18"/>
      <c r="GA88" s="18"/>
      <c r="GB88" s="18"/>
      <c r="GC88" s="18"/>
      <c r="GD88" s="18"/>
      <c r="GE88" s="18"/>
      <c r="GF88" s="18"/>
      <c r="GG88" s="18"/>
      <c r="GH88" s="18"/>
      <c r="GI88" s="18"/>
      <c r="GJ88" s="18"/>
      <c r="GK88" s="18"/>
      <c r="GL88" s="18"/>
      <c r="GM88" s="18"/>
      <c r="GN88" s="18"/>
      <c r="GO88" s="18"/>
      <c r="GP88" s="18"/>
      <c r="GQ88" s="18"/>
      <c r="GR88" s="18"/>
      <c r="GS88" s="18"/>
      <c r="GT88" s="18"/>
      <c r="GU88" s="18"/>
      <c r="GV88" s="18"/>
      <c r="GW88" s="18"/>
      <c r="GX88" s="18"/>
      <c r="GY88" s="18">
        <f>T88</f>
        <v>606.83000000000004</v>
      </c>
      <c r="GZ88" s="18"/>
      <c r="HA88" s="18"/>
      <c r="HB88" s="18"/>
      <c r="HC88" s="18">
        <f>T88</f>
        <v>606.83000000000004</v>
      </c>
      <c r="HD88" s="18"/>
      <c r="HE88" s="18"/>
      <c r="HF88" s="18"/>
      <c r="HG88" s="18"/>
      <c r="HH88" s="18"/>
      <c r="HI88" s="18"/>
      <c r="HJ88" s="18"/>
      <c r="HK88" s="18"/>
      <c r="HL88" s="18"/>
      <c r="HM88" s="18"/>
      <c r="HN88" s="18"/>
      <c r="HO88" s="18"/>
      <c r="HP88" s="18"/>
      <c r="HQ88" s="18"/>
      <c r="HR88" s="18"/>
      <c r="HS88" s="18"/>
      <c r="HT88" s="18"/>
      <c r="HU88" s="18"/>
      <c r="HV88" s="18"/>
      <c r="HW88" s="18"/>
      <c r="HX88" s="18"/>
      <c r="HY88" s="18"/>
      <c r="HZ88" s="18"/>
      <c r="IA88" s="18"/>
      <c r="IB88" s="18"/>
      <c r="IC88" s="18"/>
      <c r="ID88" s="18"/>
      <c r="IE88" s="18"/>
      <c r="IF88" s="18"/>
      <c r="IG88" s="18"/>
      <c r="IH88" s="18"/>
      <c r="II88" s="18"/>
      <c r="IJ88" s="18"/>
      <c r="IK88" s="18"/>
      <c r="IL88" s="18"/>
      <c r="IM88" s="18"/>
      <c r="IN88" s="18"/>
      <c r="IO88" s="18"/>
      <c r="IP88" s="18"/>
      <c r="IQ88" s="18"/>
      <c r="IR88" s="18"/>
      <c r="IS88" s="18"/>
      <c r="IT88" s="18"/>
      <c r="IU88" s="18"/>
    </row>
    <row r="89" spans="1:255" x14ac:dyDescent="0.2">
      <c r="A89" s="56"/>
      <c r="B89" s="53"/>
      <c r="C89" s="53" t="s">
        <v>394</v>
      </c>
      <c r="D89" s="54"/>
      <c r="E89" s="55">
        <v>65</v>
      </c>
      <c r="F89" s="138" t="s">
        <v>392</v>
      </c>
      <c r="G89" s="137"/>
      <c r="H89" s="57">
        <f>ROUND((Source!AF35*Source!AV35+Source!AE35*Source!AV35)*(Source!FY35)/100,2)</f>
        <v>188.73</v>
      </c>
      <c r="I89" s="57">
        <f>T89</f>
        <v>415.2</v>
      </c>
      <c r="J89" s="137" t="s">
        <v>403</v>
      </c>
      <c r="K89" s="58">
        <f>U89</f>
        <v>6078.54</v>
      </c>
      <c r="O89" s="18"/>
      <c r="P89" s="18"/>
      <c r="Q89" s="18"/>
      <c r="R89" s="18"/>
      <c r="S89" s="18"/>
      <c r="T89" s="18">
        <f>ROUND((ROUND(Source!AF35*Source!AV35*Source!I35,2)+ROUND(Source!AE35*Source!AV35*Source!I35,2))*(Source!FY35)/100,2)</f>
        <v>415.2</v>
      </c>
      <c r="U89" s="18">
        <f>Source!Y35</f>
        <v>6078.54</v>
      </c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18"/>
      <c r="CF89" s="18"/>
      <c r="CG89" s="18"/>
      <c r="CH89" s="18"/>
      <c r="CI89" s="18"/>
      <c r="CJ89" s="18"/>
      <c r="CK89" s="18"/>
      <c r="CL89" s="18"/>
      <c r="CM89" s="18"/>
      <c r="CN89" s="18"/>
      <c r="CO89" s="18"/>
      <c r="CP89" s="18"/>
      <c r="CQ89" s="18"/>
      <c r="CR89" s="18"/>
      <c r="CS89" s="18"/>
      <c r="CT89" s="18"/>
      <c r="CU89" s="18"/>
      <c r="CV89" s="18"/>
      <c r="CW89" s="18"/>
      <c r="CX89" s="18"/>
      <c r="CY89" s="18"/>
      <c r="CZ89" s="18"/>
      <c r="DA89" s="18"/>
      <c r="DB89" s="18"/>
      <c r="DC89" s="18"/>
      <c r="DD89" s="18"/>
      <c r="DE89" s="18"/>
      <c r="DF89" s="18"/>
      <c r="DG89" s="18"/>
      <c r="DH89" s="18"/>
      <c r="DI89" s="18"/>
      <c r="DJ89" s="18"/>
      <c r="DK89" s="18"/>
      <c r="DL89" s="18"/>
      <c r="DM89" s="18"/>
      <c r="DN89" s="18"/>
      <c r="DO89" s="18"/>
      <c r="DP89" s="18"/>
      <c r="DQ89" s="18"/>
      <c r="DR89" s="18"/>
      <c r="DS89" s="18"/>
      <c r="DT89" s="18"/>
      <c r="DU89" s="18"/>
      <c r="DV89" s="18"/>
      <c r="DW89" s="18"/>
      <c r="DX89" s="18"/>
      <c r="DY89" s="18"/>
      <c r="DZ89" s="18"/>
      <c r="EA89" s="18"/>
      <c r="EB89" s="18"/>
      <c r="EC89" s="18"/>
      <c r="ED89" s="18"/>
      <c r="EE89" s="18"/>
      <c r="EF89" s="18"/>
      <c r="EG89" s="18"/>
      <c r="EH89" s="18"/>
      <c r="EI89" s="18"/>
      <c r="EJ89" s="18"/>
      <c r="EK89" s="18"/>
      <c r="EL89" s="18"/>
      <c r="EM89" s="18"/>
      <c r="EN89" s="18"/>
      <c r="EO89" s="18"/>
      <c r="EP89" s="18"/>
      <c r="EQ89" s="18"/>
      <c r="ER89" s="18"/>
      <c r="ES89" s="18"/>
      <c r="ET89" s="18"/>
      <c r="EU89" s="18"/>
      <c r="EV89" s="18"/>
      <c r="EW89" s="18"/>
      <c r="EX89" s="18"/>
      <c r="EY89" s="18"/>
      <c r="EZ89" s="18"/>
      <c r="FA89" s="18"/>
      <c r="FB89" s="18"/>
      <c r="FC89" s="18"/>
      <c r="FD89" s="18"/>
      <c r="FE89" s="18"/>
      <c r="FF89" s="18"/>
      <c r="FG89" s="18"/>
      <c r="FH89" s="18"/>
      <c r="FI89" s="18"/>
      <c r="FJ89" s="18"/>
      <c r="FK89" s="18"/>
      <c r="FL89" s="18"/>
      <c r="FM89" s="18"/>
      <c r="FN89" s="18"/>
      <c r="FO89" s="18"/>
      <c r="FP89" s="18"/>
      <c r="FQ89" s="18"/>
      <c r="FR89" s="18"/>
      <c r="FS89" s="18"/>
      <c r="FT89" s="18"/>
      <c r="FU89" s="18"/>
      <c r="FV89" s="18"/>
      <c r="FW89" s="18"/>
      <c r="FX89" s="18"/>
      <c r="FY89" s="18"/>
      <c r="FZ89" s="18"/>
      <c r="GA89" s="18"/>
      <c r="GB89" s="18"/>
      <c r="GC89" s="18"/>
      <c r="GD89" s="18"/>
      <c r="GE89" s="18"/>
      <c r="GF89" s="18"/>
      <c r="GG89" s="18"/>
      <c r="GH89" s="18"/>
      <c r="GI89" s="18"/>
      <c r="GJ89" s="18"/>
      <c r="GK89" s="18"/>
      <c r="GL89" s="18"/>
      <c r="GM89" s="18"/>
      <c r="GN89" s="18"/>
      <c r="GO89" s="18"/>
      <c r="GP89" s="18"/>
      <c r="GQ89" s="18"/>
      <c r="GR89" s="18"/>
      <c r="GS89" s="18"/>
      <c r="GT89" s="18"/>
      <c r="GU89" s="18"/>
      <c r="GV89" s="18"/>
      <c r="GW89" s="18"/>
      <c r="GX89" s="18"/>
      <c r="GY89" s="18"/>
      <c r="GZ89" s="18">
        <f>T89</f>
        <v>415.2</v>
      </c>
      <c r="HA89" s="18"/>
      <c r="HB89" s="18"/>
      <c r="HC89" s="18">
        <f>T89</f>
        <v>415.2</v>
      </c>
      <c r="HD89" s="18"/>
      <c r="HE89" s="18"/>
      <c r="HF89" s="18"/>
      <c r="HG89" s="18"/>
      <c r="HH89" s="18"/>
      <c r="HI89" s="18"/>
      <c r="HJ89" s="18"/>
      <c r="HK89" s="18"/>
      <c r="HL89" s="18"/>
      <c r="HM89" s="18"/>
      <c r="HN89" s="18"/>
      <c r="HO89" s="18"/>
      <c r="HP89" s="18"/>
      <c r="HQ89" s="18"/>
      <c r="HR89" s="18"/>
      <c r="HS89" s="18"/>
      <c r="HT89" s="18"/>
      <c r="HU89" s="18"/>
      <c r="HV89" s="18"/>
      <c r="HW89" s="18"/>
      <c r="HX89" s="18"/>
      <c r="HY89" s="18"/>
      <c r="HZ89" s="18"/>
      <c r="IA89" s="18"/>
      <c r="IB89" s="18"/>
      <c r="IC89" s="18"/>
      <c r="ID89" s="18"/>
      <c r="IE89" s="18"/>
      <c r="IF89" s="18"/>
      <c r="IG89" s="18"/>
      <c r="IH89" s="18"/>
      <c r="II89" s="18"/>
      <c r="IJ89" s="18"/>
      <c r="IK89" s="18"/>
      <c r="IL89" s="18"/>
      <c r="IM89" s="18"/>
      <c r="IN89" s="18"/>
      <c r="IO89" s="18"/>
      <c r="IP89" s="18"/>
      <c r="IQ89" s="18"/>
      <c r="IR89" s="18"/>
      <c r="IS89" s="18"/>
      <c r="IT89" s="18"/>
      <c r="IU89" s="18"/>
    </row>
    <row r="90" spans="1:255" ht="13.5" thickBot="1" x14ac:dyDescent="0.25">
      <c r="A90" s="68"/>
      <c r="B90" s="69"/>
      <c r="C90" s="69" t="s">
        <v>399</v>
      </c>
      <c r="D90" s="70" t="s">
        <v>400</v>
      </c>
      <c r="E90" s="71">
        <v>29.66</v>
      </c>
      <c r="F90" s="72"/>
      <c r="G90" s="72"/>
      <c r="H90" s="72">
        <f>ROUND(Source!AH35,2)</f>
        <v>29.66</v>
      </c>
      <c r="I90" s="73">
        <f>Source!U35</f>
        <v>65.25200000000001</v>
      </c>
      <c r="J90" s="72"/>
      <c r="K90" s="74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18"/>
      <c r="CF90" s="18"/>
      <c r="CG90" s="18"/>
      <c r="CH90" s="18"/>
      <c r="CI90" s="18"/>
      <c r="CJ90" s="18"/>
      <c r="CK90" s="18"/>
      <c r="CL90" s="18"/>
      <c r="CM90" s="18"/>
      <c r="CN90" s="18"/>
      <c r="CO90" s="18"/>
      <c r="CP90" s="18"/>
      <c r="CQ90" s="18"/>
      <c r="CR90" s="18"/>
      <c r="CS90" s="18"/>
      <c r="CT90" s="18"/>
      <c r="CU90" s="18"/>
      <c r="CV90" s="18"/>
      <c r="CW90" s="18"/>
      <c r="CX90" s="18"/>
      <c r="CY90" s="18"/>
      <c r="CZ90" s="18"/>
      <c r="DA90" s="18"/>
      <c r="DB90" s="18"/>
      <c r="DC90" s="18"/>
      <c r="DD90" s="18"/>
      <c r="DE90" s="18"/>
      <c r="DF90" s="18"/>
      <c r="DG90" s="18"/>
      <c r="DH90" s="18"/>
      <c r="DI90" s="18"/>
      <c r="DJ90" s="18"/>
      <c r="DK90" s="18"/>
      <c r="DL90" s="18"/>
      <c r="DM90" s="18"/>
      <c r="DN90" s="18"/>
      <c r="DO90" s="18"/>
      <c r="DP90" s="18"/>
      <c r="DQ90" s="18"/>
      <c r="DR90" s="18"/>
      <c r="DS90" s="18"/>
      <c r="DT90" s="18"/>
      <c r="DU90" s="18"/>
      <c r="DV90" s="18"/>
      <c r="DW90" s="18"/>
      <c r="DX90" s="18"/>
      <c r="DY90" s="18"/>
      <c r="DZ90" s="18"/>
      <c r="EA90" s="18"/>
      <c r="EB90" s="18"/>
      <c r="EC90" s="18"/>
      <c r="ED90" s="18"/>
      <c r="EE90" s="18"/>
      <c r="EF90" s="18"/>
      <c r="EG90" s="18"/>
      <c r="EH90" s="18"/>
      <c r="EI90" s="18"/>
      <c r="EJ90" s="18"/>
      <c r="EK90" s="18"/>
      <c r="EL90" s="18"/>
      <c r="EM90" s="18"/>
      <c r="EN90" s="18"/>
      <c r="EO90" s="18"/>
      <c r="EP90" s="18"/>
      <c r="EQ90" s="18"/>
      <c r="ER90" s="18"/>
      <c r="ES90" s="18"/>
      <c r="ET90" s="18"/>
      <c r="EU90" s="18"/>
      <c r="EV90" s="18"/>
      <c r="EW90" s="18"/>
      <c r="EX90" s="18"/>
      <c r="EY90" s="18"/>
      <c r="EZ90" s="18"/>
      <c r="FA90" s="18"/>
      <c r="FB90" s="18"/>
      <c r="FC90" s="18"/>
      <c r="FD90" s="18"/>
      <c r="FE90" s="18"/>
      <c r="FF90" s="18"/>
      <c r="FG90" s="18"/>
      <c r="FH90" s="18"/>
      <c r="FI90" s="18"/>
      <c r="FJ90" s="18"/>
      <c r="FK90" s="18"/>
      <c r="FL90" s="18"/>
      <c r="FM90" s="18"/>
      <c r="FN90" s="18"/>
      <c r="FO90" s="18"/>
      <c r="FP90" s="18"/>
      <c r="FQ90" s="18"/>
      <c r="FR90" s="18"/>
      <c r="FS90" s="18"/>
      <c r="FT90" s="18"/>
      <c r="FU90" s="18"/>
      <c r="FV90" s="18"/>
      <c r="FW90" s="18"/>
      <c r="FX90" s="18"/>
      <c r="FY90" s="18"/>
      <c r="FZ90" s="18"/>
      <c r="GA90" s="18"/>
      <c r="GB90" s="18"/>
      <c r="GC90" s="18"/>
      <c r="GD90" s="18"/>
      <c r="GE90" s="18"/>
      <c r="GF90" s="18"/>
      <c r="GG90" s="18"/>
      <c r="GH90" s="18"/>
      <c r="GI90" s="18"/>
      <c r="GJ90" s="18"/>
      <c r="GK90" s="18"/>
      <c r="GL90" s="18"/>
      <c r="GM90" s="18"/>
      <c r="GN90" s="18"/>
      <c r="GO90" s="18"/>
      <c r="GP90" s="18"/>
      <c r="GQ90" s="18"/>
      <c r="GR90" s="18"/>
      <c r="GS90" s="18"/>
      <c r="GT90" s="18"/>
      <c r="GU90" s="18"/>
      <c r="GV90" s="18"/>
      <c r="GW90" s="18"/>
      <c r="GX90" s="18"/>
      <c r="GY90" s="18"/>
      <c r="GZ90" s="18"/>
      <c r="HA90" s="18"/>
      <c r="HB90" s="18"/>
      <c r="HC90" s="18"/>
      <c r="HD90" s="18"/>
      <c r="HE90" s="18"/>
      <c r="HF90" s="18"/>
      <c r="HG90" s="18"/>
      <c r="HH90" s="18"/>
      <c r="HI90" s="18"/>
      <c r="HJ90" s="18"/>
      <c r="HK90" s="18"/>
      <c r="HL90" s="18"/>
      <c r="HM90" s="18"/>
      <c r="HN90" s="18"/>
      <c r="HO90" s="18"/>
      <c r="HP90" s="18"/>
      <c r="HQ90" s="18"/>
      <c r="HR90" s="18"/>
      <c r="HS90" s="18"/>
      <c r="HT90" s="18"/>
      <c r="HU90" s="18"/>
      <c r="HV90" s="18"/>
      <c r="HW90" s="18"/>
      <c r="HX90" s="18"/>
      <c r="HY90" s="18"/>
      <c r="HZ90" s="18"/>
      <c r="IA90" s="18"/>
      <c r="IB90" s="18"/>
      <c r="IC90" s="18"/>
      <c r="ID90" s="18"/>
      <c r="IE90" s="18"/>
      <c r="IF90" s="18"/>
      <c r="IG90" s="18"/>
      <c r="IH90" s="18"/>
      <c r="II90" s="18"/>
      <c r="IJ90" s="18"/>
      <c r="IK90" s="18"/>
      <c r="IL90" s="18"/>
      <c r="IM90" s="18"/>
      <c r="IN90" s="18"/>
      <c r="IO90" s="18"/>
      <c r="IP90" s="18"/>
      <c r="IQ90" s="18"/>
      <c r="IR90" s="18"/>
      <c r="IS90" s="18"/>
      <c r="IT90" s="18"/>
      <c r="IU90" s="18"/>
    </row>
    <row r="91" spans="1:255" x14ac:dyDescent="0.2">
      <c r="A91" s="60"/>
      <c r="B91" s="59"/>
      <c r="C91" s="59"/>
      <c r="D91" s="59"/>
      <c r="E91" s="59"/>
      <c r="F91" s="59"/>
      <c r="G91" s="59"/>
      <c r="H91" s="120">
        <f>R91</f>
        <v>1841.5600000000002</v>
      </c>
      <c r="I91" s="121"/>
      <c r="J91" s="120">
        <f>S91</f>
        <v>29431.88</v>
      </c>
      <c r="K91" s="122"/>
      <c r="O91" s="18"/>
      <c r="P91" s="18"/>
      <c r="Q91" s="18"/>
      <c r="R91" s="18">
        <f>SUM(T84:T90)</f>
        <v>1841.5600000000002</v>
      </c>
      <c r="S91" s="18">
        <f>SUM(U84:U90)</f>
        <v>29431.88</v>
      </c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18"/>
      <c r="CF91" s="18"/>
      <c r="CG91" s="18"/>
      <c r="CH91" s="18"/>
      <c r="CI91" s="18"/>
      <c r="CJ91" s="18"/>
      <c r="CK91" s="18"/>
      <c r="CL91" s="18"/>
      <c r="CM91" s="18"/>
      <c r="CN91" s="18"/>
      <c r="CO91" s="18"/>
      <c r="CP91" s="18"/>
      <c r="CQ91" s="18"/>
      <c r="CR91" s="18"/>
      <c r="CS91" s="18"/>
      <c r="CT91" s="18"/>
      <c r="CU91" s="18"/>
      <c r="CV91" s="18"/>
      <c r="CW91" s="18"/>
      <c r="CX91" s="18"/>
      <c r="CY91" s="18"/>
      <c r="CZ91" s="18"/>
      <c r="DA91" s="18"/>
      <c r="DB91" s="18"/>
      <c r="DC91" s="18"/>
      <c r="DD91" s="18"/>
      <c r="DE91" s="18"/>
      <c r="DF91" s="18"/>
      <c r="DG91" s="18"/>
      <c r="DH91" s="18"/>
      <c r="DI91" s="18"/>
      <c r="DJ91" s="18"/>
      <c r="DK91" s="18"/>
      <c r="DL91" s="18"/>
      <c r="DM91" s="18"/>
      <c r="DN91" s="18"/>
      <c r="DO91" s="18"/>
      <c r="DP91" s="18"/>
      <c r="DQ91" s="18"/>
      <c r="DR91" s="18"/>
      <c r="DS91" s="18"/>
      <c r="DT91" s="18"/>
      <c r="DU91" s="18"/>
      <c r="DV91" s="18"/>
      <c r="DW91" s="18"/>
      <c r="DX91" s="18"/>
      <c r="DY91" s="18"/>
      <c r="DZ91" s="18"/>
      <c r="EA91" s="18"/>
      <c r="EB91" s="18"/>
      <c r="EC91" s="18"/>
      <c r="ED91" s="18"/>
      <c r="EE91" s="18"/>
      <c r="EF91" s="18"/>
      <c r="EG91" s="18"/>
      <c r="EH91" s="18"/>
      <c r="EI91" s="18"/>
      <c r="EJ91" s="18"/>
      <c r="EK91" s="18"/>
      <c r="EL91" s="18"/>
      <c r="EM91" s="18"/>
      <c r="EN91" s="18"/>
      <c r="EO91" s="18"/>
      <c r="EP91" s="18"/>
      <c r="EQ91" s="18"/>
      <c r="ER91" s="18"/>
      <c r="ES91" s="18"/>
      <c r="ET91" s="18"/>
      <c r="EU91" s="18"/>
      <c r="EV91" s="18"/>
      <c r="EW91" s="18"/>
      <c r="EX91" s="18"/>
      <c r="EY91" s="18"/>
      <c r="EZ91" s="18"/>
      <c r="FA91" s="18"/>
      <c r="FB91" s="18"/>
      <c r="FC91" s="18"/>
      <c r="FD91" s="18"/>
      <c r="FE91" s="18"/>
      <c r="FF91" s="18"/>
      <c r="FG91" s="18"/>
      <c r="FH91" s="18"/>
      <c r="FI91" s="18"/>
      <c r="FJ91" s="18"/>
      <c r="FK91" s="18"/>
      <c r="FL91" s="18"/>
      <c r="FM91" s="18"/>
      <c r="FN91" s="18"/>
      <c r="FO91" s="18"/>
      <c r="FP91" s="18"/>
      <c r="FQ91" s="18"/>
      <c r="FR91" s="18"/>
      <c r="FS91" s="18"/>
      <c r="FT91" s="18"/>
      <c r="FU91" s="18"/>
      <c r="FV91" s="18"/>
      <c r="FW91" s="18"/>
      <c r="FX91" s="18"/>
      <c r="FY91" s="18"/>
      <c r="FZ91" s="18"/>
      <c r="GA91" s="18"/>
      <c r="GB91" s="18"/>
      <c r="GC91" s="18"/>
      <c r="GD91" s="18"/>
      <c r="GE91" s="18"/>
      <c r="GF91" s="18"/>
      <c r="GG91" s="18"/>
      <c r="GH91" s="18"/>
      <c r="GI91" s="18"/>
      <c r="GJ91" s="18"/>
      <c r="GK91" s="18"/>
      <c r="GL91" s="18"/>
      <c r="GM91" s="18"/>
      <c r="GN91" s="18"/>
      <c r="GO91" s="18"/>
      <c r="GP91" s="18"/>
      <c r="GQ91" s="18"/>
      <c r="GR91" s="18"/>
      <c r="GS91" s="18"/>
      <c r="GT91" s="18"/>
      <c r="GU91" s="18"/>
      <c r="GV91" s="18"/>
      <c r="GW91" s="18"/>
      <c r="GX91" s="18"/>
      <c r="GY91" s="18"/>
      <c r="GZ91" s="18"/>
      <c r="HA91" s="18">
        <f>R91</f>
        <v>1841.5600000000002</v>
      </c>
      <c r="HB91" s="18"/>
      <c r="HC91" s="18"/>
      <c r="HD91" s="18"/>
      <c r="HE91" s="18"/>
      <c r="HF91" s="18"/>
      <c r="HG91" s="18"/>
      <c r="HH91" s="18"/>
      <c r="HI91" s="18"/>
      <c r="HJ91" s="18"/>
      <c r="HK91" s="18"/>
      <c r="HL91" s="18"/>
      <c r="HM91" s="18"/>
      <c r="HN91" s="18"/>
      <c r="HO91" s="18"/>
      <c r="HP91" s="18"/>
      <c r="HQ91" s="18"/>
      <c r="HR91" s="18"/>
      <c r="HS91" s="18"/>
      <c r="HT91" s="18"/>
      <c r="HU91" s="18"/>
      <c r="HV91" s="18"/>
      <c r="HW91" s="18"/>
      <c r="HX91" s="18"/>
      <c r="HY91" s="18"/>
      <c r="HZ91" s="18"/>
      <c r="IA91" s="18"/>
      <c r="IB91" s="18"/>
      <c r="IC91" s="18"/>
      <c r="ID91" s="18"/>
      <c r="IE91" s="18"/>
      <c r="IF91" s="18"/>
      <c r="IG91" s="18"/>
      <c r="IH91" s="18"/>
      <c r="II91" s="18"/>
      <c r="IJ91" s="18"/>
      <c r="IK91" s="18"/>
      <c r="IL91" s="18"/>
      <c r="IM91" s="18"/>
      <c r="IN91" s="18"/>
      <c r="IO91" s="18"/>
      <c r="IP91" s="18"/>
      <c r="IQ91" s="18"/>
      <c r="IR91" s="18"/>
      <c r="IS91" s="18"/>
      <c r="IT91" s="18"/>
      <c r="IU91" s="18"/>
    </row>
    <row r="92" spans="1:255" ht="36" x14ac:dyDescent="0.2">
      <c r="A92" s="61">
        <v>8</v>
      </c>
      <c r="B92" s="67" t="s">
        <v>52</v>
      </c>
      <c r="C92" s="62" t="s">
        <v>53</v>
      </c>
      <c r="D92" s="63" t="s">
        <v>54</v>
      </c>
      <c r="E92" s="64">
        <v>2</v>
      </c>
      <c r="F92" s="65">
        <f>Source!AK37</f>
        <v>524.23</v>
      </c>
      <c r="G92" s="141" t="s">
        <v>3</v>
      </c>
      <c r="H92" s="65">
        <f>Source!AB37</f>
        <v>503.31</v>
      </c>
      <c r="I92" s="65"/>
      <c r="J92" s="142"/>
      <c r="K92" s="66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18"/>
      <c r="CF92" s="18"/>
      <c r="CG92" s="18"/>
      <c r="CH92" s="18"/>
      <c r="CI92" s="18"/>
      <c r="CJ92" s="18"/>
      <c r="CK92" s="18"/>
      <c r="CL92" s="18"/>
      <c r="CM92" s="18"/>
      <c r="CN92" s="18"/>
      <c r="CO92" s="18"/>
      <c r="CP92" s="18"/>
      <c r="CQ92" s="18"/>
      <c r="CR92" s="18"/>
      <c r="CS92" s="18"/>
      <c r="CT92" s="18"/>
      <c r="CU92" s="18"/>
      <c r="CV92" s="18"/>
      <c r="CW92" s="18"/>
      <c r="CX92" s="18"/>
      <c r="CY92" s="18"/>
      <c r="CZ92" s="18"/>
      <c r="DA92" s="18"/>
      <c r="DB92" s="18"/>
      <c r="DC92" s="18"/>
      <c r="DD92" s="18"/>
      <c r="DE92" s="18"/>
      <c r="DF92" s="18"/>
      <c r="DG92" s="18"/>
      <c r="DH92" s="18"/>
      <c r="DI92" s="18"/>
      <c r="DJ92" s="18"/>
      <c r="DK92" s="18"/>
      <c r="DL92" s="18"/>
      <c r="DM92" s="18"/>
      <c r="DN92" s="18"/>
      <c r="DO92" s="18"/>
      <c r="DP92" s="18"/>
      <c r="DQ92" s="18"/>
      <c r="DR92" s="18"/>
      <c r="DS92" s="18"/>
      <c r="DT92" s="18"/>
      <c r="DU92" s="18"/>
      <c r="DV92" s="18"/>
      <c r="DW92" s="18"/>
      <c r="DX92" s="18"/>
      <c r="DY92" s="18"/>
      <c r="DZ92" s="18"/>
      <c r="EA92" s="18"/>
      <c r="EB92" s="18"/>
      <c r="EC92" s="18"/>
      <c r="ED92" s="18"/>
      <c r="EE92" s="18"/>
      <c r="EF92" s="18"/>
      <c r="EG92" s="18"/>
      <c r="EH92" s="18"/>
      <c r="EI92" s="18"/>
      <c r="EJ92" s="18"/>
      <c r="EK92" s="18"/>
      <c r="EL92" s="18"/>
      <c r="EM92" s="18"/>
      <c r="EN92" s="18"/>
      <c r="EO92" s="18"/>
      <c r="EP92" s="18"/>
      <c r="EQ92" s="18"/>
      <c r="ER92" s="18"/>
      <c r="ES92" s="18"/>
      <c r="ET92" s="18"/>
      <c r="EU92" s="18"/>
      <c r="EV92" s="18"/>
      <c r="EW92" s="18"/>
      <c r="EX92" s="18"/>
      <c r="EY92" s="18"/>
      <c r="EZ92" s="18"/>
      <c r="FA92" s="18"/>
      <c r="FB92" s="18"/>
      <c r="FC92" s="18"/>
      <c r="FD92" s="18"/>
      <c r="FE92" s="18"/>
      <c r="FF92" s="18"/>
      <c r="FG92" s="18"/>
      <c r="FH92" s="18"/>
      <c r="FI92" s="18"/>
      <c r="FJ92" s="18"/>
      <c r="FK92" s="18"/>
      <c r="FL92" s="18"/>
      <c r="FM92" s="18"/>
      <c r="FN92" s="18"/>
      <c r="FO92" s="18"/>
      <c r="FP92" s="18"/>
      <c r="FQ92" s="18"/>
      <c r="FR92" s="18"/>
      <c r="FS92" s="18"/>
      <c r="FT92" s="18"/>
      <c r="FU92" s="18"/>
      <c r="FV92" s="18"/>
      <c r="FW92" s="18"/>
      <c r="FX92" s="18"/>
      <c r="FY92" s="18"/>
      <c r="FZ92" s="18"/>
      <c r="GA92" s="18"/>
      <c r="GB92" s="18"/>
      <c r="GC92" s="18"/>
      <c r="GD92" s="18"/>
      <c r="GE92" s="18"/>
      <c r="GF92" s="18"/>
      <c r="GG92" s="18"/>
      <c r="GH92" s="18"/>
      <c r="GI92" s="18"/>
      <c r="GJ92" s="18"/>
      <c r="GK92" s="18"/>
      <c r="GL92" s="18"/>
      <c r="GM92" s="18"/>
      <c r="GN92" s="18"/>
      <c r="GO92" s="18"/>
      <c r="GP92" s="18"/>
      <c r="GQ92" s="18"/>
      <c r="GR92" s="18"/>
      <c r="GS92" s="18"/>
      <c r="GT92" s="18"/>
      <c r="GU92" s="18"/>
      <c r="GV92" s="18"/>
      <c r="GW92" s="18"/>
      <c r="GX92" s="18"/>
      <c r="GY92" s="18"/>
      <c r="GZ92" s="18"/>
      <c r="HA92" s="18"/>
      <c r="HB92" s="18"/>
      <c r="HC92" s="18"/>
      <c r="HD92" s="18"/>
      <c r="HE92" s="18"/>
      <c r="HF92" s="18"/>
      <c r="HG92" s="18"/>
      <c r="HH92" s="18"/>
      <c r="HI92" s="18"/>
      <c r="HJ92" s="18"/>
      <c r="HK92" s="18"/>
      <c r="HL92" s="18"/>
      <c r="HM92" s="18"/>
      <c r="HN92" s="18"/>
      <c r="HO92" s="18"/>
      <c r="HP92" s="18"/>
      <c r="HQ92" s="18"/>
      <c r="HR92" s="18"/>
      <c r="HS92" s="18"/>
      <c r="HT92" s="18"/>
      <c r="HU92" s="18"/>
      <c r="HV92" s="18"/>
      <c r="HW92" s="18"/>
      <c r="HX92" s="18"/>
      <c r="HY92" s="18"/>
      <c r="HZ92" s="18"/>
      <c r="IA92" s="18"/>
      <c r="IB92" s="18"/>
      <c r="IC92" s="18"/>
      <c r="ID92" s="18"/>
      <c r="IE92" s="18"/>
      <c r="IF92" s="18"/>
      <c r="IG92" s="18"/>
      <c r="IH92" s="18"/>
      <c r="II92" s="18"/>
      <c r="IJ92" s="18"/>
      <c r="IK92" s="18"/>
      <c r="IL92" s="18"/>
      <c r="IM92" s="18"/>
      <c r="IN92" s="18"/>
      <c r="IO92" s="18"/>
      <c r="IP92" s="18"/>
      <c r="IQ92" s="18"/>
      <c r="IR92" s="18"/>
      <c r="IS92" s="18"/>
      <c r="IT92" s="18"/>
      <c r="IU92" s="18"/>
    </row>
    <row r="93" spans="1:255" x14ac:dyDescent="0.2">
      <c r="A93" s="49"/>
      <c r="B93" s="46"/>
      <c r="C93" s="46" t="s">
        <v>396</v>
      </c>
      <c r="D93" s="47"/>
      <c r="E93" s="48"/>
      <c r="F93" s="50">
        <v>69.17</v>
      </c>
      <c r="G93" s="136"/>
      <c r="H93" s="50">
        <f>Source!AF37</f>
        <v>69.17</v>
      </c>
      <c r="I93" s="50">
        <f>T93</f>
        <v>138.34</v>
      </c>
      <c r="J93" s="136">
        <v>18.3</v>
      </c>
      <c r="K93" s="51">
        <f>U93</f>
        <v>2531.62</v>
      </c>
      <c r="O93" s="18"/>
      <c r="P93" s="18"/>
      <c r="Q93" s="18"/>
      <c r="R93" s="18"/>
      <c r="S93" s="18"/>
      <c r="T93" s="18">
        <f>ROUND(Source!AF37*Source!AV37*Source!I37,2)</f>
        <v>138.34</v>
      </c>
      <c r="U93" s="18">
        <f>Source!S37</f>
        <v>2531.62</v>
      </c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8"/>
      <c r="CJ93" s="18"/>
      <c r="CK93" s="18"/>
      <c r="CL93" s="18"/>
      <c r="CM93" s="18"/>
      <c r="CN93" s="18"/>
      <c r="CO93" s="18"/>
      <c r="CP93" s="18"/>
      <c r="CQ93" s="18"/>
      <c r="CR93" s="18"/>
      <c r="CS93" s="18"/>
      <c r="CT93" s="18"/>
      <c r="CU93" s="18"/>
      <c r="CV93" s="18"/>
      <c r="CW93" s="18"/>
      <c r="CX93" s="18"/>
      <c r="CY93" s="18"/>
      <c r="CZ93" s="18"/>
      <c r="DA93" s="18"/>
      <c r="DB93" s="18"/>
      <c r="DC93" s="18"/>
      <c r="DD93" s="18"/>
      <c r="DE93" s="18"/>
      <c r="DF93" s="18"/>
      <c r="DG93" s="18"/>
      <c r="DH93" s="18"/>
      <c r="DI93" s="18"/>
      <c r="DJ93" s="18"/>
      <c r="DK93" s="18"/>
      <c r="DL93" s="18"/>
      <c r="DM93" s="18"/>
      <c r="DN93" s="18"/>
      <c r="DO93" s="18"/>
      <c r="DP93" s="18"/>
      <c r="DQ93" s="18"/>
      <c r="DR93" s="18"/>
      <c r="DS93" s="18"/>
      <c r="DT93" s="18"/>
      <c r="DU93" s="18"/>
      <c r="DV93" s="18"/>
      <c r="DW93" s="18"/>
      <c r="DX93" s="18"/>
      <c r="DY93" s="18"/>
      <c r="DZ93" s="18"/>
      <c r="EA93" s="18"/>
      <c r="EB93" s="18"/>
      <c r="EC93" s="18"/>
      <c r="ED93" s="18"/>
      <c r="EE93" s="18"/>
      <c r="EF93" s="18"/>
      <c r="EG93" s="18"/>
      <c r="EH93" s="18"/>
      <c r="EI93" s="18"/>
      <c r="EJ93" s="18"/>
      <c r="EK93" s="18"/>
      <c r="EL93" s="18"/>
      <c r="EM93" s="18"/>
      <c r="EN93" s="18"/>
      <c r="EO93" s="18"/>
      <c r="EP93" s="18"/>
      <c r="EQ93" s="18"/>
      <c r="ER93" s="18"/>
      <c r="ES93" s="18"/>
      <c r="ET93" s="18"/>
      <c r="EU93" s="18"/>
      <c r="EV93" s="18"/>
      <c r="EW93" s="18"/>
      <c r="EX93" s="18"/>
      <c r="EY93" s="18"/>
      <c r="EZ93" s="18"/>
      <c r="FA93" s="18"/>
      <c r="FB93" s="18"/>
      <c r="FC93" s="18"/>
      <c r="FD93" s="18"/>
      <c r="FE93" s="18"/>
      <c r="FF93" s="18"/>
      <c r="FG93" s="18"/>
      <c r="FH93" s="18"/>
      <c r="FI93" s="18"/>
      <c r="FJ93" s="18"/>
      <c r="FK93" s="18"/>
      <c r="FL93" s="18"/>
      <c r="FM93" s="18"/>
      <c r="FN93" s="18"/>
      <c r="FO93" s="18"/>
      <c r="FP93" s="18"/>
      <c r="FQ93" s="18"/>
      <c r="FR93" s="18"/>
      <c r="FS93" s="18"/>
      <c r="FT93" s="18"/>
      <c r="FU93" s="18"/>
      <c r="FV93" s="18"/>
      <c r="FW93" s="18"/>
      <c r="FX93" s="18"/>
      <c r="FY93" s="18"/>
      <c r="FZ93" s="18"/>
      <c r="GA93" s="18"/>
      <c r="GB93" s="18"/>
      <c r="GC93" s="18"/>
      <c r="GD93" s="18"/>
      <c r="GE93" s="18"/>
      <c r="GF93" s="18"/>
      <c r="GG93" s="18"/>
      <c r="GH93" s="18"/>
      <c r="GI93" s="18"/>
      <c r="GJ93" s="18">
        <f>T93</f>
        <v>138.34</v>
      </c>
      <c r="GK93" s="18">
        <f>T93</f>
        <v>138.34</v>
      </c>
      <c r="GL93" s="18"/>
      <c r="GM93" s="18"/>
      <c r="GN93" s="18"/>
      <c r="GO93" s="18"/>
      <c r="GP93" s="18"/>
      <c r="GQ93" s="18"/>
      <c r="GR93" s="18"/>
      <c r="GS93" s="18"/>
      <c r="GT93" s="18"/>
      <c r="GU93" s="18"/>
      <c r="GV93" s="18"/>
      <c r="GW93" s="18"/>
      <c r="GX93" s="18"/>
      <c r="GY93" s="18"/>
      <c r="GZ93" s="18"/>
      <c r="HA93" s="18"/>
      <c r="HB93" s="18"/>
      <c r="HC93" s="18">
        <f>T93</f>
        <v>138.34</v>
      </c>
      <c r="HD93" s="18"/>
      <c r="HE93" s="18"/>
      <c r="HF93" s="18"/>
      <c r="HG93" s="18"/>
      <c r="HH93" s="18"/>
      <c r="HI93" s="18"/>
      <c r="HJ93" s="18"/>
      <c r="HK93" s="18"/>
      <c r="HL93" s="18"/>
      <c r="HM93" s="18"/>
      <c r="HN93" s="18"/>
      <c r="HO93" s="18"/>
      <c r="HP93" s="18"/>
      <c r="HQ93" s="18"/>
      <c r="HR93" s="18"/>
      <c r="HS93" s="18"/>
      <c r="HT93" s="18"/>
      <c r="HU93" s="18"/>
      <c r="HV93" s="18"/>
      <c r="HW93" s="18"/>
      <c r="HX93" s="18"/>
      <c r="HY93" s="18"/>
      <c r="HZ93" s="18"/>
      <c r="IA93" s="18"/>
      <c r="IB93" s="18"/>
      <c r="IC93" s="18"/>
      <c r="ID93" s="18"/>
      <c r="IE93" s="18"/>
      <c r="IF93" s="18"/>
      <c r="IG93" s="18"/>
      <c r="IH93" s="18"/>
      <c r="II93" s="18"/>
      <c r="IJ93" s="18"/>
      <c r="IK93" s="18"/>
      <c r="IL93" s="18"/>
      <c r="IM93" s="18"/>
      <c r="IN93" s="18"/>
      <c r="IO93" s="18"/>
      <c r="IP93" s="18"/>
      <c r="IQ93" s="18"/>
      <c r="IR93" s="18"/>
      <c r="IS93" s="18"/>
      <c r="IT93" s="18"/>
      <c r="IU93" s="18"/>
    </row>
    <row r="94" spans="1:255" x14ac:dyDescent="0.2">
      <c r="A94" s="56"/>
      <c r="B94" s="53"/>
      <c r="C94" s="53" t="s">
        <v>389</v>
      </c>
      <c r="D94" s="54"/>
      <c r="E94" s="55"/>
      <c r="F94" s="57">
        <v>434.14</v>
      </c>
      <c r="G94" s="137"/>
      <c r="H94" s="57">
        <f>Source!AD37</f>
        <v>434.14</v>
      </c>
      <c r="I94" s="57">
        <f>T94</f>
        <v>868.28</v>
      </c>
      <c r="J94" s="137">
        <v>12.5</v>
      </c>
      <c r="K94" s="58">
        <f>U94</f>
        <v>10853.5</v>
      </c>
      <c r="O94" s="18"/>
      <c r="P94" s="18"/>
      <c r="Q94" s="18"/>
      <c r="R94" s="18"/>
      <c r="S94" s="18"/>
      <c r="T94" s="18">
        <f>ROUND(Source!AD37*Source!AV37*Source!I37,2)</f>
        <v>868.28</v>
      </c>
      <c r="U94" s="18">
        <f>Source!Q37</f>
        <v>10853.5</v>
      </c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18"/>
      <c r="CF94" s="18"/>
      <c r="CG94" s="18"/>
      <c r="CH94" s="18"/>
      <c r="CI94" s="18"/>
      <c r="CJ94" s="18"/>
      <c r="CK94" s="18"/>
      <c r="CL94" s="18"/>
      <c r="CM94" s="18"/>
      <c r="CN94" s="18"/>
      <c r="CO94" s="18"/>
      <c r="CP94" s="18"/>
      <c r="CQ94" s="18"/>
      <c r="CR94" s="18"/>
      <c r="CS94" s="18"/>
      <c r="CT94" s="18"/>
      <c r="CU94" s="18"/>
      <c r="CV94" s="18"/>
      <c r="CW94" s="18"/>
      <c r="CX94" s="18"/>
      <c r="CY94" s="18"/>
      <c r="CZ94" s="18"/>
      <c r="DA94" s="18"/>
      <c r="DB94" s="18"/>
      <c r="DC94" s="18"/>
      <c r="DD94" s="18"/>
      <c r="DE94" s="18"/>
      <c r="DF94" s="18"/>
      <c r="DG94" s="18"/>
      <c r="DH94" s="18"/>
      <c r="DI94" s="18"/>
      <c r="DJ94" s="18"/>
      <c r="DK94" s="18"/>
      <c r="DL94" s="18"/>
      <c r="DM94" s="18"/>
      <c r="DN94" s="18"/>
      <c r="DO94" s="18"/>
      <c r="DP94" s="18"/>
      <c r="DQ94" s="18"/>
      <c r="DR94" s="18"/>
      <c r="DS94" s="18"/>
      <c r="DT94" s="18"/>
      <c r="DU94" s="18"/>
      <c r="DV94" s="18"/>
      <c r="DW94" s="18"/>
      <c r="DX94" s="18"/>
      <c r="DY94" s="18"/>
      <c r="DZ94" s="18"/>
      <c r="EA94" s="18"/>
      <c r="EB94" s="18"/>
      <c r="EC94" s="18"/>
      <c r="ED94" s="18"/>
      <c r="EE94" s="18"/>
      <c r="EF94" s="18"/>
      <c r="EG94" s="18"/>
      <c r="EH94" s="18"/>
      <c r="EI94" s="18"/>
      <c r="EJ94" s="18"/>
      <c r="EK94" s="18"/>
      <c r="EL94" s="18"/>
      <c r="EM94" s="18"/>
      <c r="EN94" s="18"/>
      <c r="EO94" s="18"/>
      <c r="EP94" s="18"/>
      <c r="EQ94" s="18"/>
      <c r="ER94" s="18"/>
      <c r="ES94" s="18"/>
      <c r="ET94" s="18"/>
      <c r="EU94" s="18"/>
      <c r="EV94" s="18"/>
      <c r="EW94" s="18"/>
      <c r="EX94" s="18"/>
      <c r="EY94" s="18"/>
      <c r="EZ94" s="18"/>
      <c r="FA94" s="18"/>
      <c r="FB94" s="18"/>
      <c r="FC94" s="18"/>
      <c r="FD94" s="18"/>
      <c r="FE94" s="18"/>
      <c r="FF94" s="18"/>
      <c r="FG94" s="18"/>
      <c r="FH94" s="18"/>
      <c r="FI94" s="18"/>
      <c r="FJ94" s="18"/>
      <c r="FK94" s="18"/>
      <c r="FL94" s="18"/>
      <c r="FM94" s="18"/>
      <c r="FN94" s="18"/>
      <c r="FO94" s="18"/>
      <c r="FP94" s="18"/>
      <c r="FQ94" s="18"/>
      <c r="FR94" s="18"/>
      <c r="FS94" s="18"/>
      <c r="FT94" s="18"/>
      <c r="FU94" s="18"/>
      <c r="FV94" s="18"/>
      <c r="FW94" s="18"/>
      <c r="FX94" s="18"/>
      <c r="FY94" s="18"/>
      <c r="FZ94" s="18"/>
      <c r="GA94" s="18"/>
      <c r="GB94" s="18"/>
      <c r="GC94" s="18"/>
      <c r="GD94" s="18"/>
      <c r="GE94" s="18"/>
      <c r="GF94" s="18"/>
      <c r="GG94" s="18"/>
      <c r="GH94" s="18"/>
      <c r="GI94" s="18"/>
      <c r="GJ94" s="18">
        <f>T94</f>
        <v>868.28</v>
      </c>
      <c r="GK94" s="18"/>
      <c r="GL94" s="18">
        <f>T94</f>
        <v>868.28</v>
      </c>
      <c r="GM94" s="18"/>
      <c r="GN94" s="18"/>
      <c r="GO94" s="18"/>
      <c r="GP94" s="18"/>
      <c r="GQ94" s="18"/>
      <c r="GR94" s="18"/>
      <c r="GS94" s="18"/>
      <c r="GT94" s="18"/>
      <c r="GU94" s="18"/>
      <c r="GV94" s="18"/>
      <c r="GW94" s="18"/>
      <c r="GX94" s="18"/>
      <c r="GY94" s="18"/>
      <c r="GZ94" s="18"/>
      <c r="HA94" s="18"/>
      <c r="HB94" s="18"/>
      <c r="HC94" s="18">
        <f>T94</f>
        <v>868.28</v>
      </c>
      <c r="HD94" s="18"/>
      <c r="HE94" s="18"/>
      <c r="HF94" s="18"/>
      <c r="HG94" s="18"/>
      <c r="HH94" s="18"/>
      <c r="HI94" s="18"/>
      <c r="HJ94" s="18"/>
      <c r="HK94" s="18"/>
      <c r="HL94" s="18"/>
      <c r="HM94" s="18"/>
      <c r="HN94" s="18"/>
      <c r="HO94" s="18"/>
      <c r="HP94" s="18"/>
      <c r="HQ94" s="18"/>
      <c r="HR94" s="18"/>
      <c r="HS94" s="18"/>
      <c r="HT94" s="18"/>
      <c r="HU94" s="18"/>
      <c r="HV94" s="18"/>
      <c r="HW94" s="18"/>
      <c r="HX94" s="18"/>
      <c r="HY94" s="18"/>
      <c r="HZ94" s="18"/>
      <c r="IA94" s="18"/>
      <c r="IB94" s="18"/>
      <c r="IC94" s="18"/>
      <c r="ID94" s="18"/>
      <c r="IE94" s="18"/>
      <c r="IF94" s="18"/>
      <c r="IG94" s="18"/>
      <c r="IH94" s="18"/>
      <c r="II94" s="18"/>
      <c r="IJ94" s="18"/>
      <c r="IK94" s="18"/>
      <c r="IL94" s="18"/>
      <c r="IM94" s="18"/>
      <c r="IN94" s="18"/>
      <c r="IO94" s="18"/>
      <c r="IP94" s="18"/>
      <c r="IQ94" s="18"/>
      <c r="IR94" s="18"/>
      <c r="IS94" s="18"/>
      <c r="IT94" s="18"/>
      <c r="IU94" s="18"/>
    </row>
    <row r="95" spans="1:255" x14ac:dyDescent="0.2">
      <c r="A95" s="56"/>
      <c r="B95" s="53"/>
      <c r="C95" s="53" t="s">
        <v>390</v>
      </c>
      <c r="D95" s="54"/>
      <c r="E95" s="55"/>
      <c r="F95" s="57">
        <v>41.49</v>
      </c>
      <c r="G95" s="137"/>
      <c r="H95" s="57">
        <f>Source!AE37</f>
        <v>41.49</v>
      </c>
      <c r="I95" s="57">
        <f>GM95</f>
        <v>82.98</v>
      </c>
      <c r="J95" s="137">
        <v>18.3</v>
      </c>
      <c r="K95" s="58">
        <f>Source!R37</f>
        <v>1518.53</v>
      </c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18"/>
      <c r="CF95" s="18"/>
      <c r="CG95" s="18"/>
      <c r="CH95" s="18"/>
      <c r="CI95" s="18"/>
      <c r="CJ95" s="18"/>
      <c r="CK95" s="18"/>
      <c r="CL95" s="18"/>
      <c r="CM95" s="18"/>
      <c r="CN95" s="18"/>
      <c r="CO95" s="18"/>
      <c r="CP95" s="18"/>
      <c r="CQ95" s="18"/>
      <c r="CR95" s="18"/>
      <c r="CS95" s="18"/>
      <c r="CT95" s="18"/>
      <c r="CU95" s="18"/>
      <c r="CV95" s="18"/>
      <c r="CW95" s="18"/>
      <c r="CX95" s="18"/>
      <c r="CY95" s="18"/>
      <c r="CZ95" s="18"/>
      <c r="DA95" s="18"/>
      <c r="DB95" s="18"/>
      <c r="DC95" s="18"/>
      <c r="DD95" s="18"/>
      <c r="DE95" s="18"/>
      <c r="DF95" s="18"/>
      <c r="DG95" s="18"/>
      <c r="DH95" s="18"/>
      <c r="DI95" s="18"/>
      <c r="DJ95" s="18"/>
      <c r="DK95" s="18"/>
      <c r="DL95" s="18"/>
      <c r="DM95" s="18"/>
      <c r="DN95" s="18"/>
      <c r="DO95" s="18"/>
      <c r="DP95" s="18"/>
      <c r="DQ95" s="18"/>
      <c r="DR95" s="18"/>
      <c r="DS95" s="18"/>
      <c r="DT95" s="18"/>
      <c r="DU95" s="18"/>
      <c r="DV95" s="18"/>
      <c r="DW95" s="18"/>
      <c r="DX95" s="18"/>
      <c r="DY95" s="18"/>
      <c r="DZ95" s="18"/>
      <c r="EA95" s="18"/>
      <c r="EB95" s="18"/>
      <c r="EC95" s="18"/>
      <c r="ED95" s="18"/>
      <c r="EE95" s="18"/>
      <c r="EF95" s="18"/>
      <c r="EG95" s="18"/>
      <c r="EH95" s="18"/>
      <c r="EI95" s="18"/>
      <c r="EJ95" s="18"/>
      <c r="EK95" s="18"/>
      <c r="EL95" s="18"/>
      <c r="EM95" s="18"/>
      <c r="EN95" s="18"/>
      <c r="EO95" s="18"/>
      <c r="EP95" s="18"/>
      <c r="EQ95" s="18"/>
      <c r="ER95" s="18"/>
      <c r="ES95" s="18"/>
      <c r="ET95" s="18"/>
      <c r="EU95" s="18"/>
      <c r="EV95" s="18"/>
      <c r="EW95" s="18"/>
      <c r="EX95" s="18"/>
      <c r="EY95" s="18"/>
      <c r="EZ95" s="18"/>
      <c r="FA95" s="18"/>
      <c r="FB95" s="18"/>
      <c r="FC95" s="18"/>
      <c r="FD95" s="18"/>
      <c r="FE95" s="18"/>
      <c r="FF95" s="18"/>
      <c r="FG95" s="18"/>
      <c r="FH95" s="18"/>
      <c r="FI95" s="18"/>
      <c r="FJ95" s="18"/>
      <c r="FK95" s="18"/>
      <c r="FL95" s="18"/>
      <c r="FM95" s="18"/>
      <c r="FN95" s="18"/>
      <c r="FO95" s="18"/>
      <c r="FP95" s="18"/>
      <c r="FQ95" s="18"/>
      <c r="FR95" s="18"/>
      <c r="FS95" s="18"/>
      <c r="FT95" s="18"/>
      <c r="FU95" s="18"/>
      <c r="FV95" s="18"/>
      <c r="FW95" s="18"/>
      <c r="FX95" s="18"/>
      <c r="FY95" s="18"/>
      <c r="FZ95" s="18"/>
      <c r="GA95" s="18"/>
      <c r="GB95" s="18"/>
      <c r="GC95" s="18"/>
      <c r="GD95" s="18"/>
      <c r="GE95" s="18"/>
      <c r="GF95" s="18"/>
      <c r="GG95" s="18"/>
      <c r="GH95" s="18"/>
      <c r="GI95" s="18"/>
      <c r="GJ95" s="18"/>
      <c r="GK95" s="18"/>
      <c r="GL95" s="18"/>
      <c r="GM95" s="18">
        <f>ROUND(Source!AE37*Source!AV37*Source!I37,2)</f>
        <v>82.98</v>
      </c>
      <c r="GN95" s="18"/>
      <c r="GO95" s="18"/>
      <c r="GP95" s="18"/>
      <c r="GQ95" s="18"/>
      <c r="GR95" s="18"/>
      <c r="GS95" s="18"/>
      <c r="GT95" s="18"/>
      <c r="GU95" s="18"/>
      <c r="GV95" s="18"/>
      <c r="GW95" s="18"/>
      <c r="GX95" s="18"/>
      <c r="GY95" s="18"/>
      <c r="GZ95" s="18"/>
      <c r="HA95" s="18"/>
      <c r="HB95" s="18"/>
      <c r="HC95" s="18"/>
      <c r="HD95" s="18"/>
      <c r="HE95" s="18"/>
      <c r="HF95" s="18"/>
      <c r="HG95" s="18"/>
      <c r="HH95" s="18"/>
      <c r="HI95" s="18"/>
      <c r="HJ95" s="18"/>
      <c r="HK95" s="18"/>
      <c r="HL95" s="18"/>
      <c r="HM95" s="18"/>
      <c r="HN95" s="18"/>
      <c r="HO95" s="18"/>
      <c r="HP95" s="18"/>
      <c r="HQ95" s="18"/>
      <c r="HR95" s="18"/>
      <c r="HS95" s="18"/>
      <c r="HT95" s="18"/>
      <c r="HU95" s="18"/>
      <c r="HV95" s="18"/>
      <c r="HW95" s="18"/>
      <c r="HX95" s="18"/>
      <c r="HY95" s="18"/>
      <c r="HZ95" s="18"/>
      <c r="IA95" s="18"/>
      <c r="IB95" s="18"/>
      <c r="IC95" s="18"/>
      <c r="ID95" s="18"/>
      <c r="IE95" s="18"/>
      <c r="IF95" s="18"/>
      <c r="IG95" s="18"/>
      <c r="IH95" s="18"/>
      <c r="II95" s="18"/>
      <c r="IJ95" s="18"/>
      <c r="IK95" s="18"/>
      <c r="IL95" s="18"/>
      <c r="IM95" s="18"/>
      <c r="IN95" s="18"/>
      <c r="IO95" s="18"/>
      <c r="IP95" s="18"/>
      <c r="IQ95" s="18"/>
      <c r="IR95" s="18"/>
      <c r="IS95" s="18"/>
      <c r="IT95" s="18"/>
      <c r="IU95" s="18"/>
    </row>
    <row r="96" spans="1:255" x14ac:dyDescent="0.2">
      <c r="A96" s="56"/>
      <c r="B96" s="53"/>
      <c r="C96" s="53" t="s">
        <v>391</v>
      </c>
      <c r="D96" s="54"/>
      <c r="E96" s="55">
        <v>95</v>
      </c>
      <c r="F96" s="138" t="s">
        <v>392</v>
      </c>
      <c r="G96" s="137"/>
      <c r="H96" s="57">
        <f>ROUND((Source!AF37*Source!AV37+Source!AE37*Source!AV37)*(Source!FX37)/100,2)</f>
        <v>105.13</v>
      </c>
      <c r="I96" s="57">
        <f>T96</f>
        <v>210.25</v>
      </c>
      <c r="J96" s="137" t="s">
        <v>393</v>
      </c>
      <c r="K96" s="58">
        <f>U96</f>
        <v>3280.62</v>
      </c>
      <c r="O96" s="18"/>
      <c r="P96" s="18"/>
      <c r="Q96" s="18"/>
      <c r="R96" s="18"/>
      <c r="S96" s="18"/>
      <c r="T96" s="18">
        <f>ROUND((ROUND(Source!AF37*Source!AV37*Source!I37,2)+ROUND(Source!AE37*Source!AV37*Source!I37,2))*(Source!FX37)/100,2)</f>
        <v>210.25</v>
      </c>
      <c r="U96" s="18">
        <f>Source!X37</f>
        <v>3280.62</v>
      </c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18"/>
      <c r="CF96" s="18"/>
      <c r="CG96" s="18"/>
      <c r="CH96" s="18"/>
      <c r="CI96" s="18"/>
      <c r="CJ96" s="18"/>
      <c r="CK96" s="18"/>
      <c r="CL96" s="18"/>
      <c r="CM96" s="18"/>
      <c r="CN96" s="18"/>
      <c r="CO96" s="18"/>
      <c r="CP96" s="18"/>
      <c r="CQ96" s="18"/>
      <c r="CR96" s="18"/>
      <c r="CS96" s="18"/>
      <c r="CT96" s="18"/>
      <c r="CU96" s="18"/>
      <c r="CV96" s="18"/>
      <c r="CW96" s="18"/>
      <c r="CX96" s="18"/>
      <c r="CY96" s="18"/>
      <c r="CZ96" s="18"/>
      <c r="DA96" s="18"/>
      <c r="DB96" s="18"/>
      <c r="DC96" s="18"/>
      <c r="DD96" s="18"/>
      <c r="DE96" s="18"/>
      <c r="DF96" s="18"/>
      <c r="DG96" s="18"/>
      <c r="DH96" s="18"/>
      <c r="DI96" s="18"/>
      <c r="DJ96" s="18"/>
      <c r="DK96" s="18"/>
      <c r="DL96" s="18"/>
      <c r="DM96" s="18"/>
      <c r="DN96" s="18"/>
      <c r="DO96" s="18"/>
      <c r="DP96" s="18"/>
      <c r="DQ96" s="18"/>
      <c r="DR96" s="18"/>
      <c r="DS96" s="18"/>
      <c r="DT96" s="18"/>
      <c r="DU96" s="18"/>
      <c r="DV96" s="18"/>
      <c r="DW96" s="18"/>
      <c r="DX96" s="18"/>
      <c r="DY96" s="18"/>
      <c r="DZ96" s="18"/>
      <c r="EA96" s="18"/>
      <c r="EB96" s="18"/>
      <c r="EC96" s="18"/>
      <c r="ED96" s="18"/>
      <c r="EE96" s="18"/>
      <c r="EF96" s="18"/>
      <c r="EG96" s="18"/>
      <c r="EH96" s="18"/>
      <c r="EI96" s="18"/>
      <c r="EJ96" s="18"/>
      <c r="EK96" s="18"/>
      <c r="EL96" s="18"/>
      <c r="EM96" s="18"/>
      <c r="EN96" s="18"/>
      <c r="EO96" s="18"/>
      <c r="EP96" s="18"/>
      <c r="EQ96" s="18"/>
      <c r="ER96" s="18"/>
      <c r="ES96" s="18"/>
      <c r="ET96" s="18"/>
      <c r="EU96" s="18"/>
      <c r="EV96" s="18"/>
      <c r="EW96" s="18"/>
      <c r="EX96" s="18"/>
      <c r="EY96" s="18"/>
      <c r="EZ96" s="18"/>
      <c r="FA96" s="18"/>
      <c r="FB96" s="18"/>
      <c r="FC96" s="18"/>
      <c r="FD96" s="18"/>
      <c r="FE96" s="18"/>
      <c r="FF96" s="18"/>
      <c r="FG96" s="18"/>
      <c r="FH96" s="18"/>
      <c r="FI96" s="18"/>
      <c r="FJ96" s="18"/>
      <c r="FK96" s="18"/>
      <c r="FL96" s="18"/>
      <c r="FM96" s="18"/>
      <c r="FN96" s="18"/>
      <c r="FO96" s="18"/>
      <c r="FP96" s="18"/>
      <c r="FQ96" s="18"/>
      <c r="FR96" s="18"/>
      <c r="FS96" s="18"/>
      <c r="FT96" s="18"/>
      <c r="FU96" s="18"/>
      <c r="FV96" s="18"/>
      <c r="FW96" s="18"/>
      <c r="FX96" s="18"/>
      <c r="FY96" s="18"/>
      <c r="FZ96" s="18"/>
      <c r="GA96" s="18"/>
      <c r="GB96" s="18"/>
      <c r="GC96" s="18"/>
      <c r="GD96" s="18"/>
      <c r="GE96" s="18"/>
      <c r="GF96" s="18"/>
      <c r="GG96" s="18"/>
      <c r="GH96" s="18"/>
      <c r="GI96" s="18"/>
      <c r="GJ96" s="18"/>
      <c r="GK96" s="18"/>
      <c r="GL96" s="18"/>
      <c r="GM96" s="18"/>
      <c r="GN96" s="18"/>
      <c r="GO96" s="18"/>
      <c r="GP96" s="18"/>
      <c r="GQ96" s="18"/>
      <c r="GR96" s="18"/>
      <c r="GS96" s="18"/>
      <c r="GT96" s="18"/>
      <c r="GU96" s="18"/>
      <c r="GV96" s="18"/>
      <c r="GW96" s="18"/>
      <c r="GX96" s="18"/>
      <c r="GY96" s="18">
        <f>T96</f>
        <v>210.25</v>
      </c>
      <c r="GZ96" s="18"/>
      <c r="HA96" s="18"/>
      <c r="HB96" s="18"/>
      <c r="HC96" s="18">
        <f>T96</f>
        <v>210.25</v>
      </c>
      <c r="HD96" s="18"/>
      <c r="HE96" s="18"/>
      <c r="HF96" s="18"/>
      <c r="HG96" s="18"/>
      <c r="HH96" s="18"/>
      <c r="HI96" s="18"/>
      <c r="HJ96" s="18"/>
      <c r="HK96" s="18"/>
      <c r="HL96" s="18"/>
      <c r="HM96" s="18"/>
      <c r="HN96" s="18"/>
      <c r="HO96" s="18"/>
      <c r="HP96" s="18"/>
      <c r="HQ96" s="18"/>
      <c r="HR96" s="18"/>
      <c r="HS96" s="18"/>
      <c r="HT96" s="18"/>
      <c r="HU96" s="18"/>
      <c r="HV96" s="18"/>
      <c r="HW96" s="18"/>
      <c r="HX96" s="18"/>
      <c r="HY96" s="18"/>
      <c r="HZ96" s="18"/>
      <c r="IA96" s="18"/>
      <c r="IB96" s="18"/>
      <c r="IC96" s="18"/>
      <c r="ID96" s="18"/>
      <c r="IE96" s="18"/>
      <c r="IF96" s="18"/>
      <c r="IG96" s="18"/>
      <c r="IH96" s="18"/>
      <c r="II96" s="18"/>
      <c r="IJ96" s="18"/>
      <c r="IK96" s="18"/>
      <c r="IL96" s="18"/>
      <c r="IM96" s="18"/>
      <c r="IN96" s="18"/>
      <c r="IO96" s="18"/>
      <c r="IP96" s="18"/>
      <c r="IQ96" s="18"/>
      <c r="IR96" s="18"/>
      <c r="IS96" s="18"/>
      <c r="IT96" s="18"/>
      <c r="IU96" s="18"/>
    </row>
    <row r="97" spans="1:255" x14ac:dyDescent="0.2">
      <c r="A97" s="56"/>
      <c r="B97" s="53"/>
      <c r="C97" s="53" t="s">
        <v>394</v>
      </c>
      <c r="D97" s="54"/>
      <c r="E97" s="55">
        <v>65</v>
      </c>
      <c r="F97" s="138" t="s">
        <v>392</v>
      </c>
      <c r="G97" s="137"/>
      <c r="H97" s="57">
        <f>ROUND((Source!AF37*Source!AV37+Source!AE37*Source!AV37)*(Source!FY37)/100,2)</f>
        <v>71.930000000000007</v>
      </c>
      <c r="I97" s="57">
        <f>T97</f>
        <v>143.86000000000001</v>
      </c>
      <c r="J97" s="137" t="s">
        <v>403</v>
      </c>
      <c r="K97" s="58">
        <f>U97</f>
        <v>2106.08</v>
      </c>
      <c r="O97" s="18"/>
      <c r="P97" s="18"/>
      <c r="Q97" s="18"/>
      <c r="R97" s="18"/>
      <c r="S97" s="18"/>
      <c r="T97" s="18">
        <f>ROUND((ROUND(Source!AF37*Source!AV37*Source!I37,2)+ROUND(Source!AE37*Source!AV37*Source!I37,2))*(Source!FY37)/100,2)</f>
        <v>143.86000000000001</v>
      </c>
      <c r="U97" s="18">
        <f>Source!Y37</f>
        <v>2106.08</v>
      </c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18"/>
      <c r="CF97" s="18"/>
      <c r="CG97" s="18"/>
      <c r="CH97" s="18"/>
      <c r="CI97" s="18"/>
      <c r="CJ97" s="18"/>
      <c r="CK97" s="18"/>
      <c r="CL97" s="18"/>
      <c r="CM97" s="18"/>
      <c r="CN97" s="18"/>
      <c r="CO97" s="18"/>
      <c r="CP97" s="18"/>
      <c r="CQ97" s="18"/>
      <c r="CR97" s="18"/>
      <c r="CS97" s="18"/>
      <c r="CT97" s="18"/>
      <c r="CU97" s="18"/>
      <c r="CV97" s="18"/>
      <c r="CW97" s="18"/>
      <c r="CX97" s="18"/>
      <c r="CY97" s="18"/>
      <c r="CZ97" s="18"/>
      <c r="DA97" s="18"/>
      <c r="DB97" s="18"/>
      <c r="DC97" s="18"/>
      <c r="DD97" s="18"/>
      <c r="DE97" s="18"/>
      <c r="DF97" s="18"/>
      <c r="DG97" s="18"/>
      <c r="DH97" s="18"/>
      <c r="DI97" s="18"/>
      <c r="DJ97" s="18"/>
      <c r="DK97" s="18"/>
      <c r="DL97" s="18"/>
      <c r="DM97" s="18"/>
      <c r="DN97" s="18"/>
      <c r="DO97" s="18"/>
      <c r="DP97" s="18"/>
      <c r="DQ97" s="18"/>
      <c r="DR97" s="18"/>
      <c r="DS97" s="18"/>
      <c r="DT97" s="18"/>
      <c r="DU97" s="18"/>
      <c r="DV97" s="18"/>
      <c r="DW97" s="18"/>
      <c r="DX97" s="18"/>
      <c r="DY97" s="18"/>
      <c r="DZ97" s="18"/>
      <c r="EA97" s="18"/>
      <c r="EB97" s="18"/>
      <c r="EC97" s="18"/>
      <c r="ED97" s="18"/>
      <c r="EE97" s="18"/>
      <c r="EF97" s="18"/>
      <c r="EG97" s="18"/>
      <c r="EH97" s="18"/>
      <c r="EI97" s="18"/>
      <c r="EJ97" s="18"/>
      <c r="EK97" s="18"/>
      <c r="EL97" s="18"/>
      <c r="EM97" s="18"/>
      <c r="EN97" s="18"/>
      <c r="EO97" s="18"/>
      <c r="EP97" s="18"/>
      <c r="EQ97" s="18"/>
      <c r="ER97" s="18"/>
      <c r="ES97" s="18"/>
      <c r="ET97" s="18"/>
      <c r="EU97" s="18"/>
      <c r="EV97" s="18"/>
      <c r="EW97" s="18"/>
      <c r="EX97" s="18"/>
      <c r="EY97" s="18"/>
      <c r="EZ97" s="18"/>
      <c r="FA97" s="18"/>
      <c r="FB97" s="18"/>
      <c r="FC97" s="18"/>
      <c r="FD97" s="18"/>
      <c r="FE97" s="18"/>
      <c r="FF97" s="18"/>
      <c r="FG97" s="18"/>
      <c r="FH97" s="18"/>
      <c r="FI97" s="18"/>
      <c r="FJ97" s="18"/>
      <c r="FK97" s="18"/>
      <c r="FL97" s="18"/>
      <c r="FM97" s="18"/>
      <c r="FN97" s="18"/>
      <c r="FO97" s="18"/>
      <c r="FP97" s="18"/>
      <c r="FQ97" s="18"/>
      <c r="FR97" s="18"/>
      <c r="FS97" s="18"/>
      <c r="FT97" s="18"/>
      <c r="FU97" s="18"/>
      <c r="FV97" s="18"/>
      <c r="FW97" s="18"/>
      <c r="FX97" s="18"/>
      <c r="FY97" s="18"/>
      <c r="FZ97" s="18"/>
      <c r="GA97" s="18"/>
      <c r="GB97" s="18"/>
      <c r="GC97" s="18"/>
      <c r="GD97" s="18"/>
      <c r="GE97" s="18"/>
      <c r="GF97" s="18"/>
      <c r="GG97" s="18"/>
      <c r="GH97" s="18"/>
      <c r="GI97" s="18"/>
      <c r="GJ97" s="18"/>
      <c r="GK97" s="18"/>
      <c r="GL97" s="18"/>
      <c r="GM97" s="18"/>
      <c r="GN97" s="18"/>
      <c r="GO97" s="18"/>
      <c r="GP97" s="18"/>
      <c r="GQ97" s="18"/>
      <c r="GR97" s="18"/>
      <c r="GS97" s="18"/>
      <c r="GT97" s="18"/>
      <c r="GU97" s="18"/>
      <c r="GV97" s="18"/>
      <c r="GW97" s="18"/>
      <c r="GX97" s="18"/>
      <c r="GY97" s="18"/>
      <c r="GZ97" s="18">
        <f>T97</f>
        <v>143.86000000000001</v>
      </c>
      <c r="HA97" s="18"/>
      <c r="HB97" s="18"/>
      <c r="HC97" s="18">
        <f>T97</f>
        <v>143.86000000000001</v>
      </c>
      <c r="HD97" s="18"/>
      <c r="HE97" s="18"/>
      <c r="HF97" s="18"/>
      <c r="HG97" s="18"/>
      <c r="HH97" s="18"/>
      <c r="HI97" s="18"/>
      <c r="HJ97" s="18"/>
      <c r="HK97" s="18"/>
      <c r="HL97" s="18"/>
      <c r="HM97" s="18"/>
      <c r="HN97" s="18"/>
      <c r="HO97" s="18"/>
      <c r="HP97" s="18"/>
      <c r="HQ97" s="18"/>
      <c r="HR97" s="18"/>
      <c r="HS97" s="18"/>
      <c r="HT97" s="18"/>
      <c r="HU97" s="18"/>
      <c r="HV97" s="18"/>
      <c r="HW97" s="18"/>
      <c r="HX97" s="18"/>
      <c r="HY97" s="18"/>
      <c r="HZ97" s="18"/>
      <c r="IA97" s="18"/>
      <c r="IB97" s="18"/>
      <c r="IC97" s="18"/>
      <c r="ID97" s="18"/>
      <c r="IE97" s="18"/>
      <c r="IF97" s="18"/>
      <c r="IG97" s="18"/>
      <c r="IH97" s="18"/>
      <c r="II97" s="18"/>
      <c r="IJ97" s="18"/>
      <c r="IK97" s="18"/>
      <c r="IL97" s="18"/>
      <c r="IM97" s="18"/>
      <c r="IN97" s="18"/>
      <c r="IO97" s="18"/>
      <c r="IP97" s="18"/>
      <c r="IQ97" s="18"/>
      <c r="IR97" s="18"/>
      <c r="IS97" s="18"/>
      <c r="IT97" s="18"/>
      <c r="IU97" s="18"/>
    </row>
    <row r="98" spans="1:255" ht="13.5" thickBot="1" x14ac:dyDescent="0.25">
      <c r="A98" s="68"/>
      <c r="B98" s="69"/>
      <c r="C98" s="69" t="s">
        <v>399</v>
      </c>
      <c r="D98" s="70" t="s">
        <v>400</v>
      </c>
      <c r="E98" s="71">
        <v>7.19</v>
      </c>
      <c r="F98" s="72"/>
      <c r="G98" s="72"/>
      <c r="H98" s="72">
        <f>ROUND(Source!AH37,2)</f>
        <v>7.19</v>
      </c>
      <c r="I98" s="73">
        <f>Source!U37</f>
        <v>14.38</v>
      </c>
      <c r="J98" s="72"/>
      <c r="K98" s="74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  <c r="CC98" s="18"/>
      <c r="CD98" s="18"/>
      <c r="CE98" s="18"/>
      <c r="CF98" s="18"/>
      <c r="CG98" s="18"/>
      <c r="CH98" s="18"/>
      <c r="CI98" s="18"/>
      <c r="CJ98" s="18"/>
      <c r="CK98" s="18"/>
      <c r="CL98" s="18"/>
      <c r="CM98" s="18"/>
      <c r="CN98" s="18"/>
      <c r="CO98" s="18"/>
      <c r="CP98" s="18"/>
      <c r="CQ98" s="18"/>
      <c r="CR98" s="18"/>
      <c r="CS98" s="18"/>
      <c r="CT98" s="18"/>
      <c r="CU98" s="18"/>
      <c r="CV98" s="18"/>
      <c r="CW98" s="18"/>
      <c r="CX98" s="18"/>
      <c r="CY98" s="18"/>
      <c r="CZ98" s="18"/>
      <c r="DA98" s="18"/>
      <c r="DB98" s="18"/>
      <c r="DC98" s="18"/>
      <c r="DD98" s="18"/>
      <c r="DE98" s="18"/>
      <c r="DF98" s="18"/>
      <c r="DG98" s="18"/>
      <c r="DH98" s="18"/>
      <c r="DI98" s="18"/>
      <c r="DJ98" s="18"/>
      <c r="DK98" s="18"/>
      <c r="DL98" s="18"/>
      <c r="DM98" s="18"/>
      <c r="DN98" s="18"/>
      <c r="DO98" s="18"/>
      <c r="DP98" s="18"/>
      <c r="DQ98" s="18"/>
      <c r="DR98" s="18"/>
      <c r="DS98" s="18"/>
      <c r="DT98" s="18"/>
      <c r="DU98" s="18"/>
      <c r="DV98" s="18"/>
      <c r="DW98" s="18"/>
      <c r="DX98" s="18"/>
      <c r="DY98" s="18"/>
      <c r="DZ98" s="18"/>
      <c r="EA98" s="18"/>
      <c r="EB98" s="18"/>
      <c r="EC98" s="18"/>
      <c r="ED98" s="18"/>
      <c r="EE98" s="18"/>
      <c r="EF98" s="18"/>
      <c r="EG98" s="18"/>
      <c r="EH98" s="18"/>
      <c r="EI98" s="18"/>
      <c r="EJ98" s="18"/>
      <c r="EK98" s="18"/>
      <c r="EL98" s="18"/>
      <c r="EM98" s="18"/>
      <c r="EN98" s="18"/>
      <c r="EO98" s="18"/>
      <c r="EP98" s="18"/>
      <c r="EQ98" s="18"/>
      <c r="ER98" s="18"/>
      <c r="ES98" s="18"/>
      <c r="ET98" s="18"/>
      <c r="EU98" s="18"/>
      <c r="EV98" s="18"/>
      <c r="EW98" s="18"/>
      <c r="EX98" s="18"/>
      <c r="EY98" s="18"/>
      <c r="EZ98" s="18"/>
      <c r="FA98" s="18"/>
      <c r="FB98" s="18"/>
      <c r="FC98" s="18"/>
      <c r="FD98" s="18"/>
      <c r="FE98" s="18"/>
      <c r="FF98" s="18"/>
      <c r="FG98" s="18"/>
      <c r="FH98" s="18"/>
      <c r="FI98" s="18"/>
      <c r="FJ98" s="18"/>
      <c r="FK98" s="18"/>
      <c r="FL98" s="18"/>
      <c r="FM98" s="18"/>
      <c r="FN98" s="18"/>
      <c r="FO98" s="18"/>
      <c r="FP98" s="18"/>
      <c r="FQ98" s="18"/>
      <c r="FR98" s="18"/>
      <c r="FS98" s="18"/>
      <c r="FT98" s="18"/>
      <c r="FU98" s="18"/>
      <c r="FV98" s="18"/>
      <c r="FW98" s="18"/>
      <c r="FX98" s="18"/>
      <c r="FY98" s="18"/>
      <c r="FZ98" s="18"/>
      <c r="GA98" s="18"/>
      <c r="GB98" s="18"/>
      <c r="GC98" s="18"/>
      <c r="GD98" s="18"/>
      <c r="GE98" s="18"/>
      <c r="GF98" s="18"/>
      <c r="GG98" s="18"/>
      <c r="GH98" s="18"/>
      <c r="GI98" s="18"/>
      <c r="GJ98" s="18"/>
      <c r="GK98" s="18"/>
      <c r="GL98" s="18"/>
      <c r="GM98" s="18"/>
      <c r="GN98" s="18"/>
      <c r="GO98" s="18"/>
      <c r="GP98" s="18"/>
      <c r="GQ98" s="18"/>
      <c r="GR98" s="18"/>
      <c r="GS98" s="18"/>
      <c r="GT98" s="18"/>
      <c r="GU98" s="18"/>
      <c r="GV98" s="18"/>
      <c r="GW98" s="18"/>
      <c r="GX98" s="18"/>
      <c r="GY98" s="18"/>
      <c r="GZ98" s="18"/>
      <c r="HA98" s="18"/>
      <c r="HB98" s="18"/>
      <c r="HC98" s="18"/>
      <c r="HD98" s="18"/>
      <c r="HE98" s="18"/>
      <c r="HF98" s="18"/>
      <c r="HG98" s="18"/>
      <c r="HH98" s="18"/>
      <c r="HI98" s="18"/>
      <c r="HJ98" s="18"/>
      <c r="HK98" s="18"/>
      <c r="HL98" s="18"/>
      <c r="HM98" s="18"/>
      <c r="HN98" s="18"/>
      <c r="HO98" s="18"/>
      <c r="HP98" s="18"/>
      <c r="HQ98" s="18"/>
      <c r="HR98" s="18"/>
      <c r="HS98" s="18"/>
      <c r="HT98" s="18"/>
      <c r="HU98" s="18"/>
      <c r="HV98" s="18"/>
      <c r="HW98" s="18"/>
      <c r="HX98" s="18"/>
      <c r="HY98" s="18"/>
      <c r="HZ98" s="18"/>
      <c r="IA98" s="18"/>
      <c r="IB98" s="18"/>
      <c r="IC98" s="18"/>
      <c r="ID98" s="18"/>
      <c r="IE98" s="18"/>
      <c r="IF98" s="18"/>
      <c r="IG98" s="18"/>
      <c r="IH98" s="18"/>
      <c r="II98" s="18"/>
      <c r="IJ98" s="18"/>
      <c r="IK98" s="18"/>
      <c r="IL98" s="18"/>
      <c r="IM98" s="18"/>
      <c r="IN98" s="18"/>
      <c r="IO98" s="18"/>
      <c r="IP98" s="18"/>
      <c r="IQ98" s="18"/>
      <c r="IR98" s="18"/>
      <c r="IS98" s="18"/>
      <c r="IT98" s="18"/>
      <c r="IU98" s="18"/>
    </row>
    <row r="99" spans="1:255" x14ac:dyDescent="0.2">
      <c r="A99" s="60"/>
      <c r="B99" s="59"/>
      <c r="C99" s="59"/>
      <c r="D99" s="59"/>
      <c r="E99" s="59"/>
      <c r="F99" s="59"/>
      <c r="G99" s="59"/>
      <c r="H99" s="120">
        <f>R99</f>
        <v>1360.73</v>
      </c>
      <c r="I99" s="121"/>
      <c r="J99" s="120">
        <f>S99</f>
        <v>18771.82</v>
      </c>
      <c r="K99" s="122"/>
      <c r="O99" s="18"/>
      <c r="P99" s="18"/>
      <c r="Q99" s="18"/>
      <c r="R99" s="18">
        <f>SUM(T92:T98)</f>
        <v>1360.73</v>
      </c>
      <c r="S99" s="18">
        <f>SUM(U92:U98)</f>
        <v>18771.82</v>
      </c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18"/>
      <c r="CF99" s="18"/>
      <c r="CG99" s="18"/>
      <c r="CH99" s="18"/>
      <c r="CI99" s="18"/>
      <c r="CJ99" s="18"/>
      <c r="CK99" s="18"/>
      <c r="CL99" s="18"/>
      <c r="CM99" s="18"/>
      <c r="CN99" s="18"/>
      <c r="CO99" s="18"/>
      <c r="CP99" s="18"/>
      <c r="CQ99" s="18"/>
      <c r="CR99" s="18"/>
      <c r="CS99" s="18"/>
      <c r="CT99" s="18"/>
      <c r="CU99" s="18"/>
      <c r="CV99" s="18"/>
      <c r="CW99" s="18"/>
      <c r="CX99" s="18"/>
      <c r="CY99" s="18"/>
      <c r="CZ99" s="18"/>
      <c r="DA99" s="18"/>
      <c r="DB99" s="18"/>
      <c r="DC99" s="18"/>
      <c r="DD99" s="18"/>
      <c r="DE99" s="18"/>
      <c r="DF99" s="18"/>
      <c r="DG99" s="18"/>
      <c r="DH99" s="18"/>
      <c r="DI99" s="18"/>
      <c r="DJ99" s="18"/>
      <c r="DK99" s="18"/>
      <c r="DL99" s="18"/>
      <c r="DM99" s="18"/>
      <c r="DN99" s="18"/>
      <c r="DO99" s="18"/>
      <c r="DP99" s="18"/>
      <c r="DQ99" s="18"/>
      <c r="DR99" s="18"/>
      <c r="DS99" s="18"/>
      <c r="DT99" s="18"/>
      <c r="DU99" s="18"/>
      <c r="DV99" s="18"/>
      <c r="DW99" s="18"/>
      <c r="DX99" s="18"/>
      <c r="DY99" s="18"/>
      <c r="DZ99" s="18"/>
      <c r="EA99" s="18"/>
      <c r="EB99" s="18"/>
      <c r="EC99" s="18"/>
      <c r="ED99" s="18"/>
      <c r="EE99" s="18"/>
      <c r="EF99" s="18"/>
      <c r="EG99" s="18"/>
      <c r="EH99" s="18"/>
      <c r="EI99" s="18"/>
      <c r="EJ99" s="18"/>
      <c r="EK99" s="18"/>
      <c r="EL99" s="18"/>
      <c r="EM99" s="18"/>
      <c r="EN99" s="18"/>
      <c r="EO99" s="18"/>
      <c r="EP99" s="18"/>
      <c r="EQ99" s="18"/>
      <c r="ER99" s="18"/>
      <c r="ES99" s="18"/>
      <c r="ET99" s="18"/>
      <c r="EU99" s="18"/>
      <c r="EV99" s="18"/>
      <c r="EW99" s="18"/>
      <c r="EX99" s="18"/>
      <c r="EY99" s="18"/>
      <c r="EZ99" s="18"/>
      <c r="FA99" s="18"/>
      <c r="FB99" s="18"/>
      <c r="FC99" s="18"/>
      <c r="FD99" s="18"/>
      <c r="FE99" s="18"/>
      <c r="FF99" s="18"/>
      <c r="FG99" s="18"/>
      <c r="FH99" s="18"/>
      <c r="FI99" s="18"/>
      <c r="FJ99" s="18"/>
      <c r="FK99" s="18"/>
      <c r="FL99" s="18"/>
      <c r="FM99" s="18"/>
      <c r="FN99" s="18"/>
      <c r="FO99" s="18"/>
      <c r="FP99" s="18"/>
      <c r="FQ99" s="18"/>
      <c r="FR99" s="18"/>
      <c r="FS99" s="18"/>
      <c r="FT99" s="18"/>
      <c r="FU99" s="18"/>
      <c r="FV99" s="18"/>
      <c r="FW99" s="18"/>
      <c r="FX99" s="18"/>
      <c r="FY99" s="18"/>
      <c r="FZ99" s="18"/>
      <c r="GA99" s="18"/>
      <c r="GB99" s="18"/>
      <c r="GC99" s="18"/>
      <c r="GD99" s="18"/>
      <c r="GE99" s="18"/>
      <c r="GF99" s="18"/>
      <c r="GG99" s="18"/>
      <c r="GH99" s="18"/>
      <c r="GI99" s="18"/>
      <c r="GJ99" s="18"/>
      <c r="GK99" s="18"/>
      <c r="GL99" s="18"/>
      <c r="GM99" s="18"/>
      <c r="GN99" s="18"/>
      <c r="GO99" s="18"/>
      <c r="GP99" s="18"/>
      <c r="GQ99" s="18"/>
      <c r="GR99" s="18"/>
      <c r="GS99" s="18"/>
      <c r="GT99" s="18"/>
      <c r="GU99" s="18"/>
      <c r="GV99" s="18"/>
      <c r="GW99" s="18"/>
      <c r="GX99" s="18"/>
      <c r="GY99" s="18"/>
      <c r="GZ99" s="18"/>
      <c r="HA99" s="18">
        <f>R99</f>
        <v>1360.73</v>
      </c>
      <c r="HB99" s="18"/>
      <c r="HC99" s="18"/>
      <c r="HD99" s="18"/>
      <c r="HE99" s="18"/>
      <c r="HF99" s="18"/>
      <c r="HG99" s="18"/>
      <c r="HH99" s="18"/>
      <c r="HI99" s="18"/>
      <c r="HJ99" s="18"/>
      <c r="HK99" s="18"/>
      <c r="HL99" s="18"/>
      <c r="HM99" s="18"/>
      <c r="HN99" s="18"/>
      <c r="HO99" s="18"/>
      <c r="HP99" s="18"/>
      <c r="HQ99" s="18"/>
      <c r="HR99" s="18"/>
      <c r="HS99" s="18"/>
      <c r="HT99" s="18"/>
      <c r="HU99" s="18"/>
      <c r="HV99" s="18"/>
      <c r="HW99" s="18"/>
      <c r="HX99" s="18"/>
      <c r="HY99" s="18"/>
      <c r="HZ99" s="18"/>
      <c r="IA99" s="18"/>
      <c r="IB99" s="18"/>
      <c r="IC99" s="18"/>
      <c r="ID99" s="18"/>
      <c r="IE99" s="18"/>
      <c r="IF99" s="18"/>
      <c r="IG99" s="18"/>
      <c r="IH99" s="18"/>
      <c r="II99" s="18"/>
      <c r="IJ99" s="18"/>
      <c r="IK99" s="18"/>
      <c r="IL99" s="18"/>
      <c r="IM99" s="18"/>
      <c r="IN99" s="18"/>
      <c r="IO99" s="18"/>
      <c r="IP99" s="18"/>
      <c r="IQ99" s="18"/>
      <c r="IR99" s="18"/>
      <c r="IS99" s="18"/>
      <c r="IT99" s="18"/>
      <c r="IU99" s="18"/>
    </row>
    <row r="100" spans="1:255" ht="36" x14ac:dyDescent="0.2">
      <c r="A100" s="61">
        <v>9</v>
      </c>
      <c r="B100" s="67" t="s">
        <v>57</v>
      </c>
      <c r="C100" s="62" t="s">
        <v>58</v>
      </c>
      <c r="D100" s="63" t="s">
        <v>54</v>
      </c>
      <c r="E100" s="64">
        <v>2</v>
      </c>
      <c r="F100" s="65">
        <f>Source!AK39</f>
        <v>10.5</v>
      </c>
      <c r="G100" s="141" t="s">
        <v>3</v>
      </c>
      <c r="H100" s="65">
        <f>Source!AB39</f>
        <v>10.5</v>
      </c>
      <c r="I100" s="65"/>
      <c r="J100" s="142"/>
      <c r="K100" s="66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8"/>
      <c r="CC100" s="18"/>
      <c r="CD100" s="18"/>
      <c r="CE100" s="18"/>
      <c r="CF100" s="18"/>
      <c r="CG100" s="18"/>
      <c r="CH100" s="18"/>
      <c r="CI100" s="18"/>
      <c r="CJ100" s="18"/>
      <c r="CK100" s="18"/>
      <c r="CL100" s="18"/>
      <c r="CM100" s="18"/>
      <c r="CN100" s="18"/>
      <c r="CO100" s="18"/>
      <c r="CP100" s="18"/>
      <c r="CQ100" s="18"/>
      <c r="CR100" s="18"/>
      <c r="CS100" s="18"/>
      <c r="CT100" s="18"/>
      <c r="CU100" s="18"/>
      <c r="CV100" s="18"/>
      <c r="CW100" s="18"/>
      <c r="CX100" s="18"/>
      <c r="CY100" s="18"/>
      <c r="CZ100" s="18"/>
      <c r="DA100" s="18"/>
      <c r="DB100" s="18"/>
      <c r="DC100" s="18"/>
      <c r="DD100" s="18"/>
      <c r="DE100" s="18"/>
      <c r="DF100" s="18"/>
      <c r="DG100" s="18"/>
      <c r="DH100" s="18"/>
      <c r="DI100" s="18"/>
      <c r="DJ100" s="18"/>
      <c r="DK100" s="18"/>
      <c r="DL100" s="18"/>
      <c r="DM100" s="18"/>
      <c r="DN100" s="18"/>
      <c r="DO100" s="18"/>
      <c r="DP100" s="18"/>
      <c r="DQ100" s="18"/>
      <c r="DR100" s="18"/>
      <c r="DS100" s="18"/>
      <c r="DT100" s="18"/>
      <c r="DU100" s="18"/>
      <c r="DV100" s="18"/>
      <c r="DW100" s="18"/>
      <c r="DX100" s="18"/>
      <c r="DY100" s="18"/>
      <c r="DZ100" s="18"/>
      <c r="EA100" s="18"/>
      <c r="EB100" s="18"/>
      <c r="EC100" s="18"/>
      <c r="ED100" s="18"/>
      <c r="EE100" s="18"/>
      <c r="EF100" s="18"/>
      <c r="EG100" s="18"/>
      <c r="EH100" s="18"/>
      <c r="EI100" s="18"/>
      <c r="EJ100" s="18"/>
      <c r="EK100" s="18"/>
      <c r="EL100" s="18"/>
      <c r="EM100" s="18"/>
      <c r="EN100" s="18"/>
      <c r="EO100" s="18"/>
      <c r="EP100" s="18"/>
      <c r="EQ100" s="18"/>
      <c r="ER100" s="18"/>
      <c r="ES100" s="18"/>
      <c r="ET100" s="18"/>
      <c r="EU100" s="18"/>
      <c r="EV100" s="18"/>
      <c r="EW100" s="18"/>
      <c r="EX100" s="18"/>
      <c r="EY100" s="18"/>
      <c r="EZ100" s="18"/>
      <c r="FA100" s="18"/>
      <c r="FB100" s="18"/>
      <c r="FC100" s="18"/>
      <c r="FD100" s="18"/>
      <c r="FE100" s="18"/>
      <c r="FF100" s="18"/>
      <c r="FG100" s="18"/>
      <c r="FH100" s="18"/>
      <c r="FI100" s="18"/>
      <c r="FJ100" s="18"/>
      <c r="FK100" s="18"/>
      <c r="FL100" s="18"/>
      <c r="FM100" s="18"/>
      <c r="FN100" s="18"/>
      <c r="FO100" s="18"/>
      <c r="FP100" s="18"/>
      <c r="FQ100" s="18"/>
      <c r="FR100" s="18"/>
      <c r="FS100" s="18"/>
      <c r="FT100" s="18"/>
      <c r="FU100" s="18"/>
      <c r="FV100" s="18"/>
      <c r="FW100" s="18"/>
      <c r="FX100" s="18"/>
      <c r="FY100" s="18"/>
      <c r="FZ100" s="18"/>
      <c r="GA100" s="18"/>
      <c r="GB100" s="18"/>
      <c r="GC100" s="18"/>
      <c r="GD100" s="18"/>
      <c r="GE100" s="18"/>
      <c r="GF100" s="18"/>
      <c r="GG100" s="18"/>
      <c r="GH100" s="18"/>
      <c r="GI100" s="18"/>
      <c r="GJ100" s="18"/>
      <c r="GK100" s="18"/>
      <c r="GL100" s="18"/>
      <c r="GM100" s="18"/>
      <c r="GN100" s="18"/>
      <c r="GO100" s="18"/>
      <c r="GP100" s="18"/>
      <c r="GQ100" s="18"/>
      <c r="GR100" s="18"/>
      <c r="GS100" s="18"/>
      <c r="GT100" s="18"/>
      <c r="GU100" s="18"/>
      <c r="GV100" s="18"/>
      <c r="GW100" s="18"/>
      <c r="GX100" s="18"/>
      <c r="GY100" s="18"/>
      <c r="GZ100" s="18"/>
      <c r="HA100" s="18"/>
      <c r="HB100" s="18"/>
      <c r="HC100" s="18"/>
      <c r="HD100" s="18"/>
      <c r="HE100" s="18"/>
      <c r="HF100" s="18"/>
      <c r="HG100" s="18"/>
      <c r="HH100" s="18"/>
      <c r="HI100" s="18"/>
      <c r="HJ100" s="18"/>
      <c r="HK100" s="18"/>
      <c r="HL100" s="18"/>
      <c r="HM100" s="18"/>
      <c r="HN100" s="18"/>
      <c r="HO100" s="18"/>
      <c r="HP100" s="18"/>
      <c r="HQ100" s="18"/>
      <c r="HR100" s="18"/>
      <c r="HS100" s="18"/>
      <c r="HT100" s="18"/>
      <c r="HU100" s="18"/>
      <c r="HV100" s="18"/>
      <c r="HW100" s="18"/>
      <c r="HX100" s="18"/>
      <c r="HY100" s="18"/>
      <c r="HZ100" s="18"/>
      <c r="IA100" s="18"/>
      <c r="IB100" s="18"/>
      <c r="IC100" s="18"/>
      <c r="ID100" s="18"/>
      <c r="IE100" s="18"/>
      <c r="IF100" s="18"/>
      <c r="IG100" s="18"/>
      <c r="IH100" s="18"/>
      <c r="II100" s="18"/>
      <c r="IJ100" s="18"/>
      <c r="IK100" s="18"/>
      <c r="IL100" s="18"/>
      <c r="IM100" s="18"/>
      <c r="IN100" s="18"/>
      <c r="IO100" s="18"/>
      <c r="IP100" s="18"/>
      <c r="IQ100" s="18"/>
      <c r="IR100" s="18"/>
      <c r="IS100" s="18"/>
      <c r="IT100" s="18"/>
      <c r="IU100" s="18"/>
    </row>
    <row r="101" spans="1:255" x14ac:dyDescent="0.2">
      <c r="A101" s="49"/>
      <c r="B101" s="46"/>
      <c r="C101" s="46" t="s">
        <v>396</v>
      </c>
      <c r="D101" s="47"/>
      <c r="E101" s="48"/>
      <c r="F101" s="50">
        <v>10.5</v>
      </c>
      <c r="G101" s="136"/>
      <c r="H101" s="50">
        <f>Source!AF39</f>
        <v>10.5</v>
      </c>
      <c r="I101" s="50">
        <f>T101</f>
        <v>21</v>
      </c>
      <c r="J101" s="136">
        <v>18.3</v>
      </c>
      <c r="K101" s="51">
        <f>U101</f>
        <v>384.3</v>
      </c>
      <c r="O101" s="18"/>
      <c r="P101" s="18"/>
      <c r="Q101" s="18"/>
      <c r="R101" s="18"/>
      <c r="S101" s="18"/>
      <c r="T101" s="18">
        <f>ROUND(Source!AF39*Source!AV39*Source!I39,2)</f>
        <v>21</v>
      </c>
      <c r="U101" s="18">
        <f>Source!S39</f>
        <v>384.3</v>
      </c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8"/>
      <c r="CC101" s="18"/>
      <c r="CD101" s="18"/>
      <c r="CE101" s="18"/>
      <c r="CF101" s="18"/>
      <c r="CG101" s="18"/>
      <c r="CH101" s="18"/>
      <c r="CI101" s="18"/>
      <c r="CJ101" s="18"/>
      <c r="CK101" s="18"/>
      <c r="CL101" s="18"/>
      <c r="CM101" s="18"/>
      <c r="CN101" s="18"/>
      <c r="CO101" s="18"/>
      <c r="CP101" s="18"/>
      <c r="CQ101" s="18"/>
      <c r="CR101" s="18"/>
      <c r="CS101" s="18"/>
      <c r="CT101" s="18"/>
      <c r="CU101" s="18"/>
      <c r="CV101" s="18"/>
      <c r="CW101" s="18"/>
      <c r="CX101" s="18"/>
      <c r="CY101" s="18"/>
      <c r="CZ101" s="18"/>
      <c r="DA101" s="18"/>
      <c r="DB101" s="18"/>
      <c r="DC101" s="18"/>
      <c r="DD101" s="18"/>
      <c r="DE101" s="18"/>
      <c r="DF101" s="18"/>
      <c r="DG101" s="18"/>
      <c r="DH101" s="18"/>
      <c r="DI101" s="18"/>
      <c r="DJ101" s="18"/>
      <c r="DK101" s="18"/>
      <c r="DL101" s="18"/>
      <c r="DM101" s="18"/>
      <c r="DN101" s="18"/>
      <c r="DO101" s="18"/>
      <c r="DP101" s="18"/>
      <c r="DQ101" s="18"/>
      <c r="DR101" s="18"/>
      <c r="DS101" s="18"/>
      <c r="DT101" s="18"/>
      <c r="DU101" s="18"/>
      <c r="DV101" s="18"/>
      <c r="DW101" s="18"/>
      <c r="DX101" s="18"/>
      <c r="DY101" s="18"/>
      <c r="DZ101" s="18"/>
      <c r="EA101" s="18"/>
      <c r="EB101" s="18"/>
      <c r="EC101" s="18"/>
      <c r="ED101" s="18"/>
      <c r="EE101" s="18"/>
      <c r="EF101" s="18"/>
      <c r="EG101" s="18"/>
      <c r="EH101" s="18"/>
      <c r="EI101" s="18"/>
      <c r="EJ101" s="18"/>
      <c r="EK101" s="18"/>
      <c r="EL101" s="18"/>
      <c r="EM101" s="18"/>
      <c r="EN101" s="18"/>
      <c r="EO101" s="18"/>
      <c r="EP101" s="18"/>
      <c r="EQ101" s="18"/>
      <c r="ER101" s="18"/>
      <c r="ES101" s="18"/>
      <c r="ET101" s="18"/>
      <c r="EU101" s="18"/>
      <c r="EV101" s="18"/>
      <c r="EW101" s="18"/>
      <c r="EX101" s="18"/>
      <c r="EY101" s="18"/>
      <c r="EZ101" s="18"/>
      <c r="FA101" s="18"/>
      <c r="FB101" s="18"/>
      <c r="FC101" s="18"/>
      <c r="FD101" s="18"/>
      <c r="FE101" s="18"/>
      <c r="FF101" s="18"/>
      <c r="FG101" s="18"/>
      <c r="FH101" s="18"/>
      <c r="FI101" s="18"/>
      <c r="FJ101" s="18"/>
      <c r="FK101" s="18"/>
      <c r="FL101" s="18"/>
      <c r="FM101" s="18"/>
      <c r="FN101" s="18"/>
      <c r="FO101" s="18"/>
      <c r="FP101" s="18"/>
      <c r="FQ101" s="18"/>
      <c r="FR101" s="18"/>
      <c r="FS101" s="18"/>
      <c r="FT101" s="18"/>
      <c r="FU101" s="18"/>
      <c r="FV101" s="18"/>
      <c r="FW101" s="18"/>
      <c r="FX101" s="18"/>
      <c r="FY101" s="18"/>
      <c r="FZ101" s="18"/>
      <c r="GA101" s="18"/>
      <c r="GB101" s="18"/>
      <c r="GC101" s="18"/>
      <c r="GD101" s="18"/>
      <c r="GE101" s="18"/>
      <c r="GF101" s="18"/>
      <c r="GG101" s="18"/>
      <c r="GH101" s="18"/>
      <c r="GI101" s="18"/>
      <c r="GJ101" s="18">
        <f>T101</f>
        <v>21</v>
      </c>
      <c r="GK101" s="18">
        <f>T101</f>
        <v>21</v>
      </c>
      <c r="GL101" s="18"/>
      <c r="GM101" s="18"/>
      <c r="GN101" s="18"/>
      <c r="GO101" s="18"/>
      <c r="GP101" s="18"/>
      <c r="GQ101" s="18"/>
      <c r="GR101" s="18"/>
      <c r="GS101" s="18"/>
      <c r="GT101" s="18"/>
      <c r="GU101" s="18"/>
      <c r="GV101" s="18"/>
      <c r="GW101" s="18"/>
      <c r="GX101" s="18"/>
      <c r="GY101" s="18"/>
      <c r="GZ101" s="18"/>
      <c r="HA101" s="18"/>
      <c r="HB101" s="18"/>
      <c r="HC101" s="18"/>
      <c r="HD101" s="18"/>
      <c r="HE101" s="18">
        <f>T101</f>
        <v>21</v>
      </c>
      <c r="HF101" s="18"/>
      <c r="HG101" s="18"/>
      <c r="HH101" s="18"/>
      <c r="HI101" s="18"/>
      <c r="HJ101" s="18"/>
      <c r="HK101" s="18"/>
      <c r="HL101" s="18"/>
      <c r="HM101" s="18"/>
      <c r="HN101" s="18"/>
      <c r="HO101" s="18"/>
      <c r="HP101" s="18"/>
      <c r="HQ101" s="18"/>
      <c r="HR101" s="18"/>
      <c r="HS101" s="18"/>
      <c r="HT101" s="18"/>
      <c r="HU101" s="18"/>
      <c r="HV101" s="18"/>
      <c r="HW101" s="18"/>
      <c r="HX101" s="18"/>
      <c r="HY101" s="18"/>
      <c r="HZ101" s="18"/>
      <c r="IA101" s="18"/>
      <c r="IB101" s="18"/>
      <c r="IC101" s="18"/>
      <c r="ID101" s="18"/>
      <c r="IE101" s="18"/>
      <c r="IF101" s="18"/>
      <c r="IG101" s="18"/>
      <c r="IH101" s="18"/>
      <c r="II101" s="18"/>
      <c r="IJ101" s="18"/>
      <c r="IK101" s="18"/>
      <c r="IL101" s="18"/>
      <c r="IM101" s="18"/>
      <c r="IN101" s="18"/>
      <c r="IO101" s="18"/>
      <c r="IP101" s="18"/>
      <c r="IQ101" s="18"/>
      <c r="IR101" s="18"/>
      <c r="IS101" s="18"/>
      <c r="IT101" s="18"/>
      <c r="IU101" s="18"/>
    </row>
    <row r="102" spans="1:255" x14ac:dyDescent="0.2">
      <c r="A102" s="56"/>
      <c r="B102" s="53"/>
      <c r="C102" s="53" t="s">
        <v>391</v>
      </c>
      <c r="D102" s="54"/>
      <c r="E102" s="55">
        <v>65</v>
      </c>
      <c r="F102" s="138" t="s">
        <v>392</v>
      </c>
      <c r="G102" s="137"/>
      <c r="H102" s="57">
        <f>ROUND((Source!AF39*Source!AV39+Source!AE39*Source!AV39)*(Source!FX39)/100,2)</f>
        <v>6.83</v>
      </c>
      <c r="I102" s="57">
        <f>T102</f>
        <v>13.65</v>
      </c>
      <c r="J102" s="137" t="s">
        <v>404</v>
      </c>
      <c r="K102" s="58">
        <f>U102</f>
        <v>211.37</v>
      </c>
      <c r="O102" s="18"/>
      <c r="P102" s="18"/>
      <c r="Q102" s="18"/>
      <c r="R102" s="18"/>
      <c r="S102" s="18"/>
      <c r="T102" s="18">
        <f>ROUND((ROUND(Source!AF39*Source!AV39*Source!I39,2)+ROUND(Source!AE39*Source!AV39*Source!I39,2))*(Source!FX39)/100,2)</f>
        <v>13.65</v>
      </c>
      <c r="U102" s="18">
        <f>Source!X39</f>
        <v>211.37</v>
      </c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18"/>
      <c r="CF102" s="18"/>
      <c r="CG102" s="18"/>
      <c r="CH102" s="18"/>
      <c r="CI102" s="18"/>
      <c r="CJ102" s="18"/>
      <c r="CK102" s="18"/>
      <c r="CL102" s="18"/>
      <c r="CM102" s="18"/>
      <c r="CN102" s="18"/>
      <c r="CO102" s="18"/>
      <c r="CP102" s="18"/>
      <c r="CQ102" s="18"/>
      <c r="CR102" s="18"/>
      <c r="CS102" s="18"/>
      <c r="CT102" s="18"/>
      <c r="CU102" s="18"/>
      <c r="CV102" s="18"/>
      <c r="CW102" s="18"/>
      <c r="CX102" s="18"/>
      <c r="CY102" s="18"/>
      <c r="CZ102" s="18"/>
      <c r="DA102" s="18"/>
      <c r="DB102" s="18"/>
      <c r="DC102" s="18"/>
      <c r="DD102" s="18"/>
      <c r="DE102" s="18"/>
      <c r="DF102" s="18"/>
      <c r="DG102" s="18"/>
      <c r="DH102" s="18"/>
      <c r="DI102" s="18"/>
      <c r="DJ102" s="18"/>
      <c r="DK102" s="18"/>
      <c r="DL102" s="18"/>
      <c r="DM102" s="18"/>
      <c r="DN102" s="18"/>
      <c r="DO102" s="18"/>
      <c r="DP102" s="18"/>
      <c r="DQ102" s="18"/>
      <c r="DR102" s="18"/>
      <c r="DS102" s="18"/>
      <c r="DT102" s="18"/>
      <c r="DU102" s="18"/>
      <c r="DV102" s="18"/>
      <c r="DW102" s="18"/>
      <c r="DX102" s="18"/>
      <c r="DY102" s="18"/>
      <c r="DZ102" s="18"/>
      <c r="EA102" s="18"/>
      <c r="EB102" s="18"/>
      <c r="EC102" s="18"/>
      <c r="ED102" s="18"/>
      <c r="EE102" s="18"/>
      <c r="EF102" s="18"/>
      <c r="EG102" s="18"/>
      <c r="EH102" s="18"/>
      <c r="EI102" s="18"/>
      <c r="EJ102" s="18"/>
      <c r="EK102" s="18"/>
      <c r="EL102" s="18"/>
      <c r="EM102" s="18"/>
      <c r="EN102" s="18"/>
      <c r="EO102" s="18"/>
      <c r="EP102" s="18"/>
      <c r="EQ102" s="18"/>
      <c r="ER102" s="18"/>
      <c r="ES102" s="18"/>
      <c r="ET102" s="18"/>
      <c r="EU102" s="18"/>
      <c r="EV102" s="18"/>
      <c r="EW102" s="18"/>
      <c r="EX102" s="18"/>
      <c r="EY102" s="18"/>
      <c r="EZ102" s="18"/>
      <c r="FA102" s="18"/>
      <c r="FB102" s="18"/>
      <c r="FC102" s="18"/>
      <c r="FD102" s="18"/>
      <c r="FE102" s="18"/>
      <c r="FF102" s="18"/>
      <c r="FG102" s="18"/>
      <c r="FH102" s="18"/>
      <c r="FI102" s="18"/>
      <c r="FJ102" s="18"/>
      <c r="FK102" s="18"/>
      <c r="FL102" s="18"/>
      <c r="FM102" s="18"/>
      <c r="FN102" s="18"/>
      <c r="FO102" s="18"/>
      <c r="FP102" s="18"/>
      <c r="FQ102" s="18"/>
      <c r="FR102" s="18"/>
      <c r="FS102" s="18"/>
      <c r="FT102" s="18"/>
      <c r="FU102" s="18"/>
      <c r="FV102" s="18"/>
      <c r="FW102" s="18"/>
      <c r="FX102" s="18"/>
      <c r="FY102" s="18"/>
      <c r="FZ102" s="18"/>
      <c r="GA102" s="18"/>
      <c r="GB102" s="18"/>
      <c r="GC102" s="18"/>
      <c r="GD102" s="18"/>
      <c r="GE102" s="18"/>
      <c r="GF102" s="18"/>
      <c r="GG102" s="18"/>
      <c r="GH102" s="18"/>
      <c r="GI102" s="18"/>
      <c r="GJ102" s="18"/>
      <c r="GK102" s="18"/>
      <c r="GL102" s="18"/>
      <c r="GM102" s="18"/>
      <c r="GN102" s="18"/>
      <c r="GO102" s="18"/>
      <c r="GP102" s="18"/>
      <c r="GQ102" s="18"/>
      <c r="GR102" s="18"/>
      <c r="GS102" s="18"/>
      <c r="GT102" s="18"/>
      <c r="GU102" s="18"/>
      <c r="GV102" s="18"/>
      <c r="GW102" s="18"/>
      <c r="GX102" s="18"/>
      <c r="GY102" s="18">
        <f>T102</f>
        <v>13.65</v>
      </c>
      <c r="GZ102" s="18"/>
      <c r="HA102" s="18"/>
      <c r="HB102" s="18"/>
      <c r="HC102" s="18"/>
      <c r="HD102" s="18"/>
      <c r="HE102" s="18">
        <f>T102</f>
        <v>13.65</v>
      </c>
      <c r="HF102" s="18"/>
      <c r="HG102" s="18"/>
      <c r="HH102" s="18"/>
      <c r="HI102" s="18"/>
      <c r="HJ102" s="18"/>
      <c r="HK102" s="18"/>
      <c r="HL102" s="18"/>
      <c r="HM102" s="18"/>
      <c r="HN102" s="18"/>
      <c r="HO102" s="18"/>
      <c r="HP102" s="18"/>
      <c r="HQ102" s="18"/>
      <c r="HR102" s="18"/>
      <c r="HS102" s="18"/>
      <c r="HT102" s="18"/>
      <c r="HU102" s="18"/>
      <c r="HV102" s="18"/>
      <c r="HW102" s="18"/>
      <c r="HX102" s="18"/>
      <c r="HY102" s="18"/>
      <c r="HZ102" s="18"/>
      <c r="IA102" s="18"/>
      <c r="IB102" s="18"/>
      <c r="IC102" s="18"/>
      <c r="ID102" s="18"/>
      <c r="IE102" s="18"/>
      <c r="IF102" s="18"/>
      <c r="IG102" s="18"/>
      <c r="IH102" s="18"/>
      <c r="II102" s="18"/>
      <c r="IJ102" s="18"/>
      <c r="IK102" s="18"/>
      <c r="IL102" s="18"/>
      <c r="IM102" s="18"/>
      <c r="IN102" s="18"/>
      <c r="IO102" s="18"/>
      <c r="IP102" s="18"/>
      <c r="IQ102" s="18"/>
      <c r="IR102" s="18"/>
      <c r="IS102" s="18"/>
      <c r="IT102" s="18"/>
      <c r="IU102" s="18"/>
    </row>
    <row r="103" spans="1:255" x14ac:dyDescent="0.2">
      <c r="A103" s="56"/>
      <c r="B103" s="53"/>
      <c r="C103" s="53" t="s">
        <v>394</v>
      </c>
      <c r="D103" s="54"/>
      <c r="E103" s="55">
        <v>40</v>
      </c>
      <c r="F103" s="138" t="s">
        <v>392</v>
      </c>
      <c r="G103" s="137"/>
      <c r="H103" s="57">
        <f>ROUND((Source!AF39*Source!AV39+Source!AE39*Source!AV39)*(Source!FY39)/100,2)</f>
        <v>4.2</v>
      </c>
      <c r="I103" s="57">
        <f>T103</f>
        <v>8.4</v>
      </c>
      <c r="J103" s="137" t="s">
        <v>405</v>
      </c>
      <c r="K103" s="58">
        <f>U103</f>
        <v>122.98</v>
      </c>
      <c r="O103" s="18"/>
      <c r="P103" s="18"/>
      <c r="Q103" s="18"/>
      <c r="R103" s="18"/>
      <c r="S103" s="18"/>
      <c r="T103" s="18">
        <f>ROUND((ROUND(Source!AF39*Source!AV39*Source!I39,2)+ROUND(Source!AE39*Source!AV39*Source!I39,2))*(Source!FY39)/100,2)</f>
        <v>8.4</v>
      </c>
      <c r="U103" s="18">
        <f>Source!Y39</f>
        <v>122.98</v>
      </c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18"/>
      <c r="CF103" s="18"/>
      <c r="CG103" s="18"/>
      <c r="CH103" s="18"/>
      <c r="CI103" s="18"/>
      <c r="CJ103" s="18"/>
      <c r="CK103" s="18"/>
      <c r="CL103" s="18"/>
      <c r="CM103" s="18"/>
      <c r="CN103" s="18"/>
      <c r="CO103" s="18"/>
      <c r="CP103" s="18"/>
      <c r="CQ103" s="18"/>
      <c r="CR103" s="18"/>
      <c r="CS103" s="18"/>
      <c r="CT103" s="18"/>
      <c r="CU103" s="18"/>
      <c r="CV103" s="18"/>
      <c r="CW103" s="18"/>
      <c r="CX103" s="18"/>
      <c r="CY103" s="18"/>
      <c r="CZ103" s="18"/>
      <c r="DA103" s="18"/>
      <c r="DB103" s="18"/>
      <c r="DC103" s="18"/>
      <c r="DD103" s="18"/>
      <c r="DE103" s="18"/>
      <c r="DF103" s="18"/>
      <c r="DG103" s="18"/>
      <c r="DH103" s="18"/>
      <c r="DI103" s="18"/>
      <c r="DJ103" s="18"/>
      <c r="DK103" s="18"/>
      <c r="DL103" s="18"/>
      <c r="DM103" s="18"/>
      <c r="DN103" s="18"/>
      <c r="DO103" s="18"/>
      <c r="DP103" s="18"/>
      <c r="DQ103" s="18"/>
      <c r="DR103" s="18"/>
      <c r="DS103" s="18"/>
      <c r="DT103" s="18"/>
      <c r="DU103" s="18"/>
      <c r="DV103" s="18"/>
      <c r="DW103" s="18"/>
      <c r="DX103" s="18"/>
      <c r="DY103" s="18"/>
      <c r="DZ103" s="18"/>
      <c r="EA103" s="18"/>
      <c r="EB103" s="18"/>
      <c r="EC103" s="18"/>
      <c r="ED103" s="18"/>
      <c r="EE103" s="18"/>
      <c r="EF103" s="18"/>
      <c r="EG103" s="18"/>
      <c r="EH103" s="18"/>
      <c r="EI103" s="18"/>
      <c r="EJ103" s="18"/>
      <c r="EK103" s="18"/>
      <c r="EL103" s="18"/>
      <c r="EM103" s="18"/>
      <c r="EN103" s="18"/>
      <c r="EO103" s="18"/>
      <c r="EP103" s="18"/>
      <c r="EQ103" s="18"/>
      <c r="ER103" s="18"/>
      <c r="ES103" s="18"/>
      <c r="ET103" s="18"/>
      <c r="EU103" s="18"/>
      <c r="EV103" s="18"/>
      <c r="EW103" s="18"/>
      <c r="EX103" s="18"/>
      <c r="EY103" s="18"/>
      <c r="EZ103" s="18"/>
      <c r="FA103" s="18"/>
      <c r="FB103" s="18"/>
      <c r="FC103" s="18"/>
      <c r="FD103" s="18"/>
      <c r="FE103" s="18"/>
      <c r="FF103" s="18"/>
      <c r="FG103" s="18"/>
      <c r="FH103" s="18"/>
      <c r="FI103" s="18"/>
      <c r="FJ103" s="18"/>
      <c r="FK103" s="18"/>
      <c r="FL103" s="18"/>
      <c r="FM103" s="18"/>
      <c r="FN103" s="18"/>
      <c r="FO103" s="18"/>
      <c r="FP103" s="18"/>
      <c r="FQ103" s="18"/>
      <c r="FR103" s="18"/>
      <c r="FS103" s="18"/>
      <c r="FT103" s="18"/>
      <c r="FU103" s="18"/>
      <c r="FV103" s="18"/>
      <c r="FW103" s="18"/>
      <c r="FX103" s="18"/>
      <c r="FY103" s="18"/>
      <c r="FZ103" s="18"/>
      <c r="GA103" s="18"/>
      <c r="GB103" s="18"/>
      <c r="GC103" s="18"/>
      <c r="GD103" s="18"/>
      <c r="GE103" s="18"/>
      <c r="GF103" s="18"/>
      <c r="GG103" s="18"/>
      <c r="GH103" s="18"/>
      <c r="GI103" s="18"/>
      <c r="GJ103" s="18"/>
      <c r="GK103" s="18"/>
      <c r="GL103" s="18"/>
      <c r="GM103" s="18"/>
      <c r="GN103" s="18"/>
      <c r="GO103" s="18"/>
      <c r="GP103" s="18"/>
      <c r="GQ103" s="18"/>
      <c r="GR103" s="18"/>
      <c r="GS103" s="18"/>
      <c r="GT103" s="18"/>
      <c r="GU103" s="18"/>
      <c r="GV103" s="18"/>
      <c r="GW103" s="18"/>
      <c r="GX103" s="18"/>
      <c r="GY103" s="18"/>
      <c r="GZ103" s="18">
        <f>T103</f>
        <v>8.4</v>
      </c>
      <c r="HA103" s="18"/>
      <c r="HB103" s="18"/>
      <c r="HC103" s="18"/>
      <c r="HD103" s="18"/>
      <c r="HE103" s="18">
        <f>T103</f>
        <v>8.4</v>
      </c>
      <c r="HF103" s="18"/>
      <c r="HG103" s="18"/>
      <c r="HH103" s="18"/>
      <c r="HI103" s="18"/>
      <c r="HJ103" s="18"/>
      <c r="HK103" s="18"/>
      <c r="HL103" s="18"/>
      <c r="HM103" s="18"/>
      <c r="HN103" s="18"/>
      <c r="HO103" s="18"/>
      <c r="HP103" s="18"/>
      <c r="HQ103" s="18"/>
      <c r="HR103" s="18"/>
      <c r="HS103" s="18"/>
      <c r="HT103" s="18"/>
      <c r="HU103" s="18"/>
      <c r="HV103" s="18"/>
      <c r="HW103" s="18"/>
      <c r="HX103" s="18"/>
      <c r="HY103" s="18"/>
      <c r="HZ103" s="18"/>
      <c r="IA103" s="18"/>
      <c r="IB103" s="18"/>
      <c r="IC103" s="18"/>
      <c r="ID103" s="18"/>
      <c r="IE103" s="18"/>
      <c r="IF103" s="18"/>
      <c r="IG103" s="18"/>
      <c r="IH103" s="18"/>
      <c r="II103" s="18"/>
      <c r="IJ103" s="18"/>
      <c r="IK103" s="18"/>
      <c r="IL103" s="18"/>
      <c r="IM103" s="18"/>
      <c r="IN103" s="18"/>
      <c r="IO103" s="18"/>
      <c r="IP103" s="18"/>
      <c r="IQ103" s="18"/>
      <c r="IR103" s="18"/>
      <c r="IS103" s="18"/>
      <c r="IT103" s="18"/>
      <c r="IU103" s="18"/>
    </row>
    <row r="104" spans="1:255" ht="13.5" thickBot="1" x14ac:dyDescent="0.25">
      <c r="A104" s="68"/>
      <c r="B104" s="69"/>
      <c r="C104" s="69" t="s">
        <v>399</v>
      </c>
      <c r="D104" s="70" t="s">
        <v>400</v>
      </c>
      <c r="E104" s="71">
        <v>0.82</v>
      </c>
      <c r="F104" s="72"/>
      <c r="G104" s="72"/>
      <c r="H104" s="72">
        <f>ROUND(Source!AH39,2)</f>
        <v>0.82</v>
      </c>
      <c r="I104" s="73">
        <f>Source!U39</f>
        <v>1.64</v>
      </c>
      <c r="J104" s="72"/>
      <c r="K104" s="74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  <c r="CB104" s="18"/>
      <c r="CC104" s="18"/>
      <c r="CD104" s="18"/>
      <c r="CE104" s="18"/>
      <c r="CF104" s="18"/>
      <c r="CG104" s="18"/>
      <c r="CH104" s="18"/>
      <c r="CI104" s="18"/>
      <c r="CJ104" s="18"/>
      <c r="CK104" s="18"/>
      <c r="CL104" s="18"/>
      <c r="CM104" s="18"/>
      <c r="CN104" s="18"/>
      <c r="CO104" s="18"/>
      <c r="CP104" s="18"/>
      <c r="CQ104" s="18"/>
      <c r="CR104" s="18"/>
      <c r="CS104" s="18"/>
      <c r="CT104" s="18"/>
      <c r="CU104" s="18"/>
      <c r="CV104" s="18"/>
      <c r="CW104" s="18"/>
      <c r="CX104" s="18"/>
      <c r="CY104" s="18"/>
      <c r="CZ104" s="18"/>
      <c r="DA104" s="18"/>
      <c r="DB104" s="18"/>
      <c r="DC104" s="18"/>
      <c r="DD104" s="18"/>
      <c r="DE104" s="18"/>
      <c r="DF104" s="18"/>
      <c r="DG104" s="18"/>
      <c r="DH104" s="18"/>
      <c r="DI104" s="18"/>
      <c r="DJ104" s="18"/>
      <c r="DK104" s="18"/>
      <c r="DL104" s="18"/>
      <c r="DM104" s="18"/>
      <c r="DN104" s="18"/>
      <c r="DO104" s="18"/>
      <c r="DP104" s="18"/>
      <c r="DQ104" s="18"/>
      <c r="DR104" s="18"/>
      <c r="DS104" s="18"/>
      <c r="DT104" s="18"/>
      <c r="DU104" s="18"/>
      <c r="DV104" s="18"/>
      <c r="DW104" s="18"/>
      <c r="DX104" s="18"/>
      <c r="DY104" s="18"/>
      <c r="DZ104" s="18"/>
      <c r="EA104" s="18"/>
      <c r="EB104" s="18"/>
      <c r="EC104" s="18"/>
      <c r="ED104" s="18"/>
      <c r="EE104" s="18"/>
      <c r="EF104" s="18"/>
      <c r="EG104" s="18"/>
      <c r="EH104" s="18"/>
      <c r="EI104" s="18"/>
      <c r="EJ104" s="18"/>
      <c r="EK104" s="18"/>
      <c r="EL104" s="18"/>
      <c r="EM104" s="18"/>
      <c r="EN104" s="18"/>
      <c r="EO104" s="18"/>
      <c r="EP104" s="18"/>
      <c r="EQ104" s="18"/>
      <c r="ER104" s="18"/>
      <c r="ES104" s="18"/>
      <c r="ET104" s="18"/>
      <c r="EU104" s="18"/>
      <c r="EV104" s="18"/>
      <c r="EW104" s="18"/>
      <c r="EX104" s="18"/>
      <c r="EY104" s="18"/>
      <c r="EZ104" s="18"/>
      <c r="FA104" s="18"/>
      <c r="FB104" s="18"/>
      <c r="FC104" s="18"/>
      <c r="FD104" s="18"/>
      <c r="FE104" s="18"/>
      <c r="FF104" s="18"/>
      <c r="FG104" s="18"/>
      <c r="FH104" s="18"/>
      <c r="FI104" s="18"/>
      <c r="FJ104" s="18"/>
      <c r="FK104" s="18"/>
      <c r="FL104" s="18"/>
      <c r="FM104" s="18"/>
      <c r="FN104" s="18"/>
      <c r="FO104" s="18"/>
      <c r="FP104" s="18"/>
      <c r="FQ104" s="18"/>
      <c r="FR104" s="18"/>
      <c r="FS104" s="18"/>
      <c r="FT104" s="18"/>
      <c r="FU104" s="18"/>
      <c r="FV104" s="18"/>
      <c r="FW104" s="18"/>
      <c r="FX104" s="18"/>
      <c r="FY104" s="18"/>
      <c r="FZ104" s="18"/>
      <c r="GA104" s="18"/>
      <c r="GB104" s="18"/>
      <c r="GC104" s="18"/>
      <c r="GD104" s="18"/>
      <c r="GE104" s="18"/>
      <c r="GF104" s="18"/>
      <c r="GG104" s="18"/>
      <c r="GH104" s="18"/>
      <c r="GI104" s="18"/>
      <c r="GJ104" s="18"/>
      <c r="GK104" s="18"/>
      <c r="GL104" s="18"/>
      <c r="GM104" s="18"/>
      <c r="GN104" s="18"/>
      <c r="GO104" s="18"/>
      <c r="GP104" s="18"/>
      <c r="GQ104" s="18"/>
      <c r="GR104" s="18"/>
      <c r="GS104" s="18"/>
      <c r="GT104" s="18"/>
      <c r="GU104" s="18"/>
      <c r="GV104" s="18"/>
      <c r="GW104" s="18"/>
      <c r="GX104" s="18"/>
      <c r="GY104" s="18"/>
      <c r="GZ104" s="18"/>
      <c r="HA104" s="18"/>
      <c r="HB104" s="18"/>
      <c r="HC104" s="18"/>
      <c r="HD104" s="18"/>
      <c r="HE104" s="18"/>
      <c r="HF104" s="18"/>
      <c r="HG104" s="18"/>
      <c r="HH104" s="18"/>
      <c r="HI104" s="18"/>
      <c r="HJ104" s="18"/>
      <c r="HK104" s="18"/>
      <c r="HL104" s="18"/>
      <c r="HM104" s="18"/>
      <c r="HN104" s="18"/>
      <c r="HO104" s="18"/>
      <c r="HP104" s="18"/>
      <c r="HQ104" s="18"/>
      <c r="HR104" s="18"/>
      <c r="HS104" s="18"/>
      <c r="HT104" s="18"/>
      <c r="HU104" s="18"/>
      <c r="HV104" s="18"/>
      <c r="HW104" s="18"/>
      <c r="HX104" s="18"/>
      <c r="HY104" s="18"/>
      <c r="HZ104" s="18"/>
      <c r="IA104" s="18"/>
      <c r="IB104" s="18"/>
      <c r="IC104" s="18"/>
      <c r="ID104" s="18"/>
      <c r="IE104" s="18"/>
      <c r="IF104" s="18"/>
      <c r="IG104" s="18"/>
      <c r="IH104" s="18"/>
      <c r="II104" s="18"/>
      <c r="IJ104" s="18"/>
      <c r="IK104" s="18"/>
      <c r="IL104" s="18"/>
      <c r="IM104" s="18"/>
      <c r="IN104" s="18"/>
      <c r="IO104" s="18"/>
      <c r="IP104" s="18"/>
      <c r="IQ104" s="18"/>
      <c r="IR104" s="18"/>
      <c r="IS104" s="18"/>
      <c r="IT104" s="18"/>
      <c r="IU104" s="18"/>
    </row>
    <row r="105" spans="1:255" x14ac:dyDescent="0.2">
      <c r="A105" s="60"/>
      <c r="B105" s="59"/>
      <c r="C105" s="59"/>
      <c r="D105" s="59"/>
      <c r="E105" s="59"/>
      <c r="F105" s="59"/>
      <c r="G105" s="59"/>
      <c r="H105" s="120">
        <f>R105</f>
        <v>43.05</v>
      </c>
      <c r="I105" s="121"/>
      <c r="J105" s="120">
        <f>S105</f>
        <v>718.65000000000009</v>
      </c>
      <c r="K105" s="122"/>
      <c r="O105" s="18"/>
      <c r="P105" s="18"/>
      <c r="Q105" s="18"/>
      <c r="R105" s="18">
        <f>SUM(T100:T104)</f>
        <v>43.05</v>
      </c>
      <c r="S105" s="18">
        <f>SUM(U100:U104)</f>
        <v>718.65000000000009</v>
      </c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18"/>
      <c r="CF105" s="18"/>
      <c r="CG105" s="18"/>
      <c r="CH105" s="18"/>
      <c r="CI105" s="18"/>
      <c r="CJ105" s="18"/>
      <c r="CK105" s="18"/>
      <c r="CL105" s="18"/>
      <c r="CM105" s="18"/>
      <c r="CN105" s="18"/>
      <c r="CO105" s="18"/>
      <c r="CP105" s="18"/>
      <c r="CQ105" s="18"/>
      <c r="CR105" s="18"/>
      <c r="CS105" s="18"/>
      <c r="CT105" s="18"/>
      <c r="CU105" s="18"/>
      <c r="CV105" s="18"/>
      <c r="CW105" s="18"/>
      <c r="CX105" s="18"/>
      <c r="CY105" s="18"/>
      <c r="CZ105" s="18"/>
      <c r="DA105" s="18"/>
      <c r="DB105" s="18"/>
      <c r="DC105" s="18"/>
      <c r="DD105" s="18"/>
      <c r="DE105" s="18"/>
      <c r="DF105" s="18"/>
      <c r="DG105" s="18"/>
      <c r="DH105" s="18"/>
      <c r="DI105" s="18"/>
      <c r="DJ105" s="18"/>
      <c r="DK105" s="18"/>
      <c r="DL105" s="18"/>
      <c r="DM105" s="18"/>
      <c r="DN105" s="18"/>
      <c r="DO105" s="18"/>
      <c r="DP105" s="18"/>
      <c r="DQ105" s="18"/>
      <c r="DR105" s="18"/>
      <c r="DS105" s="18"/>
      <c r="DT105" s="18"/>
      <c r="DU105" s="18"/>
      <c r="DV105" s="18"/>
      <c r="DW105" s="18"/>
      <c r="DX105" s="18"/>
      <c r="DY105" s="18"/>
      <c r="DZ105" s="18"/>
      <c r="EA105" s="18"/>
      <c r="EB105" s="18"/>
      <c r="EC105" s="18"/>
      <c r="ED105" s="18"/>
      <c r="EE105" s="18"/>
      <c r="EF105" s="18"/>
      <c r="EG105" s="18"/>
      <c r="EH105" s="18"/>
      <c r="EI105" s="18"/>
      <c r="EJ105" s="18"/>
      <c r="EK105" s="18"/>
      <c r="EL105" s="18"/>
      <c r="EM105" s="18"/>
      <c r="EN105" s="18"/>
      <c r="EO105" s="18"/>
      <c r="EP105" s="18"/>
      <c r="EQ105" s="18"/>
      <c r="ER105" s="18"/>
      <c r="ES105" s="18"/>
      <c r="ET105" s="18"/>
      <c r="EU105" s="18"/>
      <c r="EV105" s="18"/>
      <c r="EW105" s="18"/>
      <c r="EX105" s="18"/>
      <c r="EY105" s="18"/>
      <c r="EZ105" s="18"/>
      <c r="FA105" s="18"/>
      <c r="FB105" s="18"/>
      <c r="FC105" s="18"/>
      <c r="FD105" s="18"/>
      <c r="FE105" s="18"/>
      <c r="FF105" s="18"/>
      <c r="FG105" s="18"/>
      <c r="FH105" s="18"/>
      <c r="FI105" s="18"/>
      <c r="FJ105" s="18"/>
      <c r="FK105" s="18"/>
      <c r="FL105" s="18"/>
      <c r="FM105" s="18"/>
      <c r="FN105" s="18"/>
      <c r="FO105" s="18"/>
      <c r="FP105" s="18"/>
      <c r="FQ105" s="18"/>
      <c r="FR105" s="18"/>
      <c r="FS105" s="18"/>
      <c r="FT105" s="18"/>
      <c r="FU105" s="18"/>
      <c r="FV105" s="18"/>
      <c r="FW105" s="18"/>
      <c r="FX105" s="18"/>
      <c r="FY105" s="18"/>
      <c r="FZ105" s="18"/>
      <c r="GA105" s="18"/>
      <c r="GB105" s="18"/>
      <c r="GC105" s="18"/>
      <c r="GD105" s="18"/>
      <c r="GE105" s="18"/>
      <c r="GF105" s="18"/>
      <c r="GG105" s="18"/>
      <c r="GH105" s="18"/>
      <c r="GI105" s="18"/>
      <c r="GJ105" s="18"/>
      <c r="GK105" s="18"/>
      <c r="GL105" s="18"/>
      <c r="GM105" s="18"/>
      <c r="GN105" s="18"/>
      <c r="GO105" s="18"/>
      <c r="GP105" s="18"/>
      <c r="GQ105" s="18"/>
      <c r="GR105" s="18"/>
      <c r="GS105" s="18"/>
      <c r="GT105" s="18"/>
      <c r="GU105" s="18"/>
      <c r="GV105" s="18"/>
      <c r="GW105" s="18"/>
      <c r="GX105" s="18"/>
      <c r="GY105" s="18"/>
      <c r="GZ105" s="18"/>
      <c r="HA105" s="18">
        <f>R105</f>
        <v>43.05</v>
      </c>
      <c r="HB105" s="18"/>
      <c r="HC105" s="18"/>
      <c r="HD105" s="18"/>
      <c r="HE105" s="18"/>
      <c r="HF105" s="18"/>
      <c r="HG105" s="18"/>
      <c r="HH105" s="18"/>
      <c r="HI105" s="18"/>
      <c r="HJ105" s="18"/>
      <c r="HK105" s="18"/>
      <c r="HL105" s="18"/>
      <c r="HM105" s="18"/>
      <c r="HN105" s="18"/>
      <c r="HO105" s="18"/>
      <c r="HP105" s="18"/>
      <c r="HQ105" s="18"/>
      <c r="HR105" s="18"/>
      <c r="HS105" s="18"/>
      <c r="HT105" s="18"/>
      <c r="HU105" s="18"/>
      <c r="HV105" s="18"/>
      <c r="HW105" s="18"/>
      <c r="HX105" s="18"/>
      <c r="HY105" s="18"/>
      <c r="HZ105" s="18"/>
      <c r="IA105" s="18"/>
      <c r="IB105" s="18"/>
      <c r="IC105" s="18"/>
      <c r="ID105" s="18"/>
      <c r="IE105" s="18"/>
      <c r="IF105" s="18"/>
      <c r="IG105" s="18"/>
      <c r="IH105" s="18"/>
      <c r="II105" s="18"/>
      <c r="IJ105" s="18"/>
      <c r="IK105" s="18"/>
      <c r="IL105" s="18"/>
      <c r="IM105" s="18"/>
      <c r="IN105" s="18"/>
      <c r="IO105" s="18"/>
      <c r="IP105" s="18"/>
      <c r="IQ105" s="18"/>
      <c r="IR105" s="18"/>
      <c r="IS105" s="18"/>
      <c r="IT105" s="18"/>
      <c r="IU105" s="18"/>
    </row>
    <row r="106" spans="1:255" ht="24" x14ac:dyDescent="0.2">
      <c r="A106" s="61">
        <v>10</v>
      </c>
      <c r="B106" s="67" t="s">
        <v>64</v>
      </c>
      <c r="C106" s="62" t="s">
        <v>65</v>
      </c>
      <c r="D106" s="63" t="s">
        <v>66</v>
      </c>
      <c r="E106" s="64">
        <v>2.12</v>
      </c>
      <c r="F106" s="65">
        <f>Source!AK41</f>
        <v>55.71</v>
      </c>
      <c r="G106" s="141" t="s">
        <v>3</v>
      </c>
      <c r="H106" s="65">
        <f>Source!AB41</f>
        <v>55.71</v>
      </c>
      <c r="I106" s="65"/>
      <c r="J106" s="142"/>
      <c r="K106" s="66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  <c r="CA106" s="18"/>
      <c r="CB106" s="18"/>
      <c r="CC106" s="18"/>
      <c r="CD106" s="18"/>
      <c r="CE106" s="18"/>
      <c r="CF106" s="18"/>
      <c r="CG106" s="18"/>
      <c r="CH106" s="18"/>
      <c r="CI106" s="18"/>
      <c r="CJ106" s="18"/>
      <c r="CK106" s="18"/>
      <c r="CL106" s="18"/>
      <c r="CM106" s="18"/>
      <c r="CN106" s="18"/>
      <c r="CO106" s="18"/>
      <c r="CP106" s="18"/>
      <c r="CQ106" s="18"/>
      <c r="CR106" s="18"/>
      <c r="CS106" s="18"/>
      <c r="CT106" s="18"/>
      <c r="CU106" s="18"/>
      <c r="CV106" s="18"/>
      <c r="CW106" s="18"/>
      <c r="CX106" s="18"/>
      <c r="CY106" s="18"/>
      <c r="CZ106" s="18"/>
      <c r="DA106" s="18"/>
      <c r="DB106" s="18"/>
      <c r="DC106" s="18"/>
      <c r="DD106" s="18"/>
      <c r="DE106" s="18"/>
      <c r="DF106" s="18"/>
      <c r="DG106" s="18"/>
      <c r="DH106" s="18"/>
      <c r="DI106" s="18"/>
      <c r="DJ106" s="18"/>
      <c r="DK106" s="18"/>
      <c r="DL106" s="18"/>
      <c r="DM106" s="18"/>
      <c r="DN106" s="18"/>
      <c r="DO106" s="18"/>
      <c r="DP106" s="18"/>
      <c r="DQ106" s="18"/>
      <c r="DR106" s="18"/>
      <c r="DS106" s="18"/>
      <c r="DT106" s="18"/>
      <c r="DU106" s="18"/>
      <c r="DV106" s="18"/>
      <c r="DW106" s="18"/>
      <c r="DX106" s="18"/>
      <c r="DY106" s="18"/>
      <c r="DZ106" s="18"/>
      <c r="EA106" s="18"/>
      <c r="EB106" s="18"/>
      <c r="EC106" s="18"/>
      <c r="ED106" s="18"/>
      <c r="EE106" s="18"/>
      <c r="EF106" s="18"/>
      <c r="EG106" s="18"/>
      <c r="EH106" s="18"/>
      <c r="EI106" s="18"/>
      <c r="EJ106" s="18"/>
      <c r="EK106" s="18"/>
      <c r="EL106" s="18"/>
      <c r="EM106" s="18"/>
      <c r="EN106" s="18"/>
      <c r="EO106" s="18"/>
      <c r="EP106" s="18"/>
      <c r="EQ106" s="18"/>
      <c r="ER106" s="18"/>
      <c r="ES106" s="18"/>
      <c r="ET106" s="18"/>
      <c r="EU106" s="18"/>
      <c r="EV106" s="18"/>
      <c r="EW106" s="18"/>
      <c r="EX106" s="18"/>
      <c r="EY106" s="18"/>
      <c r="EZ106" s="18"/>
      <c r="FA106" s="18"/>
      <c r="FB106" s="18"/>
      <c r="FC106" s="18"/>
      <c r="FD106" s="18"/>
      <c r="FE106" s="18"/>
      <c r="FF106" s="18"/>
      <c r="FG106" s="18"/>
      <c r="FH106" s="18"/>
      <c r="FI106" s="18"/>
      <c r="FJ106" s="18"/>
      <c r="FK106" s="18"/>
      <c r="FL106" s="18"/>
      <c r="FM106" s="18"/>
      <c r="FN106" s="18"/>
      <c r="FO106" s="18"/>
      <c r="FP106" s="18"/>
      <c r="FQ106" s="18"/>
      <c r="FR106" s="18"/>
      <c r="FS106" s="18"/>
      <c r="FT106" s="18"/>
      <c r="FU106" s="18"/>
      <c r="FV106" s="18"/>
      <c r="FW106" s="18"/>
      <c r="FX106" s="18"/>
      <c r="FY106" s="18"/>
      <c r="FZ106" s="18"/>
      <c r="GA106" s="18"/>
      <c r="GB106" s="18"/>
      <c r="GC106" s="18"/>
      <c r="GD106" s="18"/>
      <c r="GE106" s="18"/>
      <c r="GF106" s="18"/>
      <c r="GG106" s="18"/>
      <c r="GH106" s="18"/>
      <c r="GI106" s="18"/>
      <c r="GJ106" s="18"/>
      <c r="GK106" s="18"/>
      <c r="GL106" s="18"/>
      <c r="GM106" s="18"/>
      <c r="GN106" s="18"/>
      <c r="GO106" s="18"/>
      <c r="GP106" s="18"/>
      <c r="GQ106" s="18"/>
      <c r="GR106" s="18"/>
      <c r="GS106" s="18"/>
      <c r="GT106" s="18"/>
      <c r="GU106" s="18"/>
      <c r="GV106" s="18"/>
      <c r="GW106" s="18"/>
      <c r="GX106" s="18"/>
      <c r="GY106" s="18"/>
      <c r="GZ106" s="18"/>
      <c r="HA106" s="18"/>
      <c r="HB106" s="18"/>
      <c r="HC106" s="18"/>
      <c r="HD106" s="18"/>
      <c r="HE106" s="18"/>
      <c r="HF106" s="18"/>
      <c r="HG106" s="18"/>
      <c r="HH106" s="18"/>
      <c r="HI106" s="18"/>
      <c r="HJ106" s="18"/>
      <c r="HK106" s="18"/>
      <c r="HL106" s="18"/>
      <c r="HM106" s="18"/>
      <c r="HN106" s="18"/>
      <c r="HO106" s="18"/>
      <c r="HP106" s="18"/>
      <c r="HQ106" s="18"/>
      <c r="HR106" s="18"/>
      <c r="HS106" s="18"/>
      <c r="HT106" s="18"/>
      <c r="HU106" s="18"/>
      <c r="HV106" s="18"/>
      <c r="HW106" s="18"/>
      <c r="HX106" s="18"/>
      <c r="HY106" s="18"/>
      <c r="HZ106" s="18"/>
      <c r="IA106" s="18"/>
      <c r="IB106" s="18"/>
      <c r="IC106" s="18"/>
      <c r="ID106" s="18"/>
      <c r="IE106" s="18"/>
      <c r="IF106" s="18"/>
      <c r="IG106" s="18"/>
      <c r="IH106" s="18"/>
      <c r="II106" s="18"/>
      <c r="IJ106" s="18"/>
      <c r="IK106" s="18"/>
      <c r="IL106" s="18"/>
      <c r="IM106" s="18"/>
      <c r="IN106" s="18"/>
      <c r="IO106" s="18"/>
      <c r="IP106" s="18"/>
      <c r="IQ106" s="18"/>
      <c r="IR106" s="18"/>
      <c r="IS106" s="18"/>
      <c r="IT106" s="18"/>
      <c r="IU106" s="18"/>
    </row>
    <row r="107" spans="1:255" x14ac:dyDescent="0.2">
      <c r="A107" s="49"/>
      <c r="B107" s="46"/>
      <c r="C107" s="46" t="s">
        <v>396</v>
      </c>
      <c r="D107" s="47"/>
      <c r="E107" s="48"/>
      <c r="F107" s="50">
        <v>55.71</v>
      </c>
      <c r="G107" s="136"/>
      <c r="H107" s="50">
        <f>Source!AF41</f>
        <v>55.71</v>
      </c>
      <c r="I107" s="50">
        <f>T107</f>
        <v>118.11</v>
      </c>
      <c r="J107" s="136">
        <v>18.3</v>
      </c>
      <c r="K107" s="51">
        <f>U107</f>
        <v>2161.33</v>
      </c>
      <c r="O107" s="18"/>
      <c r="P107" s="18"/>
      <c r="Q107" s="18"/>
      <c r="R107" s="18"/>
      <c r="S107" s="18"/>
      <c r="T107" s="18">
        <f>ROUND(Source!AF41*Source!AV41*Source!I41,2)</f>
        <v>118.11</v>
      </c>
      <c r="U107" s="18">
        <f>Source!S41</f>
        <v>2161.33</v>
      </c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  <c r="CA107" s="18"/>
      <c r="CB107" s="18"/>
      <c r="CC107" s="18"/>
      <c r="CD107" s="18"/>
      <c r="CE107" s="18"/>
      <c r="CF107" s="18"/>
      <c r="CG107" s="18"/>
      <c r="CH107" s="18"/>
      <c r="CI107" s="18"/>
      <c r="CJ107" s="18"/>
      <c r="CK107" s="18"/>
      <c r="CL107" s="18"/>
      <c r="CM107" s="18"/>
      <c r="CN107" s="18"/>
      <c r="CO107" s="18"/>
      <c r="CP107" s="18"/>
      <c r="CQ107" s="18"/>
      <c r="CR107" s="18"/>
      <c r="CS107" s="18"/>
      <c r="CT107" s="18"/>
      <c r="CU107" s="18"/>
      <c r="CV107" s="18"/>
      <c r="CW107" s="18"/>
      <c r="CX107" s="18"/>
      <c r="CY107" s="18"/>
      <c r="CZ107" s="18"/>
      <c r="DA107" s="18"/>
      <c r="DB107" s="18"/>
      <c r="DC107" s="18"/>
      <c r="DD107" s="18"/>
      <c r="DE107" s="18"/>
      <c r="DF107" s="18"/>
      <c r="DG107" s="18"/>
      <c r="DH107" s="18"/>
      <c r="DI107" s="18"/>
      <c r="DJ107" s="18"/>
      <c r="DK107" s="18"/>
      <c r="DL107" s="18"/>
      <c r="DM107" s="18"/>
      <c r="DN107" s="18"/>
      <c r="DO107" s="18"/>
      <c r="DP107" s="18"/>
      <c r="DQ107" s="18"/>
      <c r="DR107" s="18"/>
      <c r="DS107" s="18"/>
      <c r="DT107" s="18"/>
      <c r="DU107" s="18"/>
      <c r="DV107" s="18"/>
      <c r="DW107" s="18"/>
      <c r="DX107" s="18"/>
      <c r="DY107" s="18"/>
      <c r="DZ107" s="18"/>
      <c r="EA107" s="18"/>
      <c r="EB107" s="18"/>
      <c r="EC107" s="18"/>
      <c r="ED107" s="18"/>
      <c r="EE107" s="18"/>
      <c r="EF107" s="18"/>
      <c r="EG107" s="18"/>
      <c r="EH107" s="18"/>
      <c r="EI107" s="18"/>
      <c r="EJ107" s="18"/>
      <c r="EK107" s="18"/>
      <c r="EL107" s="18"/>
      <c r="EM107" s="18"/>
      <c r="EN107" s="18"/>
      <c r="EO107" s="18"/>
      <c r="EP107" s="18"/>
      <c r="EQ107" s="18"/>
      <c r="ER107" s="18"/>
      <c r="ES107" s="18"/>
      <c r="ET107" s="18"/>
      <c r="EU107" s="18"/>
      <c r="EV107" s="18"/>
      <c r="EW107" s="18"/>
      <c r="EX107" s="18"/>
      <c r="EY107" s="18"/>
      <c r="EZ107" s="18"/>
      <c r="FA107" s="18"/>
      <c r="FB107" s="18"/>
      <c r="FC107" s="18"/>
      <c r="FD107" s="18"/>
      <c r="FE107" s="18"/>
      <c r="FF107" s="18"/>
      <c r="FG107" s="18"/>
      <c r="FH107" s="18"/>
      <c r="FI107" s="18"/>
      <c r="FJ107" s="18"/>
      <c r="FK107" s="18"/>
      <c r="FL107" s="18"/>
      <c r="FM107" s="18"/>
      <c r="FN107" s="18"/>
      <c r="FO107" s="18"/>
      <c r="FP107" s="18"/>
      <c r="FQ107" s="18"/>
      <c r="FR107" s="18"/>
      <c r="FS107" s="18"/>
      <c r="FT107" s="18"/>
      <c r="FU107" s="18"/>
      <c r="FV107" s="18"/>
      <c r="FW107" s="18"/>
      <c r="FX107" s="18"/>
      <c r="FY107" s="18"/>
      <c r="FZ107" s="18"/>
      <c r="GA107" s="18"/>
      <c r="GB107" s="18"/>
      <c r="GC107" s="18"/>
      <c r="GD107" s="18"/>
      <c r="GE107" s="18"/>
      <c r="GF107" s="18"/>
      <c r="GG107" s="18"/>
      <c r="GH107" s="18"/>
      <c r="GI107" s="18"/>
      <c r="GJ107" s="18">
        <f>T107</f>
        <v>118.11</v>
      </c>
      <c r="GK107" s="18">
        <f>T107</f>
        <v>118.11</v>
      </c>
      <c r="GL107" s="18"/>
      <c r="GM107" s="18"/>
      <c r="GN107" s="18"/>
      <c r="GO107" s="18"/>
      <c r="GP107" s="18"/>
      <c r="GQ107" s="18"/>
      <c r="GR107" s="18"/>
      <c r="GS107" s="18"/>
      <c r="GT107" s="18"/>
      <c r="GU107" s="18"/>
      <c r="GV107" s="18"/>
      <c r="GW107" s="18"/>
      <c r="GX107" s="18"/>
      <c r="GY107" s="18"/>
      <c r="GZ107" s="18"/>
      <c r="HA107" s="18"/>
      <c r="HB107" s="18"/>
      <c r="HC107" s="18"/>
      <c r="HD107" s="18"/>
      <c r="HE107" s="18">
        <f>T107</f>
        <v>118.11</v>
      </c>
      <c r="HF107" s="18"/>
      <c r="HG107" s="18"/>
      <c r="HH107" s="18"/>
      <c r="HI107" s="18"/>
      <c r="HJ107" s="18"/>
      <c r="HK107" s="18"/>
      <c r="HL107" s="18"/>
      <c r="HM107" s="18"/>
      <c r="HN107" s="18"/>
      <c r="HO107" s="18"/>
      <c r="HP107" s="18"/>
      <c r="HQ107" s="18"/>
      <c r="HR107" s="18"/>
      <c r="HS107" s="18"/>
      <c r="HT107" s="18"/>
      <c r="HU107" s="18"/>
      <c r="HV107" s="18"/>
      <c r="HW107" s="18"/>
      <c r="HX107" s="18"/>
      <c r="HY107" s="18"/>
      <c r="HZ107" s="18"/>
      <c r="IA107" s="18"/>
      <c r="IB107" s="18"/>
      <c r="IC107" s="18"/>
      <c r="ID107" s="18"/>
      <c r="IE107" s="18"/>
      <c r="IF107" s="18"/>
      <c r="IG107" s="18"/>
      <c r="IH107" s="18"/>
      <c r="II107" s="18"/>
      <c r="IJ107" s="18"/>
      <c r="IK107" s="18"/>
      <c r="IL107" s="18"/>
      <c r="IM107" s="18"/>
      <c r="IN107" s="18"/>
      <c r="IO107" s="18"/>
      <c r="IP107" s="18"/>
      <c r="IQ107" s="18"/>
      <c r="IR107" s="18"/>
      <c r="IS107" s="18"/>
      <c r="IT107" s="18"/>
      <c r="IU107" s="18"/>
    </row>
    <row r="108" spans="1:255" x14ac:dyDescent="0.2">
      <c r="A108" s="56"/>
      <c r="B108" s="53"/>
      <c r="C108" s="53" t="s">
        <v>391</v>
      </c>
      <c r="D108" s="54"/>
      <c r="E108" s="55">
        <v>65</v>
      </c>
      <c r="F108" s="138" t="s">
        <v>392</v>
      </c>
      <c r="G108" s="137"/>
      <c r="H108" s="57">
        <f>ROUND((Source!AF41*Source!AV41+Source!AE41*Source!AV41)*(Source!FX41)/100,2)</f>
        <v>36.21</v>
      </c>
      <c r="I108" s="57">
        <f>T108</f>
        <v>76.77</v>
      </c>
      <c r="J108" s="137" t="s">
        <v>404</v>
      </c>
      <c r="K108" s="58">
        <f>U108</f>
        <v>1188.73</v>
      </c>
      <c r="O108" s="18"/>
      <c r="P108" s="18"/>
      <c r="Q108" s="18"/>
      <c r="R108" s="18"/>
      <c r="S108" s="18"/>
      <c r="T108" s="18">
        <f>ROUND((ROUND(Source!AF41*Source!AV41*Source!I41,2)+ROUND(Source!AE41*Source!AV41*Source!I41,2))*(Source!FX41)/100,2)</f>
        <v>76.77</v>
      </c>
      <c r="U108" s="18">
        <f>Source!X41</f>
        <v>1188.73</v>
      </c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  <c r="BX108" s="18"/>
      <c r="BY108" s="18"/>
      <c r="BZ108" s="18"/>
      <c r="CA108" s="18"/>
      <c r="CB108" s="18"/>
      <c r="CC108" s="18"/>
      <c r="CD108" s="18"/>
      <c r="CE108" s="18"/>
      <c r="CF108" s="18"/>
      <c r="CG108" s="18"/>
      <c r="CH108" s="18"/>
      <c r="CI108" s="18"/>
      <c r="CJ108" s="18"/>
      <c r="CK108" s="18"/>
      <c r="CL108" s="18"/>
      <c r="CM108" s="18"/>
      <c r="CN108" s="18"/>
      <c r="CO108" s="18"/>
      <c r="CP108" s="18"/>
      <c r="CQ108" s="18"/>
      <c r="CR108" s="18"/>
      <c r="CS108" s="18"/>
      <c r="CT108" s="18"/>
      <c r="CU108" s="18"/>
      <c r="CV108" s="18"/>
      <c r="CW108" s="18"/>
      <c r="CX108" s="18"/>
      <c r="CY108" s="18"/>
      <c r="CZ108" s="18"/>
      <c r="DA108" s="18"/>
      <c r="DB108" s="18"/>
      <c r="DC108" s="18"/>
      <c r="DD108" s="18"/>
      <c r="DE108" s="18"/>
      <c r="DF108" s="18"/>
      <c r="DG108" s="18"/>
      <c r="DH108" s="18"/>
      <c r="DI108" s="18"/>
      <c r="DJ108" s="18"/>
      <c r="DK108" s="18"/>
      <c r="DL108" s="18"/>
      <c r="DM108" s="18"/>
      <c r="DN108" s="18"/>
      <c r="DO108" s="18"/>
      <c r="DP108" s="18"/>
      <c r="DQ108" s="18"/>
      <c r="DR108" s="18"/>
      <c r="DS108" s="18"/>
      <c r="DT108" s="18"/>
      <c r="DU108" s="18"/>
      <c r="DV108" s="18"/>
      <c r="DW108" s="18"/>
      <c r="DX108" s="18"/>
      <c r="DY108" s="18"/>
      <c r="DZ108" s="18"/>
      <c r="EA108" s="18"/>
      <c r="EB108" s="18"/>
      <c r="EC108" s="18"/>
      <c r="ED108" s="18"/>
      <c r="EE108" s="18"/>
      <c r="EF108" s="18"/>
      <c r="EG108" s="18"/>
      <c r="EH108" s="18"/>
      <c r="EI108" s="18"/>
      <c r="EJ108" s="18"/>
      <c r="EK108" s="18"/>
      <c r="EL108" s="18"/>
      <c r="EM108" s="18"/>
      <c r="EN108" s="18"/>
      <c r="EO108" s="18"/>
      <c r="EP108" s="18"/>
      <c r="EQ108" s="18"/>
      <c r="ER108" s="18"/>
      <c r="ES108" s="18"/>
      <c r="ET108" s="18"/>
      <c r="EU108" s="18"/>
      <c r="EV108" s="18"/>
      <c r="EW108" s="18"/>
      <c r="EX108" s="18"/>
      <c r="EY108" s="18"/>
      <c r="EZ108" s="18"/>
      <c r="FA108" s="18"/>
      <c r="FB108" s="18"/>
      <c r="FC108" s="18"/>
      <c r="FD108" s="18"/>
      <c r="FE108" s="18"/>
      <c r="FF108" s="18"/>
      <c r="FG108" s="18"/>
      <c r="FH108" s="18"/>
      <c r="FI108" s="18"/>
      <c r="FJ108" s="18"/>
      <c r="FK108" s="18"/>
      <c r="FL108" s="18"/>
      <c r="FM108" s="18"/>
      <c r="FN108" s="18"/>
      <c r="FO108" s="18"/>
      <c r="FP108" s="18"/>
      <c r="FQ108" s="18"/>
      <c r="FR108" s="18"/>
      <c r="FS108" s="18"/>
      <c r="FT108" s="18"/>
      <c r="FU108" s="18"/>
      <c r="FV108" s="18"/>
      <c r="FW108" s="18"/>
      <c r="FX108" s="18"/>
      <c r="FY108" s="18"/>
      <c r="FZ108" s="18"/>
      <c r="GA108" s="18"/>
      <c r="GB108" s="18"/>
      <c r="GC108" s="18"/>
      <c r="GD108" s="18"/>
      <c r="GE108" s="18"/>
      <c r="GF108" s="18"/>
      <c r="GG108" s="18"/>
      <c r="GH108" s="18"/>
      <c r="GI108" s="18"/>
      <c r="GJ108" s="18"/>
      <c r="GK108" s="18"/>
      <c r="GL108" s="18"/>
      <c r="GM108" s="18"/>
      <c r="GN108" s="18"/>
      <c r="GO108" s="18"/>
      <c r="GP108" s="18"/>
      <c r="GQ108" s="18"/>
      <c r="GR108" s="18"/>
      <c r="GS108" s="18"/>
      <c r="GT108" s="18"/>
      <c r="GU108" s="18"/>
      <c r="GV108" s="18"/>
      <c r="GW108" s="18"/>
      <c r="GX108" s="18"/>
      <c r="GY108" s="18">
        <f>T108</f>
        <v>76.77</v>
      </c>
      <c r="GZ108" s="18"/>
      <c r="HA108" s="18"/>
      <c r="HB108" s="18"/>
      <c r="HC108" s="18"/>
      <c r="HD108" s="18"/>
      <c r="HE108" s="18">
        <f>T108</f>
        <v>76.77</v>
      </c>
      <c r="HF108" s="18"/>
      <c r="HG108" s="18"/>
      <c r="HH108" s="18"/>
      <c r="HI108" s="18"/>
      <c r="HJ108" s="18"/>
      <c r="HK108" s="18"/>
      <c r="HL108" s="18"/>
      <c r="HM108" s="18"/>
      <c r="HN108" s="18"/>
      <c r="HO108" s="18"/>
      <c r="HP108" s="18"/>
      <c r="HQ108" s="18"/>
      <c r="HR108" s="18"/>
      <c r="HS108" s="18"/>
      <c r="HT108" s="18"/>
      <c r="HU108" s="18"/>
      <c r="HV108" s="18"/>
      <c r="HW108" s="18"/>
      <c r="HX108" s="18"/>
      <c r="HY108" s="18"/>
      <c r="HZ108" s="18"/>
      <c r="IA108" s="18"/>
      <c r="IB108" s="18"/>
      <c r="IC108" s="18"/>
      <c r="ID108" s="18"/>
      <c r="IE108" s="18"/>
      <c r="IF108" s="18"/>
      <c r="IG108" s="18"/>
      <c r="IH108" s="18"/>
      <c r="II108" s="18"/>
      <c r="IJ108" s="18"/>
      <c r="IK108" s="18"/>
      <c r="IL108" s="18"/>
      <c r="IM108" s="18"/>
      <c r="IN108" s="18"/>
      <c r="IO108" s="18"/>
      <c r="IP108" s="18"/>
      <c r="IQ108" s="18"/>
      <c r="IR108" s="18"/>
      <c r="IS108" s="18"/>
      <c r="IT108" s="18"/>
      <c r="IU108" s="18"/>
    </row>
    <row r="109" spans="1:255" x14ac:dyDescent="0.2">
      <c r="A109" s="56"/>
      <c r="B109" s="53"/>
      <c r="C109" s="53" t="s">
        <v>394</v>
      </c>
      <c r="D109" s="54"/>
      <c r="E109" s="55">
        <v>40</v>
      </c>
      <c r="F109" s="138" t="s">
        <v>392</v>
      </c>
      <c r="G109" s="137"/>
      <c r="H109" s="57">
        <f>ROUND((Source!AF41*Source!AV41+Source!AE41*Source!AV41)*(Source!FY41)/100,2)</f>
        <v>22.28</v>
      </c>
      <c r="I109" s="57">
        <f>T109</f>
        <v>47.24</v>
      </c>
      <c r="J109" s="137" t="s">
        <v>405</v>
      </c>
      <c r="K109" s="58">
        <f>U109</f>
        <v>691.63</v>
      </c>
      <c r="O109" s="18"/>
      <c r="P109" s="18"/>
      <c r="Q109" s="18"/>
      <c r="R109" s="18"/>
      <c r="S109" s="18"/>
      <c r="T109" s="18">
        <f>ROUND((ROUND(Source!AF41*Source!AV41*Source!I41,2)+ROUND(Source!AE41*Source!AV41*Source!I41,2))*(Source!FY41)/100,2)</f>
        <v>47.24</v>
      </c>
      <c r="U109" s="18">
        <f>Source!Y41</f>
        <v>691.63</v>
      </c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  <c r="BX109" s="18"/>
      <c r="BY109" s="18"/>
      <c r="BZ109" s="18"/>
      <c r="CA109" s="18"/>
      <c r="CB109" s="18"/>
      <c r="CC109" s="18"/>
      <c r="CD109" s="18"/>
      <c r="CE109" s="18"/>
      <c r="CF109" s="18"/>
      <c r="CG109" s="18"/>
      <c r="CH109" s="18"/>
      <c r="CI109" s="18"/>
      <c r="CJ109" s="18"/>
      <c r="CK109" s="18"/>
      <c r="CL109" s="18"/>
      <c r="CM109" s="18"/>
      <c r="CN109" s="18"/>
      <c r="CO109" s="18"/>
      <c r="CP109" s="18"/>
      <c r="CQ109" s="18"/>
      <c r="CR109" s="18"/>
      <c r="CS109" s="18"/>
      <c r="CT109" s="18"/>
      <c r="CU109" s="18"/>
      <c r="CV109" s="18"/>
      <c r="CW109" s="18"/>
      <c r="CX109" s="18"/>
      <c r="CY109" s="18"/>
      <c r="CZ109" s="18"/>
      <c r="DA109" s="18"/>
      <c r="DB109" s="18"/>
      <c r="DC109" s="18"/>
      <c r="DD109" s="18"/>
      <c r="DE109" s="18"/>
      <c r="DF109" s="18"/>
      <c r="DG109" s="18"/>
      <c r="DH109" s="18"/>
      <c r="DI109" s="18"/>
      <c r="DJ109" s="18"/>
      <c r="DK109" s="18"/>
      <c r="DL109" s="18"/>
      <c r="DM109" s="18"/>
      <c r="DN109" s="18"/>
      <c r="DO109" s="18"/>
      <c r="DP109" s="18"/>
      <c r="DQ109" s="18"/>
      <c r="DR109" s="18"/>
      <c r="DS109" s="18"/>
      <c r="DT109" s="18"/>
      <c r="DU109" s="18"/>
      <c r="DV109" s="18"/>
      <c r="DW109" s="18"/>
      <c r="DX109" s="18"/>
      <c r="DY109" s="18"/>
      <c r="DZ109" s="18"/>
      <c r="EA109" s="18"/>
      <c r="EB109" s="18"/>
      <c r="EC109" s="18"/>
      <c r="ED109" s="18"/>
      <c r="EE109" s="18"/>
      <c r="EF109" s="18"/>
      <c r="EG109" s="18"/>
      <c r="EH109" s="18"/>
      <c r="EI109" s="18"/>
      <c r="EJ109" s="18"/>
      <c r="EK109" s="18"/>
      <c r="EL109" s="18"/>
      <c r="EM109" s="18"/>
      <c r="EN109" s="18"/>
      <c r="EO109" s="18"/>
      <c r="EP109" s="18"/>
      <c r="EQ109" s="18"/>
      <c r="ER109" s="18"/>
      <c r="ES109" s="18"/>
      <c r="ET109" s="18"/>
      <c r="EU109" s="18"/>
      <c r="EV109" s="18"/>
      <c r="EW109" s="18"/>
      <c r="EX109" s="18"/>
      <c r="EY109" s="18"/>
      <c r="EZ109" s="18"/>
      <c r="FA109" s="18"/>
      <c r="FB109" s="18"/>
      <c r="FC109" s="18"/>
      <c r="FD109" s="18"/>
      <c r="FE109" s="18"/>
      <c r="FF109" s="18"/>
      <c r="FG109" s="18"/>
      <c r="FH109" s="18"/>
      <c r="FI109" s="18"/>
      <c r="FJ109" s="18"/>
      <c r="FK109" s="18"/>
      <c r="FL109" s="18"/>
      <c r="FM109" s="18"/>
      <c r="FN109" s="18"/>
      <c r="FO109" s="18"/>
      <c r="FP109" s="18"/>
      <c r="FQ109" s="18"/>
      <c r="FR109" s="18"/>
      <c r="FS109" s="18"/>
      <c r="FT109" s="18"/>
      <c r="FU109" s="18"/>
      <c r="FV109" s="18"/>
      <c r="FW109" s="18"/>
      <c r="FX109" s="18"/>
      <c r="FY109" s="18"/>
      <c r="FZ109" s="18"/>
      <c r="GA109" s="18"/>
      <c r="GB109" s="18"/>
      <c r="GC109" s="18"/>
      <c r="GD109" s="18"/>
      <c r="GE109" s="18"/>
      <c r="GF109" s="18"/>
      <c r="GG109" s="18"/>
      <c r="GH109" s="18"/>
      <c r="GI109" s="18"/>
      <c r="GJ109" s="18"/>
      <c r="GK109" s="18"/>
      <c r="GL109" s="18"/>
      <c r="GM109" s="18"/>
      <c r="GN109" s="18"/>
      <c r="GO109" s="18"/>
      <c r="GP109" s="18"/>
      <c r="GQ109" s="18"/>
      <c r="GR109" s="18"/>
      <c r="GS109" s="18"/>
      <c r="GT109" s="18"/>
      <c r="GU109" s="18"/>
      <c r="GV109" s="18"/>
      <c r="GW109" s="18"/>
      <c r="GX109" s="18"/>
      <c r="GY109" s="18"/>
      <c r="GZ109" s="18">
        <f>T109</f>
        <v>47.24</v>
      </c>
      <c r="HA109" s="18"/>
      <c r="HB109" s="18"/>
      <c r="HC109" s="18"/>
      <c r="HD109" s="18"/>
      <c r="HE109" s="18">
        <f>T109</f>
        <v>47.24</v>
      </c>
      <c r="HF109" s="18"/>
      <c r="HG109" s="18"/>
      <c r="HH109" s="18"/>
      <c r="HI109" s="18"/>
      <c r="HJ109" s="18"/>
      <c r="HK109" s="18"/>
      <c r="HL109" s="18"/>
      <c r="HM109" s="18"/>
      <c r="HN109" s="18"/>
      <c r="HO109" s="18"/>
      <c r="HP109" s="18"/>
      <c r="HQ109" s="18"/>
      <c r="HR109" s="18"/>
      <c r="HS109" s="18"/>
      <c r="HT109" s="18"/>
      <c r="HU109" s="18"/>
      <c r="HV109" s="18"/>
      <c r="HW109" s="18"/>
      <c r="HX109" s="18"/>
      <c r="HY109" s="18"/>
      <c r="HZ109" s="18"/>
      <c r="IA109" s="18"/>
      <c r="IB109" s="18"/>
      <c r="IC109" s="18"/>
      <c r="ID109" s="18"/>
      <c r="IE109" s="18"/>
      <c r="IF109" s="18"/>
      <c r="IG109" s="18"/>
      <c r="IH109" s="18"/>
      <c r="II109" s="18"/>
      <c r="IJ109" s="18"/>
      <c r="IK109" s="18"/>
      <c r="IL109" s="18"/>
      <c r="IM109" s="18"/>
      <c r="IN109" s="18"/>
      <c r="IO109" s="18"/>
      <c r="IP109" s="18"/>
      <c r="IQ109" s="18"/>
      <c r="IR109" s="18"/>
      <c r="IS109" s="18"/>
      <c r="IT109" s="18"/>
      <c r="IU109" s="18"/>
    </row>
    <row r="110" spans="1:255" ht="13.5" thickBot="1" x14ac:dyDescent="0.25">
      <c r="A110" s="68"/>
      <c r="B110" s="69"/>
      <c r="C110" s="69" t="s">
        <v>399</v>
      </c>
      <c r="D110" s="70" t="s">
        <v>400</v>
      </c>
      <c r="E110" s="71">
        <v>4.8600000000000003</v>
      </c>
      <c r="F110" s="72"/>
      <c r="G110" s="72"/>
      <c r="H110" s="72">
        <f>ROUND(Source!AH41,2)</f>
        <v>4.8600000000000003</v>
      </c>
      <c r="I110" s="73">
        <f>Source!U41</f>
        <v>10.3032</v>
      </c>
      <c r="J110" s="72"/>
      <c r="K110" s="74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  <c r="BD110" s="18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18"/>
      <c r="BY110" s="18"/>
      <c r="BZ110" s="18"/>
      <c r="CA110" s="18"/>
      <c r="CB110" s="18"/>
      <c r="CC110" s="18"/>
      <c r="CD110" s="18"/>
      <c r="CE110" s="18"/>
      <c r="CF110" s="18"/>
      <c r="CG110" s="18"/>
      <c r="CH110" s="18"/>
      <c r="CI110" s="18"/>
      <c r="CJ110" s="18"/>
      <c r="CK110" s="18"/>
      <c r="CL110" s="18"/>
      <c r="CM110" s="18"/>
      <c r="CN110" s="18"/>
      <c r="CO110" s="18"/>
      <c r="CP110" s="18"/>
      <c r="CQ110" s="18"/>
      <c r="CR110" s="18"/>
      <c r="CS110" s="18"/>
      <c r="CT110" s="18"/>
      <c r="CU110" s="18"/>
      <c r="CV110" s="18"/>
      <c r="CW110" s="18"/>
      <c r="CX110" s="18"/>
      <c r="CY110" s="18"/>
      <c r="CZ110" s="18"/>
      <c r="DA110" s="18"/>
      <c r="DB110" s="18"/>
      <c r="DC110" s="18"/>
      <c r="DD110" s="18"/>
      <c r="DE110" s="18"/>
      <c r="DF110" s="18"/>
      <c r="DG110" s="18"/>
      <c r="DH110" s="18"/>
      <c r="DI110" s="18"/>
      <c r="DJ110" s="18"/>
      <c r="DK110" s="18"/>
      <c r="DL110" s="18"/>
      <c r="DM110" s="18"/>
      <c r="DN110" s="18"/>
      <c r="DO110" s="18"/>
      <c r="DP110" s="18"/>
      <c r="DQ110" s="18"/>
      <c r="DR110" s="18"/>
      <c r="DS110" s="18"/>
      <c r="DT110" s="18"/>
      <c r="DU110" s="18"/>
      <c r="DV110" s="18"/>
      <c r="DW110" s="18"/>
      <c r="DX110" s="18"/>
      <c r="DY110" s="18"/>
      <c r="DZ110" s="18"/>
      <c r="EA110" s="18"/>
      <c r="EB110" s="18"/>
      <c r="EC110" s="18"/>
      <c r="ED110" s="18"/>
      <c r="EE110" s="18"/>
      <c r="EF110" s="18"/>
      <c r="EG110" s="18"/>
      <c r="EH110" s="18"/>
      <c r="EI110" s="18"/>
      <c r="EJ110" s="18"/>
      <c r="EK110" s="18"/>
      <c r="EL110" s="18"/>
      <c r="EM110" s="18"/>
      <c r="EN110" s="18"/>
      <c r="EO110" s="18"/>
      <c r="EP110" s="18"/>
      <c r="EQ110" s="18"/>
      <c r="ER110" s="18"/>
      <c r="ES110" s="18"/>
      <c r="ET110" s="18"/>
      <c r="EU110" s="18"/>
      <c r="EV110" s="18"/>
      <c r="EW110" s="18"/>
      <c r="EX110" s="18"/>
      <c r="EY110" s="18"/>
      <c r="EZ110" s="18"/>
      <c r="FA110" s="18"/>
      <c r="FB110" s="18"/>
      <c r="FC110" s="18"/>
      <c r="FD110" s="18"/>
      <c r="FE110" s="18"/>
      <c r="FF110" s="18"/>
      <c r="FG110" s="18"/>
      <c r="FH110" s="18"/>
      <c r="FI110" s="18"/>
      <c r="FJ110" s="18"/>
      <c r="FK110" s="18"/>
      <c r="FL110" s="18"/>
      <c r="FM110" s="18"/>
      <c r="FN110" s="18"/>
      <c r="FO110" s="18"/>
      <c r="FP110" s="18"/>
      <c r="FQ110" s="18"/>
      <c r="FR110" s="18"/>
      <c r="FS110" s="18"/>
      <c r="FT110" s="18"/>
      <c r="FU110" s="18"/>
      <c r="FV110" s="18"/>
      <c r="FW110" s="18"/>
      <c r="FX110" s="18"/>
      <c r="FY110" s="18"/>
      <c r="FZ110" s="18"/>
      <c r="GA110" s="18"/>
      <c r="GB110" s="18"/>
      <c r="GC110" s="18"/>
      <c r="GD110" s="18"/>
      <c r="GE110" s="18"/>
      <c r="GF110" s="18"/>
      <c r="GG110" s="18"/>
      <c r="GH110" s="18"/>
      <c r="GI110" s="18"/>
      <c r="GJ110" s="18"/>
      <c r="GK110" s="18"/>
      <c r="GL110" s="18"/>
      <c r="GM110" s="18"/>
      <c r="GN110" s="18"/>
      <c r="GO110" s="18"/>
      <c r="GP110" s="18"/>
      <c r="GQ110" s="18"/>
      <c r="GR110" s="18"/>
      <c r="GS110" s="18"/>
      <c r="GT110" s="18"/>
      <c r="GU110" s="18"/>
      <c r="GV110" s="18"/>
      <c r="GW110" s="18"/>
      <c r="GX110" s="18"/>
      <c r="GY110" s="18"/>
      <c r="GZ110" s="18"/>
      <c r="HA110" s="18"/>
      <c r="HB110" s="18"/>
      <c r="HC110" s="18"/>
      <c r="HD110" s="18"/>
      <c r="HE110" s="18"/>
      <c r="HF110" s="18"/>
      <c r="HG110" s="18"/>
      <c r="HH110" s="18"/>
      <c r="HI110" s="18"/>
      <c r="HJ110" s="18"/>
      <c r="HK110" s="18"/>
      <c r="HL110" s="18"/>
      <c r="HM110" s="18"/>
      <c r="HN110" s="18"/>
      <c r="HO110" s="18"/>
      <c r="HP110" s="18"/>
      <c r="HQ110" s="18"/>
      <c r="HR110" s="18"/>
      <c r="HS110" s="18"/>
      <c r="HT110" s="18"/>
      <c r="HU110" s="18"/>
      <c r="HV110" s="18"/>
      <c r="HW110" s="18"/>
      <c r="HX110" s="18"/>
      <c r="HY110" s="18"/>
      <c r="HZ110" s="18"/>
      <c r="IA110" s="18"/>
      <c r="IB110" s="18"/>
      <c r="IC110" s="18"/>
      <c r="ID110" s="18"/>
      <c r="IE110" s="18"/>
      <c r="IF110" s="18"/>
      <c r="IG110" s="18"/>
      <c r="IH110" s="18"/>
      <c r="II110" s="18"/>
      <c r="IJ110" s="18"/>
      <c r="IK110" s="18"/>
      <c r="IL110" s="18"/>
      <c r="IM110" s="18"/>
      <c r="IN110" s="18"/>
      <c r="IO110" s="18"/>
      <c r="IP110" s="18"/>
      <c r="IQ110" s="18"/>
      <c r="IR110" s="18"/>
      <c r="IS110" s="18"/>
      <c r="IT110" s="18"/>
      <c r="IU110" s="18"/>
    </row>
    <row r="111" spans="1:255" x14ac:dyDescent="0.2">
      <c r="A111" s="60"/>
      <c r="B111" s="59"/>
      <c r="C111" s="59"/>
      <c r="D111" s="59"/>
      <c r="E111" s="59"/>
      <c r="F111" s="59"/>
      <c r="G111" s="59"/>
      <c r="H111" s="120">
        <f>R111</f>
        <v>242.12</v>
      </c>
      <c r="I111" s="121"/>
      <c r="J111" s="120">
        <f>S111</f>
        <v>4041.69</v>
      </c>
      <c r="K111" s="122"/>
      <c r="O111" s="18"/>
      <c r="P111" s="18"/>
      <c r="Q111" s="18"/>
      <c r="R111" s="18">
        <f>SUM(T106:T110)</f>
        <v>242.12</v>
      </c>
      <c r="S111" s="18">
        <f>SUM(U106:U110)</f>
        <v>4041.69</v>
      </c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  <c r="BD111" s="18"/>
      <c r="BE111" s="18"/>
      <c r="BF111" s="18"/>
      <c r="BG111" s="18"/>
      <c r="BH111" s="18"/>
      <c r="BI111" s="18"/>
      <c r="BJ111" s="18"/>
      <c r="BK111" s="18"/>
      <c r="BL111" s="18"/>
      <c r="BM111" s="18"/>
      <c r="BN111" s="18"/>
      <c r="BO111" s="18"/>
      <c r="BP111" s="18"/>
      <c r="BQ111" s="18"/>
      <c r="BR111" s="18"/>
      <c r="BS111" s="18"/>
      <c r="BT111" s="18"/>
      <c r="BU111" s="18"/>
      <c r="BV111" s="18"/>
      <c r="BW111" s="18"/>
      <c r="BX111" s="18"/>
      <c r="BY111" s="18"/>
      <c r="BZ111" s="18"/>
      <c r="CA111" s="18"/>
      <c r="CB111" s="18"/>
      <c r="CC111" s="18"/>
      <c r="CD111" s="18"/>
      <c r="CE111" s="18"/>
      <c r="CF111" s="18"/>
      <c r="CG111" s="18"/>
      <c r="CH111" s="18"/>
      <c r="CI111" s="18"/>
      <c r="CJ111" s="18"/>
      <c r="CK111" s="18"/>
      <c r="CL111" s="18"/>
      <c r="CM111" s="18"/>
      <c r="CN111" s="18"/>
      <c r="CO111" s="18"/>
      <c r="CP111" s="18"/>
      <c r="CQ111" s="18"/>
      <c r="CR111" s="18"/>
      <c r="CS111" s="18"/>
      <c r="CT111" s="18"/>
      <c r="CU111" s="18"/>
      <c r="CV111" s="18"/>
      <c r="CW111" s="18"/>
      <c r="CX111" s="18"/>
      <c r="CY111" s="18"/>
      <c r="CZ111" s="18"/>
      <c r="DA111" s="18"/>
      <c r="DB111" s="18"/>
      <c r="DC111" s="18"/>
      <c r="DD111" s="18"/>
      <c r="DE111" s="18"/>
      <c r="DF111" s="18"/>
      <c r="DG111" s="18"/>
      <c r="DH111" s="18"/>
      <c r="DI111" s="18"/>
      <c r="DJ111" s="18"/>
      <c r="DK111" s="18"/>
      <c r="DL111" s="18"/>
      <c r="DM111" s="18"/>
      <c r="DN111" s="18"/>
      <c r="DO111" s="18"/>
      <c r="DP111" s="18"/>
      <c r="DQ111" s="18"/>
      <c r="DR111" s="18"/>
      <c r="DS111" s="18"/>
      <c r="DT111" s="18"/>
      <c r="DU111" s="18"/>
      <c r="DV111" s="18"/>
      <c r="DW111" s="18"/>
      <c r="DX111" s="18"/>
      <c r="DY111" s="18"/>
      <c r="DZ111" s="18"/>
      <c r="EA111" s="18"/>
      <c r="EB111" s="18"/>
      <c r="EC111" s="18"/>
      <c r="ED111" s="18"/>
      <c r="EE111" s="18"/>
      <c r="EF111" s="18"/>
      <c r="EG111" s="18"/>
      <c r="EH111" s="18"/>
      <c r="EI111" s="18"/>
      <c r="EJ111" s="18"/>
      <c r="EK111" s="18"/>
      <c r="EL111" s="18"/>
      <c r="EM111" s="18"/>
      <c r="EN111" s="18"/>
      <c r="EO111" s="18"/>
      <c r="EP111" s="18"/>
      <c r="EQ111" s="18"/>
      <c r="ER111" s="18"/>
      <c r="ES111" s="18"/>
      <c r="ET111" s="18"/>
      <c r="EU111" s="18"/>
      <c r="EV111" s="18"/>
      <c r="EW111" s="18"/>
      <c r="EX111" s="18"/>
      <c r="EY111" s="18"/>
      <c r="EZ111" s="18"/>
      <c r="FA111" s="18"/>
      <c r="FB111" s="18"/>
      <c r="FC111" s="18"/>
      <c r="FD111" s="18"/>
      <c r="FE111" s="18"/>
      <c r="FF111" s="18"/>
      <c r="FG111" s="18"/>
      <c r="FH111" s="18"/>
      <c r="FI111" s="18"/>
      <c r="FJ111" s="18"/>
      <c r="FK111" s="18"/>
      <c r="FL111" s="18"/>
      <c r="FM111" s="18"/>
      <c r="FN111" s="18"/>
      <c r="FO111" s="18"/>
      <c r="FP111" s="18"/>
      <c r="FQ111" s="18"/>
      <c r="FR111" s="18"/>
      <c r="FS111" s="18"/>
      <c r="FT111" s="18"/>
      <c r="FU111" s="18"/>
      <c r="FV111" s="18"/>
      <c r="FW111" s="18"/>
      <c r="FX111" s="18"/>
      <c r="FY111" s="18"/>
      <c r="FZ111" s="18"/>
      <c r="GA111" s="18"/>
      <c r="GB111" s="18"/>
      <c r="GC111" s="18"/>
      <c r="GD111" s="18"/>
      <c r="GE111" s="18"/>
      <c r="GF111" s="18"/>
      <c r="GG111" s="18"/>
      <c r="GH111" s="18"/>
      <c r="GI111" s="18"/>
      <c r="GJ111" s="18"/>
      <c r="GK111" s="18"/>
      <c r="GL111" s="18"/>
      <c r="GM111" s="18"/>
      <c r="GN111" s="18"/>
      <c r="GO111" s="18"/>
      <c r="GP111" s="18"/>
      <c r="GQ111" s="18"/>
      <c r="GR111" s="18"/>
      <c r="GS111" s="18"/>
      <c r="GT111" s="18"/>
      <c r="GU111" s="18"/>
      <c r="GV111" s="18"/>
      <c r="GW111" s="18"/>
      <c r="GX111" s="18"/>
      <c r="GY111" s="18"/>
      <c r="GZ111" s="18"/>
      <c r="HA111" s="18">
        <f>R111</f>
        <v>242.12</v>
      </c>
      <c r="HB111" s="18"/>
      <c r="HC111" s="18"/>
      <c r="HD111" s="18"/>
      <c r="HE111" s="18"/>
      <c r="HF111" s="18"/>
      <c r="HG111" s="18"/>
      <c r="HH111" s="18"/>
      <c r="HI111" s="18"/>
      <c r="HJ111" s="18"/>
      <c r="HK111" s="18"/>
      <c r="HL111" s="18"/>
      <c r="HM111" s="18"/>
      <c r="HN111" s="18"/>
      <c r="HO111" s="18"/>
      <c r="HP111" s="18"/>
      <c r="HQ111" s="18"/>
      <c r="HR111" s="18"/>
      <c r="HS111" s="18"/>
      <c r="HT111" s="18"/>
      <c r="HU111" s="18"/>
      <c r="HV111" s="18"/>
      <c r="HW111" s="18"/>
      <c r="HX111" s="18"/>
      <c r="HY111" s="18"/>
      <c r="HZ111" s="18"/>
      <c r="IA111" s="18"/>
      <c r="IB111" s="18"/>
      <c r="IC111" s="18"/>
      <c r="ID111" s="18"/>
      <c r="IE111" s="18"/>
      <c r="IF111" s="18"/>
      <c r="IG111" s="18"/>
      <c r="IH111" s="18"/>
      <c r="II111" s="18"/>
      <c r="IJ111" s="18"/>
      <c r="IK111" s="18"/>
      <c r="IL111" s="18"/>
      <c r="IM111" s="18"/>
      <c r="IN111" s="18"/>
      <c r="IO111" s="18"/>
      <c r="IP111" s="18"/>
      <c r="IQ111" s="18"/>
      <c r="IR111" s="18"/>
      <c r="IS111" s="18"/>
      <c r="IT111" s="18"/>
      <c r="IU111" s="18"/>
    </row>
    <row r="112" spans="1:255" ht="24" x14ac:dyDescent="0.2">
      <c r="A112" s="61">
        <v>11</v>
      </c>
      <c r="B112" s="67" t="s">
        <v>69</v>
      </c>
      <c r="C112" s="62" t="s">
        <v>70</v>
      </c>
      <c r="D112" s="63" t="s">
        <v>42</v>
      </c>
      <c r="E112" s="64">
        <v>7.8280000000000003</v>
      </c>
      <c r="F112" s="65">
        <f>Source!AK43</f>
        <v>358.54</v>
      </c>
      <c r="G112" s="141" t="s">
        <v>3</v>
      </c>
      <c r="H112" s="65">
        <f>Source!AB43</f>
        <v>357.54</v>
      </c>
      <c r="I112" s="65"/>
      <c r="J112" s="142"/>
      <c r="K112" s="66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  <c r="BX112" s="18"/>
      <c r="BY112" s="18"/>
      <c r="BZ112" s="18"/>
      <c r="CA112" s="18"/>
      <c r="CB112" s="18"/>
      <c r="CC112" s="18"/>
      <c r="CD112" s="18"/>
      <c r="CE112" s="18"/>
      <c r="CF112" s="18"/>
      <c r="CG112" s="18"/>
      <c r="CH112" s="18"/>
      <c r="CI112" s="18"/>
      <c r="CJ112" s="18"/>
      <c r="CK112" s="18"/>
      <c r="CL112" s="18"/>
      <c r="CM112" s="18"/>
      <c r="CN112" s="18"/>
      <c r="CO112" s="18"/>
      <c r="CP112" s="18"/>
      <c r="CQ112" s="18"/>
      <c r="CR112" s="18"/>
      <c r="CS112" s="18"/>
      <c r="CT112" s="18"/>
      <c r="CU112" s="18"/>
      <c r="CV112" s="18"/>
      <c r="CW112" s="18"/>
      <c r="CX112" s="18"/>
      <c r="CY112" s="18"/>
      <c r="CZ112" s="18"/>
      <c r="DA112" s="18"/>
      <c r="DB112" s="18"/>
      <c r="DC112" s="18"/>
      <c r="DD112" s="18"/>
      <c r="DE112" s="18"/>
      <c r="DF112" s="18"/>
      <c r="DG112" s="18"/>
      <c r="DH112" s="18"/>
      <c r="DI112" s="18"/>
      <c r="DJ112" s="18"/>
      <c r="DK112" s="18"/>
      <c r="DL112" s="18"/>
      <c r="DM112" s="18"/>
      <c r="DN112" s="18"/>
      <c r="DO112" s="18"/>
      <c r="DP112" s="18"/>
      <c r="DQ112" s="18"/>
      <c r="DR112" s="18"/>
      <c r="DS112" s="18"/>
      <c r="DT112" s="18"/>
      <c r="DU112" s="18"/>
      <c r="DV112" s="18"/>
      <c r="DW112" s="18"/>
      <c r="DX112" s="18"/>
      <c r="DY112" s="18"/>
      <c r="DZ112" s="18"/>
      <c r="EA112" s="18"/>
      <c r="EB112" s="18"/>
      <c r="EC112" s="18"/>
      <c r="ED112" s="18"/>
      <c r="EE112" s="18"/>
      <c r="EF112" s="18"/>
      <c r="EG112" s="18"/>
      <c r="EH112" s="18"/>
      <c r="EI112" s="18"/>
      <c r="EJ112" s="18"/>
      <c r="EK112" s="18"/>
      <c r="EL112" s="18"/>
      <c r="EM112" s="18"/>
      <c r="EN112" s="18"/>
      <c r="EO112" s="18"/>
      <c r="EP112" s="18"/>
      <c r="EQ112" s="18"/>
      <c r="ER112" s="18"/>
      <c r="ES112" s="18"/>
      <c r="ET112" s="18"/>
      <c r="EU112" s="18"/>
      <c r="EV112" s="18"/>
      <c r="EW112" s="18"/>
      <c r="EX112" s="18"/>
      <c r="EY112" s="18"/>
      <c r="EZ112" s="18"/>
      <c r="FA112" s="18"/>
      <c r="FB112" s="18"/>
      <c r="FC112" s="18"/>
      <c r="FD112" s="18"/>
      <c r="FE112" s="18"/>
      <c r="FF112" s="18"/>
      <c r="FG112" s="18"/>
      <c r="FH112" s="18"/>
      <c r="FI112" s="18"/>
      <c r="FJ112" s="18"/>
      <c r="FK112" s="18"/>
      <c r="FL112" s="18"/>
      <c r="FM112" s="18"/>
      <c r="FN112" s="18"/>
      <c r="FO112" s="18"/>
      <c r="FP112" s="18"/>
      <c r="FQ112" s="18"/>
      <c r="FR112" s="18"/>
      <c r="FS112" s="18"/>
      <c r="FT112" s="18"/>
      <c r="FU112" s="18"/>
      <c r="FV112" s="18"/>
      <c r="FW112" s="18"/>
      <c r="FX112" s="18"/>
      <c r="FY112" s="18"/>
      <c r="FZ112" s="18"/>
      <c r="GA112" s="18"/>
      <c r="GB112" s="18"/>
      <c r="GC112" s="18"/>
      <c r="GD112" s="18"/>
      <c r="GE112" s="18"/>
      <c r="GF112" s="18"/>
      <c r="GG112" s="18"/>
      <c r="GH112" s="18"/>
      <c r="GI112" s="18"/>
      <c r="GJ112" s="18"/>
      <c r="GK112" s="18"/>
      <c r="GL112" s="18"/>
      <c r="GM112" s="18"/>
      <c r="GN112" s="18"/>
      <c r="GO112" s="18"/>
      <c r="GP112" s="18"/>
      <c r="GQ112" s="18"/>
      <c r="GR112" s="18"/>
      <c r="GS112" s="18"/>
      <c r="GT112" s="18"/>
      <c r="GU112" s="18"/>
      <c r="GV112" s="18"/>
      <c r="GW112" s="18"/>
      <c r="GX112" s="18"/>
      <c r="GY112" s="18"/>
      <c r="GZ112" s="18"/>
      <c r="HA112" s="18"/>
      <c r="HB112" s="18"/>
      <c r="HC112" s="18"/>
      <c r="HD112" s="18"/>
      <c r="HE112" s="18"/>
      <c r="HF112" s="18"/>
      <c r="HG112" s="18"/>
      <c r="HH112" s="18"/>
      <c r="HI112" s="18"/>
      <c r="HJ112" s="18"/>
      <c r="HK112" s="18"/>
      <c r="HL112" s="18"/>
      <c r="HM112" s="18"/>
      <c r="HN112" s="18"/>
      <c r="HO112" s="18"/>
      <c r="HP112" s="18"/>
      <c r="HQ112" s="18"/>
      <c r="HR112" s="18"/>
      <c r="HS112" s="18"/>
      <c r="HT112" s="18"/>
      <c r="HU112" s="18"/>
      <c r="HV112" s="18"/>
      <c r="HW112" s="18"/>
      <c r="HX112" s="18"/>
      <c r="HY112" s="18"/>
      <c r="HZ112" s="18"/>
      <c r="IA112" s="18"/>
      <c r="IB112" s="18"/>
      <c r="IC112" s="18"/>
      <c r="ID112" s="18"/>
      <c r="IE112" s="18"/>
      <c r="IF112" s="18"/>
      <c r="IG112" s="18"/>
      <c r="IH112" s="18"/>
      <c r="II112" s="18"/>
      <c r="IJ112" s="18"/>
      <c r="IK112" s="18"/>
      <c r="IL112" s="18"/>
      <c r="IM112" s="18"/>
      <c r="IN112" s="18"/>
      <c r="IO112" s="18"/>
      <c r="IP112" s="18"/>
      <c r="IQ112" s="18"/>
      <c r="IR112" s="18"/>
      <c r="IS112" s="18"/>
      <c r="IT112" s="18"/>
      <c r="IU112" s="18"/>
    </row>
    <row r="113" spans="1:255" x14ac:dyDescent="0.2">
      <c r="A113" s="49"/>
      <c r="B113" s="46"/>
      <c r="C113" s="46" t="s">
        <v>396</v>
      </c>
      <c r="D113" s="47"/>
      <c r="E113" s="48"/>
      <c r="F113" s="50">
        <v>50.12</v>
      </c>
      <c r="G113" s="136"/>
      <c r="H113" s="50">
        <f>Source!AF43</f>
        <v>50.12</v>
      </c>
      <c r="I113" s="50">
        <f>T113</f>
        <v>392.34</v>
      </c>
      <c r="J113" s="136">
        <v>18.3</v>
      </c>
      <c r="K113" s="51">
        <f>U113</f>
        <v>7179.81</v>
      </c>
      <c r="O113" s="18"/>
      <c r="P113" s="18"/>
      <c r="Q113" s="18"/>
      <c r="R113" s="18"/>
      <c r="S113" s="18"/>
      <c r="T113" s="18">
        <f>ROUND(Source!AF43*Source!AV43*Source!I43,2)</f>
        <v>392.34</v>
      </c>
      <c r="U113" s="18">
        <f>Source!S43</f>
        <v>7179.81</v>
      </c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  <c r="BX113" s="18"/>
      <c r="BY113" s="18"/>
      <c r="BZ113" s="18"/>
      <c r="CA113" s="18"/>
      <c r="CB113" s="18"/>
      <c r="CC113" s="18"/>
      <c r="CD113" s="18"/>
      <c r="CE113" s="18"/>
      <c r="CF113" s="18"/>
      <c r="CG113" s="18"/>
      <c r="CH113" s="18"/>
      <c r="CI113" s="18"/>
      <c r="CJ113" s="18"/>
      <c r="CK113" s="18"/>
      <c r="CL113" s="18"/>
      <c r="CM113" s="18"/>
      <c r="CN113" s="18"/>
      <c r="CO113" s="18"/>
      <c r="CP113" s="18"/>
      <c r="CQ113" s="18"/>
      <c r="CR113" s="18"/>
      <c r="CS113" s="18"/>
      <c r="CT113" s="18"/>
      <c r="CU113" s="18"/>
      <c r="CV113" s="18"/>
      <c r="CW113" s="18"/>
      <c r="CX113" s="18"/>
      <c r="CY113" s="18"/>
      <c r="CZ113" s="18"/>
      <c r="DA113" s="18"/>
      <c r="DB113" s="18"/>
      <c r="DC113" s="18"/>
      <c r="DD113" s="18"/>
      <c r="DE113" s="18"/>
      <c r="DF113" s="18"/>
      <c r="DG113" s="18"/>
      <c r="DH113" s="18"/>
      <c r="DI113" s="18"/>
      <c r="DJ113" s="18"/>
      <c r="DK113" s="18"/>
      <c r="DL113" s="18"/>
      <c r="DM113" s="18"/>
      <c r="DN113" s="18"/>
      <c r="DO113" s="18"/>
      <c r="DP113" s="18"/>
      <c r="DQ113" s="18"/>
      <c r="DR113" s="18"/>
      <c r="DS113" s="18"/>
      <c r="DT113" s="18"/>
      <c r="DU113" s="18"/>
      <c r="DV113" s="18"/>
      <c r="DW113" s="18"/>
      <c r="DX113" s="18"/>
      <c r="DY113" s="18"/>
      <c r="DZ113" s="18"/>
      <c r="EA113" s="18"/>
      <c r="EB113" s="18"/>
      <c r="EC113" s="18"/>
      <c r="ED113" s="18"/>
      <c r="EE113" s="18"/>
      <c r="EF113" s="18"/>
      <c r="EG113" s="18"/>
      <c r="EH113" s="18"/>
      <c r="EI113" s="18"/>
      <c r="EJ113" s="18"/>
      <c r="EK113" s="18"/>
      <c r="EL113" s="18"/>
      <c r="EM113" s="18"/>
      <c r="EN113" s="18"/>
      <c r="EO113" s="18"/>
      <c r="EP113" s="18"/>
      <c r="EQ113" s="18"/>
      <c r="ER113" s="18"/>
      <c r="ES113" s="18"/>
      <c r="ET113" s="18"/>
      <c r="EU113" s="18"/>
      <c r="EV113" s="18"/>
      <c r="EW113" s="18"/>
      <c r="EX113" s="18"/>
      <c r="EY113" s="18"/>
      <c r="EZ113" s="18"/>
      <c r="FA113" s="18"/>
      <c r="FB113" s="18"/>
      <c r="FC113" s="18"/>
      <c r="FD113" s="18"/>
      <c r="FE113" s="18"/>
      <c r="FF113" s="18"/>
      <c r="FG113" s="18"/>
      <c r="FH113" s="18"/>
      <c r="FI113" s="18"/>
      <c r="FJ113" s="18"/>
      <c r="FK113" s="18"/>
      <c r="FL113" s="18"/>
      <c r="FM113" s="18"/>
      <c r="FN113" s="18"/>
      <c r="FO113" s="18"/>
      <c r="FP113" s="18"/>
      <c r="FQ113" s="18"/>
      <c r="FR113" s="18"/>
      <c r="FS113" s="18"/>
      <c r="FT113" s="18"/>
      <c r="FU113" s="18"/>
      <c r="FV113" s="18"/>
      <c r="FW113" s="18"/>
      <c r="FX113" s="18"/>
      <c r="FY113" s="18"/>
      <c r="FZ113" s="18"/>
      <c r="GA113" s="18"/>
      <c r="GB113" s="18"/>
      <c r="GC113" s="18"/>
      <c r="GD113" s="18"/>
      <c r="GE113" s="18"/>
      <c r="GF113" s="18"/>
      <c r="GG113" s="18"/>
      <c r="GH113" s="18"/>
      <c r="GI113" s="18"/>
      <c r="GJ113" s="18">
        <f>T113</f>
        <v>392.34</v>
      </c>
      <c r="GK113" s="18">
        <f>T113</f>
        <v>392.34</v>
      </c>
      <c r="GL113" s="18"/>
      <c r="GM113" s="18"/>
      <c r="GN113" s="18"/>
      <c r="GO113" s="18"/>
      <c r="GP113" s="18"/>
      <c r="GQ113" s="18"/>
      <c r="GR113" s="18"/>
      <c r="GS113" s="18"/>
      <c r="GT113" s="18"/>
      <c r="GU113" s="18"/>
      <c r="GV113" s="18"/>
      <c r="GW113" s="18"/>
      <c r="GX113" s="18"/>
      <c r="GY113" s="18"/>
      <c r="GZ113" s="18"/>
      <c r="HA113" s="18"/>
      <c r="HB113" s="18"/>
      <c r="HC113" s="18">
        <f>T113</f>
        <v>392.34</v>
      </c>
      <c r="HD113" s="18"/>
      <c r="HE113" s="18"/>
      <c r="HF113" s="18"/>
      <c r="HG113" s="18"/>
      <c r="HH113" s="18"/>
      <c r="HI113" s="18"/>
      <c r="HJ113" s="18"/>
      <c r="HK113" s="18"/>
      <c r="HL113" s="18"/>
      <c r="HM113" s="18"/>
      <c r="HN113" s="18"/>
      <c r="HO113" s="18"/>
      <c r="HP113" s="18"/>
      <c r="HQ113" s="18"/>
      <c r="HR113" s="18"/>
      <c r="HS113" s="18"/>
      <c r="HT113" s="18"/>
      <c r="HU113" s="18"/>
      <c r="HV113" s="18"/>
      <c r="HW113" s="18"/>
      <c r="HX113" s="18"/>
      <c r="HY113" s="18"/>
      <c r="HZ113" s="18"/>
      <c r="IA113" s="18"/>
      <c r="IB113" s="18"/>
      <c r="IC113" s="18"/>
      <c r="ID113" s="18"/>
      <c r="IE113" s="18"/>
      <c r="IF113" s="18"/>
      <c r="IG113" s="18"/>
      <c r="IH113" s="18"/>
      <c r="II113" s="18"/>
      <c r="IJ113" s="18"/>
      <c r="IK113" s="18"/>
      <c r="IL113" s="18"/>
      <c r="IM113" s="18"/>
      <c r="IN113" s="18"/>
      <c r="IO113" s="18"/>
      <c r="IP113" s="18"/>
      <c r="IQ113" s="18"/>
      <c r="IR113" s="18"/>
      <c r="IS113" s="18"/>
      <c r="IT113" s="18"/>
      <c r="IU113" s="18"/>
    </row>
    <row r="114" spans="1:255" x14ac:dyDescent="0.2">
      <c r="A114" s="56"/>
      <c r="B114" s="53"/>
      <c r="C114" s="53" t="s">
        <v>389</v>
      </c>
      <c r="D114" s="54"/>
      <c r="E114" s="55"/>
      <c r="F114" s="57">
        <v>307.42</v>
      </c>
      <c r="G114" s="137"/>
      <c r="H114" s="57">
        <f>Source!AD43</f>
        <v>307.42</v>
      </c>
      <c r="I114" s="57">
        <f>T114</f>
        <v>2406.48</v>
      </c>
      <c r="J114" s="137">
        <v>12.5</v>
      </c>
      <c r="K114" s="58">
        <f>U114</f>
        <v>30081.05</v>
      </c>
      <c r="O114" s="18"/>
      <c r="P114" s="18"/>
      <c r="Q114" s="18"/>
      <c r="R114" s="18"/>
      <c r="S114" s="18"/>
      <c r="T114" s="18">
        <f>ROUND(Source!AD43*Source!AV43*Source!I43,2)</f>
        <v>2406.48</v>
      </c>
      <c r="U114" s="18">
        <f>Source!Q43</f>
        <v>30081.05</v>
      </c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18"/>
      <c r="BY114" s="18"/>
      <c r="BZ114" s="18"/>
      <c r="CA114" s="18"/>
      <c r="CB114" s="18"/>
      <c r="CC114" s="18"/>
      <c r="CD114" s="18"/>
      <c r="CE114" s="18"/>
      <c r="CF114" s="18"/>
      <c r="CG114" s="18"/>
      <c r="CH114" s="18"/>
      <c r="CI114" s="18"/>
      <c r="CJ114" s="18"/>
      <c r="CK114" s="18"/>
      <c r="CL114" s="18"/>
      <c r="CM114" s="18"/>
      <c r="CN114" s="18"/>
      <c r="CO114" s="18"/>
      <c r="CP114" s="18"/>
      <c r="CQ114" s="18"/>
      <c r="CR114" s="18"/>
      <c r="CS114" s="18"/>
      <c r="CT114" s="18"/>
      <c r="CU114" s="18"/>
      <c r="CV114" s="18"/>
      <c r="CW114" s="18"/>
      <c r="CX114" s="18"/>
      <c r="CY114" s="18"/>
      <c r="CZ114" s="18"/>
      <c r="DA114" s="18"/>
      <c r="DB114" s="18"/>
      <c r="DC114" s="18"/>
      <c r="DD114" s="18"/>
      <c r="DE114" s="18"/>
      <c r="DF114" s="18"/>
      <c r="DG114" s="18"/>
      <c r="DH114" s="18"/>
      <c r="DI114" s="18"/>
      <c r="DJ114" s="18"/>
      <c r="DK114" s="18"/>
      <c r="DL114" s="18"/>
      <c r="DM114" s="18"/>
      <c r="DN114" s="18"/>
      <c r="DO114" s="18"/>
      <c r="DP114" s="18"/>
      <c r="DQ114" s="18"/>
      <c r="DR114" s="18"/>
      <c r="DS114" s="18"/>
      <c r="DT114" s="18"/>
      <c r="DU114" s="18"/>
      <c r="DV114" s="18"/>
      <c r="DW114" s="18"/>
      <c r="DX114" s="18"/>
      <c r="DY114" s="18"/>
      <c r="DZ114" s="18"/>
      <c r="EA114" s="18"/>
      <c r="EB114" s="18"/>
      <c r="EC114" s="18"/>
      <c r="ED114" s="18"/>
      <c r="EE114" s="18"/>
      <c r="EF114" s="18"/>
      <c r="EG114" s="18"/>
      <c r="EH114" s="18"/>
      <c r="EI114" s="18"/>
      <c r="EJ114" s="18"/>
      <c r="EK114" s="18"/>
      <c r="EL114" s="18"/>
      <c r="EM114" s="18"/>
      <c r="EN114" s="18"/>
      <c r="EO114" s="18"/>
      <c r="EP114" s="18"/>
      <c r="EQ114" s="18"/>
      <c r="ER114" s="18"/>
      <c r="ES114" s="18"/>
      <c r="ET114" s="18"/>
      <c r="EU114" s="18"/>
      <c r="EV114" s="18"/>
      <c r="EW114" s="18"/>
      <c r="EX114" s="18"/>
      <c r="EY114" s="18"/>
      <c r="EZ114" s="18"/>
      <c r="FA114" s="18"/>
      <c r="FB114" s="18"/>
      <c r="FC114" s="18"/>
      <c r="FD114" s="18"/>
      <c r="FE114" s="18"/>
      <c r="FF114" s="18"/>
      <c r="FG114" s="18"/>
      <c r="FH114" s="18"/>
      <c r="FI114" s="18"/>
      <c r="FJ114" s="18"/>
      <c r="FK114" s="18"/>
      <c r="FL114" s="18"/>
      <c r="FM114" s="18"/>
      <c r="FN114" s="18"/>
      <c r="FO114" s="18"/>
      <c r="FP114" s="18"/>
      <c r="FQ114" s="18"/>
      <c r="FR114" s="18"/>
      <c r="FS114" s="18"/>
      <c r="FT114" s="18"/>
      <c r="FU114" s="18"/>
      <c r="FV114" s="18"/>
      <c r="FW114" s="18"/>
      <c r="FX114" s="18"/>
      <c r="FY114" s="18"/>
      <c r="FZ114" s="18"/>
      <c r="GA114" s="18"/>
      <c r="GB114" s="18"/>
      <c r="GC114" s="18"/>
      <c r="GD114" s="18"/>
      <c r="GE114" s="18"/>
      <c r="GF114" s="18"/>
      <c r="GG114" s="18"/>
      <c r="GH114" s="18"/>
      <c r="GI114" s="18"/>
      <c r="GJ114" s="18">
        <f>T114</f>
        <v>2406.48</v>
      </c>
      <c r="GK114" s="18"/>
      <c r="GL114" s="18">
        <f>T114</f>
        <v>2406.48</v>
      </c>
      <c r="GM114" s="18"/>
      <c r="GN114" s="18"/>
      <c r="GO114" s="18"/>
      <c r="GP114" s="18"/>
      <c r="GQ114" s="18"/>
      <c r="GR114" s="18"/>
      <c r="GS114" s="18"/>
      <c r="GT114" s="18"/>
      <c r="GU114" s="18"/>
      <c r="GV114" s="18"/>
      <c r="GW114" s="18"/>
      <c r="GX114" s="18"/>
      <c r="GY114" s="18"/>
      <c r="GZ114" s="18"/>
      <c r="HA114" s="18"/>
      <c r="HB114" s="18"/>
      <c r="HC114" s="18">
        <f>T114</f>
        <v>2406.48</v>
      </c>
      <c r="HD114" s="18"/>
      <c r="HE114" s="18"/>
      <c r="HF114" s="18"/>
      <c r="HG114" s="18"/>
      <c r="HH114" s="18"/>
      <c r="HI114" s="18"/>
      <c r="HJ114" s="18"/>
      <c r="HK114" s="18"/>
      <c r="HL114" s="18"/>
      <c r="HM114" s="18"/>
      <c r="HN114" s="18"/>
      <c r="HO114" s="18"/>
      <c r="HP114" s="18"/>
      <c r="HQ114" s="18"/>
      <c r="HR114" s="18"/>
      <c r="HS114" s="18"/>
      <c r="HT114" s="18"/>
      <c r="HU114" s="18"/>
      <c r="HV114" s="18"/>
      <c r="HW114" s="18"/>
      <c r="HX114" s="18"/>
      <c r="HY114" s="18"/>
      <c r="HZ114" s="18"/>
      <c r="IA114" s="18"/>
      <c r="IB114" s="18"/>
      <c r="IC114" s="18"/>
      <c r="ID114" s="18"/>
      <c r="IE114" s="18"/>
      <c r="IF114" s="18"/>
      <c r="IG114" s="18"/>
      <c r="IH114" s="18"/>
      <c r="II114" s="18"/>
      <c r="IJ114" s="18"/>
      <c r="IK114" s="18"/>
      <c r="IL114" s="18"/>
      <c r="IM114" s="18"/>
      <c r="IN114" s="18"/>
      <c r="IO114" s="18"/>
      <c r="IP114" s="18"/>
      <c r="IQ114" s="18"/>
      <c r="IR114" s="18"/>
      <c r="IS114" s="18"/>
      <c r="IT114" s="18"/>
      <c r="IU114" s="18"/>
    </row>
    <row r="115" spans="1:255" x14ac:dyDescent="0.2">
      <c r="A115" s="56"/>
      <c r="B115" s="53"/>
      <c r="C115" s="53" t="s">
        <v>390</v>
      </c>
      <c r="D115" s="54"/>
      <c r="E115" s="55"/>
      <c r="F115" s="57">
        <v>43.43</v>
      </c>
      <c r="G115" s="137"/>
      <c r="H115" s="57">
        <f>Source!AE43</f>
        <v>43.43</v>
      </c>
      <c r="I115" s="57">
        <f>GM115</f>
        <v>339.97</v>
      </c>
      <c r="J115" s="137">
        <v>18.3</v>
      </c>
      <c r="K115" s="58">
        <f>Source!R43</f>
        <v>6221.45</v>
      </c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  <c r="BD115" s="18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18"/>
      <c r="BS115" s="18"/>
      <c r="BT115" s="18"/>
      <c r="BU115" s="18"/>
      <c r="BV115" s="18"/>
      <c r="BW115" s="18"/>
      <c r="BX115" s="18"/>
      <c r="BY115" s="18"/>
      <c r="BZ115" s="18"/>
      <c r="CA115" s="18"/>
      <c r="CB115" s="18"/>
      <c r="CC115" s="18"/>
      <c r="CD115" s="18"/>
      <c r="CE115" s="18"/>
      <c r="CF115" s="18"/>
      <c r="CG115" s="18"/>
      <c r="CH115" s="18"/>
      <c r="CI115" s="18"/>
      <c r="CJ115" s="18"/>
      <c r="CK115" s="18"/>
      <c r="CL115" s="18"/>
      <c r="CM115" s="18"/>
      <c r="CN115" s="18"/>
      <c r="CO115" s="18"/>
      <c r="CP115" s="18"/>
      <c r="CQ115" s="18"/>
      <c r="CR115" s="18"/>
      <c r="CS115" s="18"/>
      <c r="CT115" s="18"/>
      <c r="CU115" s="18"/>
      <c r="CV115" s="18"/>
      <c r="CW115" s="18"/>
      <c r="CX115" s="18"/>
      <c r="CY115" s="18"/>
      <c r="CZ115" s="18"/>
      <c r="DA115" s="18"/>
      <c r="DB115" s="18"/>
      <c r="DC115" s="18"/>
      <c r="DD115" s="18"/>
      <c r="DE115" s="18"/>
      <c r="DF115" s="18"/>
      <c r="DG115" s="18"/>
      <c r="DH115" s="18"/>
      <c r="DI115" s="18"/>
      <c r="DJ115" s="18"/>
      <c r="DK115" s="18"/>
      <c r="DL115" s="18"/>
      <c r="DM115" s="18"/>
      <c r="DN115" s="18"/>
      <c r="DO115" s="18"/>
      <c r="DP115" s="18"/>
      <c r="DQ115" s="18"/>
      <c r="DR115" s="18"/>
      <c r="DS115" s="18"/>
      <c r="DT115" s="18"/>
      <c r="DU115" s="18"/>
      <c r="DV115" s="18"/>
      <c r="DW115" s="18"/>
      <c r="DX115" s="18"/>
      <c r="DY115" s="18"/>
      <c r="DZ115" s="18"/>
      <c r="EA115" s="18"/>
      <c r="EB115" s="18"/>
      <c r="EC115" s="18"/>
      <c r="ED115" s="18"/>
      <c r="EE115" s="18"/>
      <c r="EF115" s="18"/>
      <c r="EG115" s="18"/>
      <c r="EH115" s="18"/>
      <c r="EI115" s="18"/>
      <c r="EJ115" s="18"/>
      <c r="EK115" s="18"/>
      <c r="EL115" s="18"/>
      <c r="EM115" s="18"/>
      <c r="EN115" s="18"/>
      <c r="EO115" s="18"/>
      <c r="EP115" s="18"/>
      <c r="EQ115" s="18"/>
      <c r="ER115" s="18"/>
      <c r="ES115" s="18"/>
      <c r="ET115" s="18"/>
      <c r="EU115" s="18"/>
      <c r="EV115" s="18"/>
      <c r="EW115" s="18"/>
      <c r="EX115" s="18"/>
      <c r="EY115" s="18"/>
      <c r="EZ115" s="18"/>
      <c r="FA115" s="18"/>
      <c r="FB115" s="18"/>
      <c r="FC115" s="18"/>
      <c r="FD115" s="18"/>
      <c r="FE115" s="18"/>
      <c r="FF115" s="18"/>
      <c r="FG115" s="18"/>
      <c r="FH115" s="18"/>
      <c r="FI115" s="18"/>
      <c r="FJ115" s="18"/>
      <c r="FK115" s="18"/>
      <c r="FL115" s="18"/>
      <c r="FM115" s="18"/>
      <c r="FN115" s="18"/>
      <c r="FO115" s="18"/>
      <c r="FP115" s="18"/>
      <c r="FQ115" s="18"/>
      <c r="FR115" s="18"/>
      <c r="FS115" s="18"/>
      <c r="FT115" s="18"/>
      <c r="FU115" s="18"/>
      <c r="FV115" s="18"/>
      <c r="FW115" s="18"/>
      <c r="FX115" s="18"/>
      <c r="FY115" s="18"/>
      <c r="FZ115" s="18"/>
      <c r="GA115" s="18"/>
      <c r="GB115" s="18"/>
      <c r="GC115" s="18"/>
      <c r="GD115" s="18"/>
      <c r="GE115" s="18"/>
      <c r="GF115" s="18"/>
      <c r="GG115" s="18"/>
      <c r="GH115" s="18"/>
      <c r="GI115" s="18"/>
      <c r="GJ115" s="18"/>
      <c r="GK115" s="18"/>
      <c r="GL115" s="18"/>
      <c r="GM115" s="18">
        <f>ROUND(Source!AE43*Source!AV43*Source!I43,2)</f>
        <v>339.97</v>
      </c>
      <c r="GN115" s="18"/>
      <c r="GO115" s="18"/>
      <c r="GP115" s="18"/>
      <c r="GQ115" s="18"/>
      <c r="GR115" s="18"/>
      <c r="GS115" s="18"/>
      <c r="GT115" s="18"/>
      <c r="GU115" s="18"/>
      <c r="GV115" s="18"/>
      <c r="GW115" s="18"/>
      <c r="GX115" s="18"/>
      <c r="GY115" s="18"/>
      <c r="GZ115" s="18"/>
      <c r="HA115" s="18"/>
      <c r="HB115" s="18"/>
      <c r="HC115" s="18"/>
      <c r="HD115" s="18"/>
      <c r="HE115" s="18"/>
      <c r="HF115" s="18"/>
      <c r="HG115" s="18"/>
      <c r="HH115" s="18"/>
      <c r="HI115" s="18"/>
      <c r="HJ115" s="18"/>
      <c r="HK115" s="18"/>
      <c r="HL115" s="18"/>
      <c r="HM115" s="18"/>
      <c r="HN115" s="18"/>
      <c r="HO115" s="18"/>
      <c r="HP115" s="18"/>
      <c r="HQ115" s="18"/>
      <c r="HR115" s="18"/>
      <c r="HS115" s="18"/>
      <c r="HT115" s="18"/>
      <c r="HU115" s="18"/>
      <c r="HV115" s="18"/>
      <c r="HW115" s="18"/>
      <c r="HX115" s="18"/>
      <c r="HY115" s="18"/>
      <c r="HZ115" s="18"/>
      <c r="IA115" s="18"/>
      <c r="IB115" s="18"/>
      <c r="IC115" s="18"/>
      <c r="ID115" s="18"/>
      <c r="IE115" s="18"/>
      <c r="IF115" s="18"/>
      <c r="IG115" s="18"/>
      <c r="IH115" s="18"/>
      <c r="II115" s="18"/>
      <c r="IJ115" s="18"/>
      <c r="IK115" s="18"/>
      <c r="IL115" s="18"/>
      <c r="IM115" s="18"/>
      <c r="IN115" s="18"/>
      <c r="IO115" s="18"/>
      <c r="IP115" s="18"/>
      <c r="IQ115" s="18"/>
      <c r="IR115" s="18"/>
      <c r="IS115" s="18"/>
      <c r="IT115" s="18"/>
      <c r="IU115" s="18"/>
    </row>
    <row r="116" spans="1:255" x14ac:dyDescent="0.2">
      <c r="A116" s="56"/>
      <c r="B116" s="53"/>
      <c r="C116" s="53" t="s">
        <v>391</v>
      </c>
      <c r="D116" s="54"/>
      <c r="E116" s="55">
        <v>95</v>
      </c>
      <c r="F116" s="138" t="s">
        <v>392</v>
      </c>
      <c r="G116" s="137"/>
      <c r="H116" s="57">
        <f>ROUND((Source!AF43*Source!AV43+Source!AE43*Source!AV43)*(Source!FX43)/100,2)</f>
        <v>88.87</v>
      </c>
      <c r="I116" s="57">
        <f>T116</f>
        <v>695.69</v>
      </c>
      <c r="J116" s="137" t="s">
        <v>393</v>
      </c>
      <c r="K116" s="58">
        <f>U116</f>
        <v>10855.02</v>
      </c>
      <c r="O116" s="18"/>
      <c r="P116" s="18"/>
      <c r="Q116" s="18"/>
      <c r="R116" s="18"/>
      <c r="S116" s="18"/>
      <c r="T116" s="18">
        <f>ROUND((ROUND(Source!AF43*Source!AV43*Source!I43,2)+ROUND(Source!AE43*Source!AV43*Source!I43,2))*(Source!FX43)/100,2)</f>
        <v>695.69</v>
      </c>
      <c r="U116" s="18">
        <f>Source!X43</f>
        <v>10855.02</v>
      </c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8"/>
      <c r="BB116" s="18"/>
      <c r="BC116" s="18"/>
      <c r="BD116" s="18"/>
      <c r="BE116" s="18"/>
      <c r="BF116" s="18"/>
      <c r="BG116" s="18"/>
      <c r="BH116" s="18"/>
      <c r="BI116" s="18"/>
      <c r="BJ116" s="18"/>
      <c r="BK116" s="18"/>
      <c r="BL116" s="18"/>
      <c r="BM116" s="18"/>
      <c r="BN116" s="18"/>
      <c r="BO116" s="18"/>
      <c r="BP116" s="18"/>
      <c r="BQ116" s="18"/>
      <c r="BR116" s="18"/>
      <c r="BS116" s="18"/>
      <c r="BT116" s="18"/>
      <c r="BU116" s="18"/>
      <c r="BV116" s="18"/>
      <c r="BW116" s="18"/>
      <c r="BX116" s="18"/>
      <c r="BY116" s="18"/>
      <c r="BZ116" s="18"/>
      <c r="CA116" s="18"/>
      <c r="CB116" s="18"/>
      <c r="CC116" s="18"/>
      <c r="CD116" s="18"/>
      <c r="CE116" s="18"/>
      <c r="CF116" s="18"/>
      <c r="CG116" s="18"/>
      <c r="CH116" s="18"/>
      <c r="CI116" s="18"/>
      <c r="CJ116" s="18"/>
      <c r="CK116" s="18"/>
      <c r="CL116" s="18"/>
      <c r="CM116" s="18"/>
      <c r="CN116" s="18"/>
      <c r="CO116" s="18"/>
      <c r="CP116" s="18"/>
      <c r="CQ116" s="18"/>
      <c r="CR116" s="18"/>
      <c r="CS116" s="18"/>
      <c r="CT116" s="18"/>
      <c r="CU116" s="18"/>
      <c r="CV116" s="18"/>
      <c r="CW116" s="18"/>
      <c r="CX116" s="18"/>
      <c r="CY116" s="18"/>
      <c r="CZ116" s="18"/>
      <c r="DA116" s="18"/>
      <c r="DB116" s="18"/>
      <c r="DC116" s="18"/>
      <c r="DD116" s="18"/>
      <c r="DE116" s="18"/>
      <c r="DF116" s="18"/>
      <c r="DG116" s="18"/>
      <c r="DH116" s="18"/>
      <c r="DI116" s="18"/>
      <c r="DJ116" s="18"/>
      <c r="DK116" s="18"/>
      <c r="DL116" s="18"/>
      <c r="DM116" s="18"/>
      <c r="DN116" s="18"/>
      <c r="DO116" s="18"/>
      <c r="DP116" s="18"/>
      <c r="DQ116" s="18"/>
      <c r="DR116" s="18"/>
      <c r="DS116" s="18"/>
      <c r="DT116" s="18"/>
      <c r="DU116" s="18"/>
      <c r="DV116" s="18"/>
      <c r="DW116" s="18"/>
      <c r="DX116" s="18"/>
      <c r="DY116" s="18"/>
      <c r="DZ116" s="18"/>
      <c r="EA116" s="18"/>
      <c r="EB116" s="18"/>
      <c r="EC116" s="18"/>
      <c r="ED116" s="18"/>
      <c r="EE116" s="18"/>
      <c r="EF116" s="18"/>
      <c r="EG116" s="18"/>
      <c r="EH116" s="18"/>
      <c r="EI116" s="18"/>
      <c r="EJ116" s="18"/>
      <c r="EK116" s="18"/>
      <c r="EL116" s="18"/>
      <c r="EM116" s="18"/>
      <c r="EN116" s="18"/>
      <c r="EO116" s="18"/>
      <c r="EP116" s="18"/>
      <c r="EQ116" s="18"/>
      <c r="ER116" s="18"/>
      <c r="ES116" s="18"/>
      <c r="ET116" s="18"/>
      <c r="EU116" s="18"/>
      <c r="EV116" s="18"/>
      <c r="EW116" s="18"/>
      <c r="EX116" s="18"/>
      <c r="EY116" s="18"/>
      <c r="EZ116" s="18"/>
      <c r="FA116" s="18"/>
      <c r="FB116" s="18"/>
      <c r="FC116" s="18"/>
      <c r="FD116" s="18"/>
      <c r="FE116" s="18"/>
      <c r="FF116" s="18"/>
      <c r="FG116" s="18"/>
      <c r="FH116" s="18"/>
      <c r="FI116" s="18"/>
      <c r="FJ116" s="18"/>
      <c r="FK116" s="18"/>
      <c r="FL116" s="18"/>
      <c r="FM116" s="18"/>
      <c r="FN116" s="18"/>
      <c r="FO116" s="18"/>
      <c r="FP116" s="18"/>
      <c r="FQ116" s="18"/>
      <c r="FR116" s="18"/>
      <c r="FS116" s="18"/>
      <c r="FT116" s="18"/>
      <c r="FU116" s="18"/>
      <c r="FV116" s="18"/>
      <c r="FW116" s="18"/>
      <c r="FX116" s="18"/>
      <c r="FY116" s="18"/>
      <c r="FZ116" s="18"/>
      <c r="GA116" s="18"/>
      <c r="GB116" s="18"/>
      <c r="GC116" s="18"/>
      <c r="GD116" s="18"/>
      <c r="GE116" s="18"/>
      <c r="GF116" s="18"/>
      <c r="GG116" s="18"/>
      <c r="GH116" s="18"/>
      <c r="GI116" s="18"/>
      <c r="GJ116" s="18"/>
      <c r="GK116" s="18"/>
      <c r="GL116" s="18"/>
      <c r="GM116" s="18"/>
      <c r="GN116" s="18"/>
      <c r="GO116" s="18"/>
      <c r="GP116" s="18"/>
      <c r="GQ116" s="18"/>
      <c r="GR116" s="18"/>
      <c r="GS116" s="18"/>
      <c r="GT116" s="18"/>
      <c r="GU116" s="18"/>
      <c r="GV116" s="18"/>
      <c r="GW116" s="18"/>
      <c r="GX116" s="18"/>
      <c r="GY116" s="18">
        <f>T116</f>
        <v>695.69</v>
      </c>
      <c r="GZ116" s="18"/>
      <c r="HA116" s="18"/>
      <c r="HB116" s="18"/>
      <c r="HC116" s="18">
        <f>T116</f>
        <v>695.69</v>
      </c>
      <c r="HD116" s="18"/>
      <c r="HE116" s="18"/>
      <c r="HF116" s="18"/>
      <c r="HG116" s="18"/>
      <c r="HH116" s="18"/>
      <c r="HI116" s="18"/>
      <c r="HJ116" s="18"/>
      <c r="HK116" s="18"/>
      <c r="HL116" s="18"/>
      <c r="HM116" s="18"/>
      <c r="HN116" s="18"/>
      <c r="HO116" s="18"/>
      <c r="HP116" s="18"/>
      <c r="HQ116" s="18"/>
      <c r="HR116" s="18"/>
      <c r="HS116" s="18"/>
      <c r="HT116" s="18"/>
      <c r="HU116" s="18"/>
      <c r="HV116" s="18"/>
      <c r="HW116" s="18"/>
      <c r="HX116" s="18"/>
      <c r="HY116" s="18"/>
      <c r="HZ116" s="18"/>
      <c r="IA116" s="18"/>
      <c r="IB116" s="18"/>
      <c r="IC116" s="18"/>
      <c r="ID116" s="18"/>
      <c r="IE116" s="18"/>
      <c r="IF116" s="18"/>
      <c r="IG116" s="18"/>
      <c r="IH116" s="18"/>
      <c r="II116" s="18"/>
      <c r="IJ116" s="18"/>
      <c r="IK116" s="18"/>
      <c r="IL116" s="18"/>
      <c r="IM116" s="18"/>
      <c r="IN116" s="18"/>
      <c r="IO116" s="18"/>
      <c r="IP116" s="18"/>
      <c r="IQ116" s="18"/>
      <c r="IR116" s="18"/>
      <c r="IS116" s="18"/>
      <c r="IT116" s="18"/>
      <c r="IU116" s="18"/>
    </row>
    <row r="117" spans="1:255" x14ac:dyDescent="0.2">
      <c r="A117" s="56"/>
      <c r="B117" s="53"/>
      <c r="C117" s="53" t="s">
        <v>394</v>
      </c>
      <c r="D117" s="54"/>
      <c r="E117" s="55">
        <v>65</v>
      </c>
      <c r="F117" s="138" t="s">
        <v>392</v>
      </c>
      <c r="G117" s="137"/>
      <c r="H117" s="57">
        <f>ROUND((Source!AF43*Source!AV43+Source!AE43*Source!AV43)*(Source!FY43)/100,2)</f>
        <v>60.81</v>
      </c>
      <c r="I117" s="57">
        <f>T117</f>
        <v>476</v>
      </c>
      <c r="J117" s="137" t="s">
        <v>403</v>
      </c>
      <c r="K117" s="58">
        <f>U117</f>
        <v>6968.66</v>
      </c>
      <c r="O117" s="18"/>
      <c r="P117" s="18"/>
      <c r="Q117" s="18"/>
      <c r="R117" s="18"/>
      <c r="S117" s="18"/>
      <c r="T117" s="18">
        <f>ROUND((ROUND(Source!AF43*Source!AV43*Source!I43,2)+ROUND(Source!AE43*Source!AV43*Source!I43,2))*(Source!FY43)/100,2)</f>
        <v>476</v>
      </c>
      <c r="U117" s="18">
        <f>Source!Y43</f>
        <v>6968.66</v>
      </c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  <c r="BD117" s="18"/>
      <c r="BE117" s="18"/>
      <c r="BF117" s="18"/>
      <c r="BG117" s="18"/>
      <c r="BH117" s="18"/>
      <c r="BI117" s="18"/>
      <c r="BJ117" s="18"/>
      <c r="BK117" s="18"/>
      <c r="BL117" s="18"/>
      <c r="BM117" s="18"/>
      <c r="BN117" s="18"/>
      <c r="BO117" s="18"/>
      <c r="BP117" s="18"/>
      <c r="BQ117" s="18"/>
      <c r="BR117" s="18"/>
      <c r="BS117" s="18"/>
      <c r="BT117" s="18"/>
      <c r="BU117" s="18"/>
      <c r="BV117" s="18"/>
      <c r="BW117" s="18"/>
      <c r="BX117" s="18"/>
      <c r="BY117" s="18"/>
      <c r="BZ117" s="18"/>
      <c r="CA117" s="18"/>
      <c r="CB117" s="18"/>
      <c r="CC117" s="18"/>
      <c r="CD117" s="18"/>
      <c r="CE117" s="18"/>
      <c r="CF117" s="18"/>
      <c r="CG117" s="18"/>
      <c r="CH117" s="18"/>
      <c r="CI117" s="18"/>
      <c r="CJ117" s="18"/>
      <c r="CK117" s="18"/>
      <c r="CL117" s="18"/>
      <c r="CM117" s="18"/>
      <c r="CN117" s="18"/>
      <c r="CO117" s="18"/>
      <c r="CP117" s="18"/>
      <c r="CQ117" s="18"/>
      <c r="CR117" s="18"/>
      <c r="CS117" s="18"/>
      <c r="CT117" s="18"/>
      <c r="CU117" s="18"/>
      <c r="CV117" s="18"/>
      <c r="CW117" s="18"/>
      <c r="CX117" s="18"/>
      <c r="CY117" s="18"/>
      <c r="CZ117" s="18"/>
      <c r="DA117" s="18"/>
      <c r="DB117" s="18"/>
      <c r="DC117" s="18"/>
      <c r="DD117" s="18"/>
      <c r="DE117" s="18"/>
      <c r="DF117" s="18"/>
      <c r="DG117" s="18"/>
      <c r="DH117" s="18"/>
      <c r="DI117" s="18"/>
      <c r="DJ117" s="18"/>
      <c r="DK117" s="18"/>
      <c r="DL117" s="18"/>
      <c r="DM117" s="18"/>
      <c r="DN117" s="18"/>
      <c r="DO117" s="18"/>
      <c r="DP117" s="18"/>
      <c r="DQ117" s="18"/>
      <c r="DR117" s="18"/>
      <c r="DS117" s="18"/>
      <c r="DT117" s="18"/>
      <c r="DU117" s="18"/>
      <c r="DV117" s="18"/>
      <c r="DW117" s="18"/>
      <c r="DX117" s="18"/>
      <c r="DY117" s="18"/>
      <c r="DZ117" s="18"/>
      <c r="EA117" s="18"/>
      <c r="EB117" s="18"/>
      <c r="EC117" s="18"/>
      <c r="ED117" s="18"/>
      <c r="EE117" s="18"/>
      <c r="EF117" s="18"/>
      <c r="EG117" s="18"/>
      <c r="EH117" s="18"/>
      <c r="EI117" s="18"/>
      <c r="EJ117" s="18"/>
      <c r="EK117" s="18"/>
      <c r="EL117" s="18"/>
      <c r="EM117" s="18"/>
      <c r="EN117" s="18"/>
      <c r="EO117" s="18"/>
      <c r="EP117" s="18"/>
      <c r="EQ117" s="18"/>
      <c r="ER117" s="18"/>
      <c r="ES117" s="18"/>
      <c r="ET117" s="18"/>
      <c r="EU117" s="18"/>
      <c r="EV117" s="18"/>
      <c r="EW117" s="18"/>
      <c r="EX117" s="18"/>
      <c r="EY117" s="18"/>
      <c r="EZ117" s="18"/>
      <c r="FA117" s="18"/>
      <c r="FB117" s="18"/>
      <c r="FC117" s="18"/>
      <c r="FD117" s="18"/>
      <c r="FE117" s="18"/>
      <c r="FF117" s="18"/>
      <c r="FG117" s="18"/>
      <c r="FH117" s="18"/>
      <c r="FI117" s="18"/>
      <c r="FJ117" s="18"/>
      <c r="FK117" s="18"/>
      <c r="FL117" s="18"/>
      <c r="FM117" s="18"/>
      <c r="FN117" s="18"/>
      <c r="FO117" s="18"/>
      <c r="FP117" s="18"/>
      <c r="FQ117" s="18"/>
      <c r="FR117" s="18"/>
      <c r="FS117" s="18"/>
      <c r="FT117" s="18"/>
      <c r="FU117" s="18"/>
      <c r="FV117" s="18"/>
      <c r="FW117" s="18"/>
      <c r="FX117" s="18"/>
      <c r="FY117" s="18"/>
      <c r="FZ117" s="18"/>
      <c r="GA117" s="18"/>
      <c r="GB117" s="18"/>
      <c r="GC117" s="18"/>
      <c r="GD117" s="18"/>
      <c r="GE117" s="18"/>
      <c r="GF117" s="18"/>
      <c r="GG117" s="18"/>
      <c r="GH117" s="18"/>
      <c r="GI117" s="18"/>
      <c r="GJ117" s="18"/>
      <c r="GK117" s="18"/>
      <c r="GL117" s="18"/>
      <c r="GM117" s="18"/>
      <c r="GN117" s="18"/>
      <c r="GO117" s="18"/>
      <c r="GP117" s="18"/>
      <c r="GQ117" s="18"/>
      <c r="GR117" s="18"/>
      <c r="GS117" s="18"/>
      <c r="GT117" s="18"/>
      <c r="GU117" s="18"/>
      <c r="GV117" s="18"/>
      <c r="GW117" s="18"/>
      <c r="GX117" s="18"/>
      <c r="GY117" s="18"/>
      <c r="GZ117" s="18">
        <f>T117</f>
        <v>476</v>
      </c>
      <c r="HA117" s="18"/>
      <c r="HB117" s="18"/>
      <c r="HC117" s="18">
        <f>T117</f>
        <v>476</v>
      </c>
      <c r="HD117" s="18"/>
      <c r="HE117" s="18"/>
      <c r="HF117" s="18"/>
      <c r="HG117" s="18"/>
      <c r="HH117" s="18"/>
      <c r="HI117" s="18"/>
      <c r="HJ117" s="18"/>
      <c r="HK117" s="18"/>
      <c r="HL117" s="18"/>
      <c r="HM117" s="18"/>
      <c r="HN117" s="18"/>
      <c r="HO117" s="18"/>
      <c r="HP117" s="18"/>
      <c r="HQ117" s="18"/>
      <c r="HR117" s="18"/>
      <c r="HS117" s="18"/>
      <c r="HT117" s="18"/>
      <c r="HU117" s="18"/>
      <c r="HV117" s="18"/>
      <c r="HW117" s="18"/>
      <c r="HX117" s="18"/>
      <c r="HY117" s="18"/>
      <c r="HZ117" s="18"/>
      <c r="IA117" s="18"/>
      <c r="IB117" s="18"/>
      <c r="IC117" s="18"/>
      <c r="ID117" s="18"/>
      <c r="IE117" s="18"/>
      <c r="IF117" s="18"/>
      <c r="IG117" s="18"/>
      <c r="IH117" s="18"/>
      <c r="II117" s="18"/>
      <c r="IJ117" s="18"/>
      <c r="IK117" s="18"/>
      <c r="IL117" s="18"/>
      <c r="IM117" s="18"/>
      <c r="IN117" s="18"/>
      <c r="IO117" s="18"/>
      <c r="IP117" s="18"/>
      <c r="IQ117" s="18"/>
      <c r="IR117" s="18"/>
      <c r="IS117" s="18"/>
      <c r="IT117" s="18"/>
      <c r="IU117" s="18"/>
    </row>
    <row r="118" spans="1:255" ht="13.5" thickBot="1" x14ac:dyDescent="0.25">
      <c r="A118" s="68"/>
      <c r="B118" s="69"/>
      <c r="C118" s="69" t="s">
        <v>399</v>
      </c>
      <c r="D118" s="70" t="s">
        <v>400</v>
      </c>
      <c r="E118" s="71">
        <v>5.21</v>
      </c>
      <c r="F118" s="72"/>
      <c r="G118" s="72"/>
      <c r="H118" s="72">
        <f>ROUND(Source!AH43,2)</f>
        <v>5.21</v>
      </c>
      <c r="I118" s="73">
        <f>Source!U43</f>
        <v>40.783880000000003</v>
      </c>
      <c r="J118" s="72"/>
      <c r="K118" s="74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18"/>
      <c r="BY118" s="18"/>
      <c r="BZ118" s="18"/>
      <c r="CA118" s="18"/>
      <c r="CB118" s="18"/>
      <c r="CC118" s="18"/>
      <c r="CD118" s="18"/>
      <c r="CE118" s="18"/>
      <c r="CF118" s="18"/>
      <c r="CG118" s="18"/>
      <c r="CH118" s="18"/>
      <c r="CI118" s="18"/>
      <c r="CJ118" s="18"/>
      <c r="CK118" s="18"/>
      <c r="CL118" s="18"/>
      <c r="CM118" s="18"/>
      <c r="CN118" s="18"/>
      <c r="CO118" s="18"/>
      <c r="CP118" s="18"/>
      <c r="CQ118" s="18"/>
      <c r="CR118" s="18"/>
      <c r="CS118" s="18"/>
      <c r="CT118" s="18"/>
      <c r="CU118" s="18"/>
      <c r="CV118" s="18"/>
      <c r="CW118" s="18"/>
      <c r="CX118" s="18"/>
      <c r="CY118" s="18"/>
      <c r="CZ118" s="18"/>
      <c r="DA118" s="18"/>
      <c r="DB118" s="18"/>
      <c r="DC118" s="18"/>
      <c r="DD118" s="18"/>
      <c r="DE118" s="18"/>
      <c r="DF118" s="18"/>
      <c r="DG118" s="18"/>
      <c r="DH118" s="18"/>
      <c r="DI118" s="18"/>
      <c r="DJ118" s="18"/>
      <c r="DK118" s="18"/>
      <c r="DL118" s="18"/>
      <c r="DM118" s="18"/>
      <c r="DN118" s="18"/>
      <c r="DO118" s="18"/>
      <c r="DP118" s="18"/>
      <c r="DQ118" s="18"/>
      <c r="DR118" s="18"/>
      <c r="DS118" s="18"/>
      <c r="DT118" s="18"/>
      <c r="DU118" s="18"/>
      <c r="DV118" s="18"/>
      <c r="DW118" s="18"/>
      <c r="DX118" s="18"/>
      <c r="DY118" s="18"/>
      <c r="DZ118" s="18"/>
      <c r="EA118" s="18"/>
      <c r="EB118" s="18"/>
      <c r="EC118" s="18"/>
      <c r="ED118" s="18"/>
      <c r="EE118" s="18"/>
      <c r="EF118" s="18"/>
      <c r="EG118" s="18"/>
      <c r="EH118" s="18"/>
      <c r="EI118" s="18"/>
      <c r="EJ118" s="18"/>
      <c r="EK118" s="18"/>
      <c r="EL118" s="18"/>
      <c r="EM118" s="18"/>
      <c r="EN118" s="18"/>
      <c r="EO118" s="18"/>
      <c r="EP118" s="18"/>
      <c r="EQ118" s="18"/>
      <c r="ER118" s="18"/>
      <c r="ES118" s="18"/>
      <c r="ET118" s="18"/>
      <c r="EU118" s="18"/>
      <c r="EV118" s="18"/>
      <c r="EW118" s="18"/>
      <c r="EX118" s="18"/>
      <c r="EY118" s="18"/>
      <c r="EZ118" s="18"/>
      <c r="FA118" s="18"/>
      <c r="FB118" s="18"/>
      <c r="FC118" s="18"/>
      <c r="FD118" s="18"/>
      <c r="FE118" s="18"/>
      <c r="FF118" s="18"/>
      <c r="FG118" s="18"/>
      <c r="FH118" s="18"/>
      <c r="FI118" s="18"/>
      <c r="FJ118" s="18"/>
      <c r="FK118" s="18"/>
      <c r="FL118" s="18"/>
      <c r="FM118" s="18"/>
      <c r="FN118" s="18"/>
      <c r="FO118" s="18"/>
      <c r="FP118" s="18"/>
      <c r="FQ118" s="18"/>
      <c r="FR118" s="18"/>
      <c r="FS118" s="18"/>
      <c r="FT118" s="18"/>
      <c r="FU118" s="18"/>
      <c r="FV118" s="18"/>
      <c r="FW118" s="18"/>
      <c r="FX118" s="18"/>
      <c r="FY118" s="18"/>
      <c r="FZ118" s="18"/>
      <c r="GA118" s="18"/>
      <c r="GB118" s="18"/>
      <c r="GC118" s="18"/>
      <c r="GD118" s="18"/>
      <c r="GE118" s="18"/>
      <c r="GF118" s="18"/>
      <c r="GG118" s="18"/>
      <c r="GH118" s="18"/>
      <c r="GI118" s="18"/>
      <c r="GJ118" s="18"/>
      <c r="GK118" s="18"/>
      <c r="GL118" s="18"/>
      <c r="GM118" s="18"/>
      <c r="GN118" s="18"/>
      <c r="GO118" s="18"/>
      <c r="GP118" s="18"/>
      <c r="GQ118" s="18"/>
      <c r="GR118" s="18"/>
      <c r="GS118" s="18"/>
      <c r="GT118" s="18"/>
      <c r="GU118" s="18"/>
      <c r="GV118" s="18"/>
      <c r="GW118" s="18"/>
      <c r="GX118" s="18"/>
      <c r="GY118" s="18"/>
      <c r="GZ118" s="18"/>
      <c r="HA118" s="18"/>
      <c r="HB118" s="18"/>
      <c r="HC118" s="18"/>
      <c r="HD118" s="18"/>
      <c r="HE118" s="18"/>
      <c r="HF118" s="18"/>
      <c r="HG118" s="18"/>
      <c r="HH118" s="18"/>
      <c r="HI118" s="18"/>
      <c r="HJ118" s="18"/>
      <c r="HK118" s="18"/>
      <c r="HL118" s="18"/>
      <c r="HM118" s="18"/>
      <c r="HN118" s="18"/>
      <c r="HO118" s="18"/>
      <c r="HP118" s="18"/>
      <c r="HQ118" s="18"/>
      <c r="HR118" s="18"/>
      <c r="HS118" s="18"/>
      <c r="HT118" s="18"/>
      <c r="HU118" s="18"/>
      <c r="HV118" s="18"/>
      <c r="HW118" s="18"/>
      <c r="HX118" s="18"/>
      <c r="HY118" s="18"/>
      <c r="HZ118" s="18"/>
      <c r="IA118" s="18"/>
      <c r="IB118" s="18"/>
      <c r="IC118" s="18"/>
      <c r="ID118" s="18"/>
      <c r="IE118" s="18"/>
      <c r="IF118" s="18"/>
      <c r="IG118" s="18"/>
      <c r="IH118" s="18"/>
      <c r="II118" s="18"/>
      <c r="IJ118" s="18"/>
      <c r="IK118" s="18"/>
      <c r="IL118" s="18"/>
      <c r="IM118" s="18"/>
      <c r="IN118" s="18"/>
      <c r="IO118" s="18"/>
      <c r="IP118" s="18"/>
      <c r="IQ118" s="18"/>
      <c r="IR118" s="18"/>
      <c r="IS118" s="18"/>
      <c r="IT118" s="18"/>
      <c r="IU118" s="18"/>
    </row>
    <row r="119" spans="1:255" x14ac:dyDescent="0.2">
      <c r="A119" s="60"/>
      <c r="B119" s="59"/>
      <c r="C119" s="59"/>
      <c r="D119" s="59"/>
      <c r="E119" s="59"/>
      <c r="F119" s="59"/>
      <c r="G119" s="59"/>
      <c r="H119" s="120">
        <f>R119</f>
        <v>3970.51</v>
      </c>
      <c r="I119" s="121"/>
      <c r="J119" s="120">
        <f>S119</f>
        <v>55084.540000000008</v>
      </c>
      <c r="K119" s="122"/>
      <c r="O119" s="18"/>
      <c r="P119" s="18"/>
      <c r="Q119" s="18"/>
      <c r="R119" s="18">
        <f>SUM(T112:T118)</f>
        <v>3970.51</v>
      </c>
      <c r="S119" s="18">
        <f>SUM(U112:U118)</f>
        <v>55084.540000000008</v>
      </c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  <c r="BB119" s="18"/>
      <c r="BC119" s="18"/>
      <c r="BD119" s="18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  <c r="BO119" s="18"/>
      <c r="BP119" s="18"/>
      <c r="BQ119" s="18"/>
      <c r="BR119" s="18"/>
      <c r="BS119" s="18"/>
      <c r="BT119" s="18"/>
      <c r="BU119" s="18"/>
      <c r="BV119" s="18"/>
      <c r="BW119" s="18"/>
      <c r="BX119" s="18"/>
      <c r="BY119" s="18"/>
      <c r="BZ119" s="18"/>
      <c r="CA119" s="18"/>
      <c r="CB119" s="18"/>
      <c r="CC119" s="18"/>
      <c r="CD119" s="18"/>
      <c r="CE119" s="18"/>
      <c r="CF119" s="18"/>
      <c r="CG119" s="18"/>
      <c r="CH119" s="18"/>
      <c r="CI119" s="18"/>
      <c r="CJ119" s="18"/>
      <c r="CK119" s="18"/>
      <c r="CL119" s="18"/>
      <c r="CM119" s="18"/>
      <c r="CN119" s="18"/>
      <c r="CO119" s="18"/>
      <c r="CP119" s="18"/>
      <c r="CQ119" s="18"/>
      <c r="CR119" s="18"/>
      <c r="CS119" s="18"/>
      <c r="CT119" s="18"/>
      <c r="CU119" s="18"/>
      <c r="CV119" s="18"/>
      <c r="CW119" s="18"/>
      <c r="CX119" s="18"/>
      <c r="CY119" s="18"/>
      <c r="CZ119" s="18"/>
      <c r="DA119" s="18"/>
      <c r="DB119" s="18"/>
      <c r="DC119" s="18"/>
      <c r="DD119" s="18"/>
      <c r="DE119" s="18"/>
      <c r="DF119" s="18"/>
      <c r="DG119" s="18"/>
      <c r="DH119" s="18"/>
      <c r="DI119" s="18"/>
      <c r="DJ119" s="18"/>
      <c r="DK119" s="18"/>
      <c r="DL119" s="18"/>
      <c r="DM119" s="18"/>
      <c r="DN119" s="18"/>
      <c r="DO119" s="18"/>
      <c r="DP119" s="18"/>
      <c r="DQ119" s="18"/>
      <c r="DR119" s="18"/>
      <c r="DS119" s="18"/>
      <c r="DT119" s="18"/>
      <c r="DU119" s="18"/>
      <c r="DV119" s="18"/>
      <c r="DW119" s="18"/>
      <c r="DX119" s="18"/>
      <c r="DY119" s="18"/>
      <c r="DZ119" s="18"/>
      <c r="EA119" s="18"/>
      <c r="EB119" s="18"/>
      <c r="EC119" s="18"/>
      <c r="ED119" s="18"/>
      <c r="EE119" s="18"/>
      <c r="EF119" s="18"/>
      <c r="EG119" s="18"/>
      <c r="EH119" s="18"/>
      <c r="EI119" s="18"/>
      <c r="EJ119" s="18"/>
      <c r="EK119" s="18"/>
      <c r="EL119" s="18"/>
      <c r="EM119" s="18"/>
      <c r="EN119" s="18"/>
      <c r="EO119" s="18"/>
      <c r="EP119" s="18"/>
      <c r="EQ119" s="18"/>
      <c r="ER119" s="18"/>
      <c r="ES119" s="18"/>
      <c r="ET119" s="18"/>
      <c r="EU119" s="18"/>
      <c r="EV119" s="18"/>
      <c r="EW119" s="18"/>
      <c r="EX119" s="18"/>
      <c r="EY119" s="18"/>
      <c r="EZ119" s="18"/>
      <c r="FA119" s="18"/>
      <c r="FB119" s="18"/>
      <c r="FC119" s="18"/>
      <c r="FD119" s="18"/>
      <c r="FE119" s="18"/>
      <c r="FF119" s="18"/>
      <c r="FG119" s="18"/>
      <c r="FH119" s="18"/>
      <c r="FI119" s="18"/>
      <c r="FJ119" s="18"/>
      <c r="FK119" s="18"/>
      <c r="FL119" s="18"/>
      <c r="FM119" s="18"/>
      <c r="FN119" s="18"/>
      <c r="FO119" s="18"/>
      <c r="FP119" s="18"/>
      <c r="FQ119" s="18"/>
      <c r="FR119" s="18"/>
      <c r="FS119" s="18"/>
      <c r="FT119" s="18"/>
      <c r="FU119" s="18"/>
      <c r="FV119" s="18"/>
      <c r="FW119" s="18"/>
      <c r="FX119" s="18"/>
      <c r="FY119" s="18"/>
      <c r="FZ119" s="18"/>
      <c r="GA119" s="18"/>
      <c r="GB119" s="18"/>
      <c r="GC119" s="18"/>
      <c r="GD119" s="18"/>
      <c r="GE119" s="18"/>
      <c r="GF119" s="18"/>
      <c r="GG119" s="18"/>
      <c r="GH119" s="18"/>
      <c r="GI119" s="18"/>
      <c r="GJ119" s="18"/>
      <c r="GK119" s="18"/>
      <c r="GL119" s="18"/>
      <c r="GM119" s="18"/>
      <c r="GN119" s="18"/>
      <c r="GO119" s="18"/>
      <c r="GP119" s="18"/>
      <c r="GQ119" s="18"/>
      <c r="GR119" s="18"/>
      <c r="GS119" s="18"/>
      <c r="GT119" s="18"/>
      <c r="GU119" s="18"/>
      <c r="GV119" s="18"/>
      <c r="GW119" s="18"/>
      <c r="GX119" s="18"/>
      <c r="GY119" s="18"/>
      <c r="GZ119" s="18"/>
      <c r="HA119" s="18">
        <f>R119</f>
        <v>3970.51</v>
      </c>
      <c r="HB119" s="18"/>
      <c r="HC119" s="18"/>
      <c r="HD119" s="18"/>
      <c r="HE119" s="18"/>
      <c r="HF119" s="18"/>
      <c r="HG119" s="18"/>
      <c r="HH119" s="18"/>
      <c r="HI119" s="18"/>
      <c r="HJ119" s="18"/>
      <c r="HK119" s="18"/>
      <c r="HL119" s="18"/>
      <c r="HM119" s="18"/>
      <c r="HN119" s="18"/>
      <c r="HO119" s="18"/>
      <c r="HP119" s="18"/>
      <c r="HQ119" s="18"/>
      <c r="HR119" s="18"/>
      <c r="HS119" s="18"/>
      <c r="HT119" s="18"/>
      <c r="HU119" s="18"/>
      <c r="HV119" s="18"/>
      <c r="HW119" s="18"/>
      <c r="HX119" s="18"/>
      <c r="HY119" s="18"/>
      <c r="HZ119" s="18"/>
      <c r="IA119" s="18"/>
      <c r="IB119" s="18"/>
      <c r="IC119" s="18"/>
      <c r="ID119" s="18"/>
      <c r="IE119" s="18"/>
      <c r="IF119" s="18"/>
      <c r="IG119" s="18"/>
      <c r="IH119" s="18"/>
      <c r="II119" s="18"/>
      <c r="IJ119" s="18"/>
      <c r="IK119" s="18"/>
      <c r="IL119" s="18"/>
      <c r="IM119" s="18"/>
      <c r="IN119" s="18"/>
      <c r="IO119" s="18"/>
      <c r="IP119" s="18"/>
      <c r="IQ119" s="18"/>
      <c r="IR119" s="18"/>
      <c r="IS119" s="18"/>
      <c r="IT119" s="18"/>
      <c r="IU119" s="18"/>
    </row>
    <row r="120" spans="1:255" ht="48" x14ac:dyDescent="0.2">
      <c r="A120" s="61">
        <v>12</v>
      </c>
      <c r="B120" s="67" t="s">
        <v>73</v>
      </c>
      <c r="C120" s="62" t="s">
        <v>74</v>
      </c>
      <c r="D120" s="63" t="s">
        <v>15</v>
      </c>
      <c r="E120" s="83">
        <v>0.21586744999999999</v>
      </c>
      <c r="F120" s="65">
        <f>Source!AK45</f>
        <v>451.97</v>
      </c>
      <c r="G120" s="141" t="s">
        <v>3</v>
      </c>
      <c r="H120" s="65">
        <f>Source!AB45</f>
        <v>451.97</v>
      </c>
      <c r="I120" s="65"/>
      <c r="J120" s="142"/>
      <c r="K120" s="66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8"/>
      <c r="BB120" s="18"/>
      <c r="BC120" s="18"/>
      <c r="BD120" s="18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  <c r="BX120" s="18"/>
      <c r="BY120" s="18"/>
      <c r="BZ120" s="18"/>
      <c r="CA120" s="18"/>
      <c r="CB120" s="18"/>
      <c r="CC120" s="18"/>
      <c r="CD120" s="18"/>
      <c r="CE120" s="18"/>
      <c r="CF120" s="18"/>
      <c r="CG120" s="18"/>
      <c r="CH120" s="18"/>
      <c r="CI120" s="18"/>
      <c r="CJ120" s="18"/>
      <c r="CK120" s="18"/>
      <c r="CL120" s="18"/>
      <c r="CM120" s="18"/>
      <c r="CN120" s="18"/>
      <c r="CO120" s="18"/>
      <c r="CP120" s="18"/>
      <c r="CQ120" s="18"/>
      <c r="CR120" s="18"/>
      <c r="CS120" s="18"/>
      <c r="CT120" s="18"/>
      <c r="CU120" s="18"/>
      <c r="CV120" s="18"/>
      <c r="CW120" s="18"/>
      <c r="CX120" s="18"/>
      <c r="CY120" s="18"/>
      <c r="CZ120" s="18"/>
      <c r="DA120" s="18"/>
      <c r="DB120" s="18"/>
      <c r="DC120" s="18"/>
      <c r="DD120" s="18"/>
      <c r="DE120" s="18"/>
      <c r="DF120" s="18"/>
      <c r="DG120" s="18"/>
      <c r="DH120" s="18"/>
      <c r="DI120" s="18"/>
      <c r="DJ120" s="18"/>
      <c r="DK120" s="18"/>
      <c r="DL120" s="18"/>
      <c r="DM120" s="18"/>
      <c r="DN120" s="18"/>
      <c r="DO120" s="18"/>
      <c r="DP120" s="18"/>
      <c r="DQ120" s="18"/>
      <c r="DR120" s="18"/>
      <c r="DS120" s="18"/>
      <c r="DT120" s="18"/>
      <c r="DU120" s="18"/>
      <c r="DV120" s="18"/>
      <c r="DW120" s="18"/>
      <c r="DX120" s="18"/>
      <c r="DY120" s="18"/>
      <c r="DZ120" s="18"/>
      <c r="EA120" s="18"/>
      <c r="EB120" s="18"/>
      <c r="EC120" s="18"/>
      <c r="ED120" s="18"/>
      <c r="EE120" s="18"/>
      <c r="EF120" s="18"/>
      <c r="EG120" s="18"/>
      <c r="EH120" s="18"/>
      <c r="EI120" s="18"/>
      <c r="EJ120" s="18"/>
      <c r="EK120" s="18"/>
      <c r="EL120" s="18"/>
      <c r="EM120" s="18"/>
      <c r="EN120" s="18"/>
      <c r="EO120" s="18"/>
      <c r="EP120" s="18"/>
      <c r="EQ120" s="18"/>
      <c r="ER120" s="18"/>
      <c r="ES120" s="18"/>
      <c r="ET120" s="18"/>
      <c r="EU120" s="18"/>
      <c r="EV120" s="18"/>
      <c r="EW120" s="18"/>
      <c r="EX120" s="18"/>
      <c r="EY120" s="18"/>
      <c r="EZ120" s="18"/>
      <c r="FA120" s="18"/>
      <c r="FB120" s="18"/>
      <c r="FC120" s="18"/>
      <c r="FD120" s="18"/>
      <c r="FE120" s="18"/>
      <c r="FF120" s="18"/>
      <c r="FG120" s="18"/>
      <c r="FH120" s="18"/>
      <c r="FI120" s="18"/>
      <c r="FJ120" s="18"/>
      <c r="FK120" s="18"/>
      <c r="FL120" s="18"/>
      <c r="FM120" s="18"/>
      <c r="FN120" s="18"/>
      <c r="FO120" s="18"/>
      <c r="FP120" s="18"/>
      <c r="FQ120" s="18"/>
      <c r="FR120" s="18"/>
      <c r="FS120" s="18"/>
      <c r="FT120" s="18"/>
      <c r="FU120" s="18"/>
      <c r="FV120" s="18"/>
      <c r="FW120" s="18"/>
      <c r="FX120" s="18"/>
      <c r="FY120" s="18"/>
      <c r="FZ120" s="18"/>
      <c r="GA120" s="18"/>
      <c r="GB120" s="18"/>
      <c r="GC120" s="18"/>
      <c r="GD120" s="18"/>
      <c r="GE120" s="18"/>
      <c r="GF120" s="18"/>
      <c r="GG120" s="18"/>
      <c r="GH120" s="18"/>
      <c r="GI120" s="18"/>
      <c r="GJ120" s="18"/>
      <c r="GK120" s="18"/>
      <c r="GL120" s="18"/>
      <c r="GM120" s="18"/>
      <c r="GN120" s="18"/>
      <c r="GO120" s="18"/>
      <c r="GP120" s="18"/>
      <c r="GQ120" s="18"/>
      <c r="GR120" s="18"/>
      <c r="GS120" s="18"/>
      <c r="GT120" s="18"/>
      <c r="GU120" s="18"/>
      <c r="GV120" s="18"/>
      <c r="GW120" s="18"/>
      <c r="GX120" s="18"/>
      <c r="GY120" s="18"/>
      <c r="GZ120" s="18"/>
      <c r="HA120" s="18"/>
      <c r="HB120" s="18"/>
      <c r="HC120" s="18"/>
      <c r="HD120" s="18"/>
      <c r="HE120" s="18"/>
      <c r="HF120" s="18"/>
      <c r="HG120" s="18"/>
      <c r="HH120" s="18"/>
      <c r="HI120" s="18"/>
      <c r="HJ120" s="18"/>
      <c r="HK120" s="18"/>
      <c r="HL120" s="18"/>
      <c r="HM120" s="18"/>
      <c r="HN120" s="18"/>
      <c r="HO120" s="18"/>
      <c r="HP120" s="18"/>
      <c r="HQ120" s="18"/>
      <c r="HR120" s="18"/>
      <c r="HS120" s="18"/>
      <c r="HT120" s="18"/>
      <c r="HU120" s="18"/>
      <c r="HV120" s="18"/>
      <c r="HW120" s="18"/>
      <c r="HX120" s="18"/>
      <c r="HY120" s="18"/>
      <c r="HZ120" s="18"/>
      <c r="IA120" s="18"/>
      <c r="IB120" s="18"/>
      <c r="IC120" s="18"/>
      <c r="ID120" s="18"/>
      <c r="IE120" s="18"/>
      <c r="IF120" s="18"/>
      <c r="IG120" s="18"/>
      <c r="IH120" s="18"/>
      <c r="II120" s="18"/>
      <c r="IJ120" s="18"/>
      <c r="IK120" s="18"/>
      <c r="IL120" s="18"/>
      <c r="IM120" s="18"/>
      <c r="IN120" s="18"/>
      <c r="IO120" s="18"/>
      <c r="IP120" s="18"/>
      <c r="IQ120" s="18"/>
      <c r="IR120" s="18"/>
      <c r="IS120" s="18"/>
      <c r="IT120" s="18"/>
      <c r="IU120" s="18"/>
    </row>
    <row r="121" spans="1:255" x14ac:dyDescent="0.2">
      <c r="A121" s="49"/>
      <c r="B121" s="46"/>
      <c r="C121" s="46" t="s">
        <v>389</v>
      </c>
      <c r="D121" s="47"/>
      <c r="E121" s="48"/>
      <c r="F121" s="50">
        <v>451.97</v>
      </c>
      <c r="G121" s="136"/>
      <c r="H121" s="50">
        <f>Source!AD45</f>
        <v>451.97</v>
      </c>
      <c r="I121" s="50">
        <f>T121</f>
        <v>97.57</v>
      </c>
      <c r="J121" s="136">
        <v>12.5</v>
      </c>
      <c r="K121" s="51">
        <f>U121</f>
        <v>1219.57</v>
      </c>
      <c r="O121" s="18"/>
      <c r="P121" s="18"/>
      <c r="Q121" s="18"/>
      <c r="R121" s="18"/>
      <c r="S121" s="18"/>
      <c r="T121" s="18">
        <f>ROUND(Source!AD45*Source!AV45*Source!I45,2)</f>
        <v>97.57</v>
      </c>
      <c r="U121" s="18">
        <f>Source!Q45</f>
        <v>1219.57</v>
      </c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  <c r="BD121" s="18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18"/>
      <c r="BR121" s="18"/>
      <c r="BS121" s="18"/>
      <c r="BT121" s="18"/>
      <c r="BU121" s="18"/>
      <c r="BV121" s="18"/>
      <c r="BW121" s="18"/>
      <c r="BX121" s="18"/>
      <c r="BY121" s="18"/>
      <c r="BZ121" s="18"/>
      <c r="CA121" s="18"/>
      <c r="CB121" s="18"/>
      <c r="CC121" s="18"/>
      <c r="CD121" s="18"/>
      <c r="CE121" s="18"/>
      <c r="CF121" s="18"/>
      <c r="CG121" s="18"/>
      <c r="CH121" s="18"/>
      <c r="CI121" s="18"/>
      <c r="CJ121" s="18"/>
      <c r="CK121" s="18"/>
      <c r="CL121" s="18"/>
      <c r="CM121" s="18"/>
      <c r="CN121" s="18"/>
      <c r="CO121" s="18"/>
      <c r="CP121" s="18"/>
      <c r="CQ121" s="18"/>
      <c r="CR121" s="18"/>
      <c r="CS121" s="18"/>
      <c r="CT121" s="18"/>
      <c r="CU121" s="18"/>
      <c r="CV121" s="18"/>
      <c r="CW121" s="18"/>
      <c r="CX121" s="18"/>
      <c r="CY121" s="18"/>
      <c r="CZ121" s="18"/>
      <c r="DA121" s="18"/>
      <c r="DB121" s="18"/>
      <c r="DC121" s="18"/>
      <c r="DD121" s="18"/>
      <c r="DE121" s="18"/>
      <c r="DF121" s="18"/>
      <c r="DG121" s="18"/>
      <c r="DH121" s="18"/>
      <c r="DI121" s="18"/>
      <c r="DJ121" s="18"/>
      <c r="DK121" s="18"/>
      <c r="DL121" s="18"/>
      <c r="DM121" s="18"/>
      <c r="DN121" s="18"/>
      <c r="DO121" s="18"/>
      <c r="DP121" s="18"/>
      <c r="DQ121" s="18"/>
      <c r="DR121" s="18"/>
      <c r="DS121" s="18"/>
      <c r="DT121" s="18"/>
      <c r="DU121" s="18"/>
      <c r="DV121" s="18"/>
      <c r="DW121" s="18"/>
      <c r="DX121" s="18"/>
      <c r="DY121" s="18"/>
      <c r="DZ121" s="18"/>
      <c r="EA121" s="18"/>
      <c r="EB121" s="18"/>
      <c r="EC121" s="18"/>
      <c r="ED121" s="18"/>
      <c r="EE121" s="18"/>
      <c r="EF121" s="18"/>
      <c r="EG121" s="18"/>
      <c r="EH121" s="18"/>
      <c r="EI121" s="18"/>
      <c r="EJ121" s="18"/>
      <c r="EK121" s="18"/>
      <c r="EL121" s="18"/>
      <c r="EM121" s="18"/>
      <c r="EN121" s="18"/>
      <c r="EO121" s="18"/>
      <c r="EP121" s="18"/>
      <c r="EQ121" s="18"/>
      <c r="ER121" s="18"/>
      <c r="ES121" s="18"/>
      <c r="ET121" s="18"/>
      <c r="EU121" s="18"/>
      <c r="EV121" s="18"/>
      <c r="EW121" s="18"/>
      <c r="EX121" s="18"/>
      <c r="EY121" s="18"/>
      <c r="EZ121" s="18"/>
      <c r="FA121" s="18"/>
      <c r="FB121" s="18"/>
      <c r="FC121" s="18"/>
      <c r="FD121" s="18"/>
      <c r="FE121" s="18"/>
      <c r="FF121" s="18"/>
      <c r="FG121" s="18"/>
      <c r="FH121" s="18"/>
      <c r="FI121" s="18"/>
      <c r="FJ121" s="18"/>
      <c r="FK121" s="18"/>
      <c r="FL121" s="18"/>
      <c r="FM121" s="18"/>
      <c r="FN121" s="18"/>
      <c r="FO121" s="18"/>
      <c r="FP121" s="18"/>
      <c r="FQ121" s="18"/>
      <c r="FR121" s="18"/>
      <c r="FS121" s="18"/>
      <c r="FT121" s="18"/>
      <c r="FU121" s="18"/>
      <c r="FV121" s="18"/>
      <c r="FW121" s="18"/>
      <c r="FX121" s="18"/>
      <c r="FY121" s="18"/>
      <c r="FZ121" s="18"/>
      <c r="GA121" s="18"/>
      <c r="GB121" s="18"/>
      <c r="GC121" s="18"/>
      <c r="GD121" s="18"/>
      <c r="GE121" s="18"/>
      <c r="GF121" s="18"/>
      <c r="GG121" s="18"/>
      <c r="GH121" s="18"/>
      <c r="GI121" s="18"/>
      <c r="GJ121" s="18">
        <f>T121</f>
        <v>97.57</v>
      </c>
      <c r="GK121" s="18"/>
      <c r="GL121" s="18">
        <f>T121</f>
        <v>97.57</v>
      </c>
      <c r="GM121" s="18"/>
      <c r="GN121" s="18"/>
      <c r="GO121" s="18"/>
      <c r="GP121" s="18"/>
      <c r="GQ121" s="18"/>
      <c r="GR121" s="18"/>
      <c r="GS121" s="18"/>
      <c r="GT121" s="18"/>
      <c r="GU121" s="18"/>
      <c r="GV121" s="18"/>
      <c r="GW121" s="18"/>
      <c r="GX121" s="18"/>
      <c r="GY121" s="18"/>
      <c r="GZ121" s="18"/>
      <c r="HA121" s="18"/>
      <c r="HB121" s="18">
        <f>T121</f>
        <v>97.57</v>
      </c>
      <c r="HC121" s="18"/>
      <c r="HD121" s="18"/>
      <c r="HE121" s="18"/>
      <c r="HF121" s="18"/>
      <c r="HG121" s="18"/>
      <c r="HH121" s="18"/>
      <c r="HI121" s="18"/>
      <c r="HJ121" s="18"/>
      <c r="HK121" s="18"/>
      <c r="HL121" s="18"/>
      <c r="HM121" s="18"/>
      <c r="HN121" s="18"/>
      <c r="HO121" s="18"/>
      <c r="HP121" s="18"/>
      <c r="HQ121" s="18"/>
      <c r="HR121" s="18"/>
      <c r="HS121" s="18"/>
      <c r="HT121" s="18"/>
      <c r="HU121" s="18"/>
      <c r="HV121" s="18"/>
      <c r="HW121" s="18"/>
      <c r="HX121" s="18"/>
      <c r="HY121" s="18"/>
      <c r="HZ121" s="18"/>
      <c r="IA121" s="18"/>
      <c r="IB121" s="18"/>
      <c r="IC121" s="18"/>
      <c r="ID121" s="18"/>
      <c r="IE121" s="18"/>
      <c r="IF121" s="18"/>
      <c r="IG121" s="18"/>
      <c r="IH121" s="18"/>
      <c r="II121" s="18"/>
      <c r="IJ121" s="18"/>
      <c r="IK121" s="18"/>
      <c r="IL121" s="18"/>
      <c r="IM121" s="18"/>
      <c r="IN121" s="18"/>
      <c r="IO121" s="18"/>
      <c r="IP121" s="18"/>
      <c r="IQ121" s="18"/>
      <c r="IR121" s="18"/>
      <c r="IS121" s="18"/>
      <c r="IT121" s="18"/>
      <c r="IU121" s="18"/>
    </row>
    <row r="122" spans="1:255" x14ac:dyDescent="0.2">
      <c r="A122" s="56"/>
      <c r="B122" s="53"/>
      <c r="C122" s="53" t="s">
        <v>390</v>
      </c>
      <c r="D122" s="54"/>
      <c r="E122" s="55"/>
      <c r="F122" s="57">
        <v>88.16</v>
      </c>
      <c r="G122" s="137"/>
      <c r="H122" s="57">
        <f>Source!AE45</f>
        <v>88.16</v>
      </c>
      <c r="I122" s="57">
        <f>GM122</f>
        <v>19.03</v>
      </c>
      <c r="J122" s="137">
        <v>18.3</v>
      </c>
      <c r="K122" s="58">
        <f>Source!R45</f>
        <v>348.27</v>
      </c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8"/>
      <c r="BB122" s="18"/>
      <c r="BC122" s="18"/>
      <c r="BD122" s="18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18"/>
      <c r="BY122" s="18"/>
      <c r="BZ122" s="18"/>
      <c r="CA122" s="18"/>
      <c r="CB122" s="18"/>
      <c r="CC122" s="18"/>
      <c r="CD122" s="18"/>
      <c r="CE122" s="18"/>
      <c r="CF122" s="18"/>
      <c r="CG122" s="18"/>
      <c r="CH122" s="18"/>
      <c r="CI122" s="18"/>
      <c r="CJ122" s="18"/>
      <c r="CK122" s="18"/>
      <c r="CL122" s="18"/>
      <c r="CM122" s="18"/>
      <c r="CN122" s="18"/>
      <c r="CO122" s="18"/>
      <c r="CP122" s="18"/>
      <c r="CQ122" s="18"/>
      <c r="CR122" s="18"/>
      <c r="CS122" s="18"/>
      <c r="CT122" s="18"/>
      <c r="CU122" s="18"/>
      <c r="CV122" s="18"/>
      <c r="CW122" s="18"/>
      <c r="CX122" s="18"/>
      <c r="CY122" s="18"/>
      <c r="CZ122" s="18"/>
      <c r="DA122" s="18"/>
      <c r="DB122" s="18"/>
      <c r="DC122" s="18"/>
      <c r="DD122" s="18"/>
      <c r="DE122" s="18"/>
      <c r="DF122" s="18"/>
      <c r="DG122" s="18"/>
      <c r="DH122" s="18"/>
      <c r="DI122" s="18"/>
      <c r="DJ122" s="18"/>
      <c r="DK122" s="18"/>
      <c r="DL122" s="18"/>
      <c r="DM122" s="18"/>
      <c r="DN122" s="18"/>
      <c r="DO122" s="18"/>
      <c r="DP122" s="18"/>
      <c r="DQ122" s="18"/>
      <c r="DR122" s="18"/>
      <c r="DS122" s="18"/>
      <c r="DT122" s="18"/>
      <c r="DU122" s="18"/>
      <c r="DV122" s="18"/>
      <c r="DW122" s="18"/>
      <c r="DX122" s="18"/>
      <c r="DY122" s="18"/>
      <c r="DZ122" s="18"/>
      <c r="EA122" s="18"/>
      <c r="EB122" s="18"/>
      <c r="EC122" s="18"/>
      <c r="ED122" s="18"/>
      <c r="EE122" s="18"/>
      <c r="EF122" s="18"/>
      <c r="EG122" s="18"/>
      <c r="EH122" s="18"/>
      <c r="EI122" s="18"/>
      <c r="EJ122" s="18"/>
      <c r="EK122" s="18"/>
      <c r="EL122" s="18"/>
      <c r="EM122" s="18"/>
      <c r="EN122" s="18"/>
      <c r="EO122" s="18"/>
      <c r="EP122" s="18"/>
      <c r="EQ122" s="18"/>
      <c r="ER122" s="18"/>
      <c r="ES122" s="18"/>
      <c r="ET122" s="18"/>
      <c r="EU122" s="18"/>
      <c r="EV122" s="18"/>
      <c r="EW122" s="18"/>
      <c r="EX122" s="18"/>
      <c r="EY122" s="18"/>
      <c r="EZ122" s="18"/>
      <c r="FA122" s="18"/>
      <c r="FB122" s="18"/>
      <c r="FC122" s="18"/>
      <c r="FD122" s="18"/>
      <c r="FE122" s="18"/>
      <c r="FF122" s="18"/>
      <c r="FG122" s="18"/>
      <c r="FH122" s="18"/>
      <c r="FI122" s="18"/>
      <c r="FJ122" s="18"/>
      <c r="FK122" s="18"/>
      <c r="FL122" s="18"/>
      <c r="FM122" s="18"/>
      <c r="FN122" s="18"/>
      <c r="FO122" s="18"/>
      <c r="FP122" s="18"/>
      <c r="FQ122" s="18"/>
      <c r="FR122" s="18"/>
      <c r="FS122" s="18"/>
      <c r="FT122" s="18"/>
      <c r="FU122" s="18"/>
      <c r="FV122" s="18"/>
      <c r="FW122" s="18"/>
      <c r="FX122" s="18"/>
      <c r="FY122" s="18"/>
      <c r="FZ122" s="18"/>
      <c r="GA122" s="18"/>
      <c r="GB122" s="18"/>
      <c r="GC122" s="18"/>
      <c r="GD122" s="18"/>
      <c r="GE122" s="18"/>
      <c r="GF122" s="18"/>
      <c r="GG122" s="18"/>
      <c r="GH122" s="18"/>
      <c r="GI122" s="18"/>
      <c r="GJ122" s="18"/>
      <c r="GK122" s="18"/>
      <c r="GL122" s="18"/>
      <c r="GM122" s="18">
        <f>ROUND(Source!AE45*Source!AV45*Source!I45,2)</f>
        <v>19.03</v>
      </c>
      <c r="GN122" s="18"/>
      <c r="GO122" s="18"/>
      <c r="GP122" s="18"/>
      <c r="GQ122" s="18"/>
      <c r="GR122" s="18"/>
      <c r="GS122" s="18"/>
      <c r="GT122" s="18"/>
      <c r="GU122" s="18"/>
      <c r="GV122" s="18"/>
      <c r="GW122" s="18"/>
      <c r="GX122" s="18"/>
      <c r="GY122" s="18"/>
      <c r="GZ122" s="18"/>
      <c r="HA122" s="18"/>
      <c r="HB122" s="18"/>
      <c r="HC122" s="18"/>
      <c r="HD122" s="18"/>
      <c r="HE122" s="18"/>
      <c r="HF122" s="18"/>
      <c r="HG122" s="18"/>
      <c r="HH122" s="18"/>
      <c r="HI122" s="18"/>
      <c r="HJ122" s="18"/>
      <c r="HK122" s="18"/>
      <c r="HL122" s="18"/>
      <c r="HM122" s="18"/>
      <c r="HN122" s="18"/>
      <c r="HO122" s="18"/>
      <c r="HP122" s="18"/>
      <c r="HQ122" s="18"/>
      <c r="HR122" s="18"/>
      <c r="HS122" s="18"/>
      <c r="HT122" s="18"/>
      <c r="HU122" s="18"/>
      <c r="HV122" s="18"/>
      <c r="HW122" s="18"/>
      <c r="HX122" s="18"/>
      <c r="HY122" s="18"/>
      <c r="HZ122" s="18"/>
      <c r="IA122" s="18"/>
      <c r="IB122" s="18"/>
      <c r="IC122" s="18"/>
      <c r="ID122" s="18"/>
      <c r="IE122" s="18"/>
      <c r="IF122" s="18"/>
      <c r="IG122" s="18"/>
      <c r="IH122" s="18"/>
      <c r="II122" s="18"/>
      <c r="IJ122" s="18"/>
      <c r="IK122" s="18"/>
      <c r="IL122" s="18"/>
      <c r="IM122" s="18"/>
      <c r="IN122" s="18"/>
      <c r="IO122" s="18"/>
      <c r="IP122" s="18"/>
      <c r="IQ122" s="18"/>
      <c r="IR122" s="18"/>
      <c r="IS122" s="18"/>
      <c r="IT122" s="18"/>
      <c r="IU122" s="18"/>
    </row>
    <row r="123" spans="1:255" x14ac:dyDescent="0.2">
      <c r="A123" s="56"/>
      <c r="B123" s="53"/>
      <c r="C123" s="53" t="s">
        <v>391</v>
      </c>
      <c r="D123" s="54"/>
      <c r="E123" s="55">
        <v>95</v>
      </c>
      <c r="F123" s="138" t="s">
        <v>392</v>
      </c>
      <c r="G123" s="137"/>
      <c r="H123" s="57">
        <f>ROUND((Source!AF45*Source!AV45+Source!AE45*Source!AV45)*(Source!FX45)/100,2)</f>
        <v>83.75</v>
      </c>
      <c r="I123" s="57">
        <f>T123</f>
        <v>18.079999999999998</v>
      </c>
      <c r="J123" s="137" t="s">
        <v>393</v>
      </c>
      <c r="K123" s="58">
        <f>U123</f>
        <v>282.10000000000002</v>
      </c>
      <c r="O123" s="18"/>
      <c r="P123" s="18"/>
      <c r="Q123" s="18"/>
      <c r="R123" s="18"/>
      <c r="S123" s="18"/>
      <c r="T123" s="18">
        <f>ROUND((ROUND(Source!AF45*Source!AV45*Source!I45,2)+ROUND(Source!AE45*Source!AV45*Source!I45,2))*(Source!FX45)/100,2)</f>
        <v>18.079999999999998</v>
      </c>
      <c r="U123" s="18">
        <f>Source!X45</f>
        <v>282.10000000000002</v>
      </c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8"/>
      <c r="BB123" s="18"/>
      <c r="BC123" s="18"/>
      <c r="BD123" s="18"/>
      <c r="BE123" s="18"/>
      <c r="BF123" s="18"/>
      <c r="BG123" s="18"/>
      <c r="BH123" s="18"/>
      <c r="BI123" s="18"/>
      <c r="BJ123" s="18"/>
      <c r="BK123" s="18"/>
      <c r="BL123" s="18"/>
      <c r="BM123" s="18"/>
      <c r="BN123" s="18"/>
      <c r="BO123" s="18"/>
      <c r="BP123" s="18"/>
      <c r="BQ123" s="18"/>
      <c r="BR123" s="18"/>
      <c r="BS123" s="18"/>
      <c r="BT123" s="18"/>
      <c r="BU123" s="18"/>
      <c r="BV123" s="18"/>
      <c r="BW123" s="18"/>
      <c r="BX123" s="18"/>
      <c r="BY123" s="18"/>
      <c r="BZ123" s="18"/>
      <c r="CA123" s="18"/>
      <c r="CB123" s="18"/>
      <c r="CC123" s="18"/>
      <c r="CD123" s="18"/>
      <c r="CE123" s="18"/>
      <c r="CF123" s="18"/>
      <c r="CG123" s="18"/>
      <c r="CH123" s="18"/>
      <c r="CI123" s="18"/>
      <c r="CJ123" s="18"/>
      <c r="CK123" s="18"/>
      <c r="CL123" s="18"/>
      <c r="CM123" s="18"/>
      <c r="CN123" s="18"/>
      <c r="CO123" s="18"/>
      <c r="CP123" s="18"/>
      <c r="CQ123" s="18"/>
      <c r="CR123" s="18"/>
      <c r="CS123" s="18"/>
      <c r="CT123" s="18"/>
      <c r="CU123" s="18"/>
      <c r="CV123" s="18"/>
      <c r="CW123" s="18"/>
      <c r="CX123" s="18"/>
      <c r="CY123" s="18"/>
      <c r="CZ123" s="18"/>
      <c r="DA123" s="18"/>
      <c r="DB123" s="18"/>
      <c r="DC123" s="18"/>
      <c r="DD123" s="18"/>
      <c r="DE123" s="18"/>
      <c r="DF123" s="18"/>
      <c r="DG123" s="18"/>
      <c r="DH123" s="18"/>
      <c r="DI123" s="18"/>
      <c r="DJ123" s="18"/>
      <c r="DK123" s="18"/>
      <c r="DL123" s="18"/>
      <c r="DM123" s="18"/>
      <c r="DN123" s="18"/>
      <c r="DO123" s="18"/>
      <c r="DP123" s="18"/>
      <c r="DQ123" s="18"/>
      <c r="DR123" s="18"/>
      <c r="DS123" s="18"/>
      <c r="DT123" s="18"/>
      <c r="DU123" s="18"/>
      <c r="DV123" s="18"/>
      <c r="DW123" s="18"/>
      <c r="DX123" s="18"/>
      <c r="DY123" s="18"/>
      <c r="DZ123" s="18"/>
      <c r="EA123" s="18"/>
      <c r="EB123" s="18"/>
      <c r="EC123" s="18"/>
      <c r="ED123" s="18"/>
      <c r="EE123" s="18"/>
      <c r="EF123" s="18"/>
      <c r="EG123" s="18"/>
      <c r="EH123" s="18"/>
      <c r="EI123" s="18"/>
      <c r="EJ123" s="18"/>
      <c r="EK123" s="18"/>
      <c r="EL123" s="18"/>
      <c r="EM123" s="18"/>
      <c r="EN123" s="18"/>
      <c r="EO123" s="18"/>
      <c r="EP123" s="18"/>
      <c r="EQ123" s="18"/>
      <c r="ER123" s="18"/>
      <c r="ES123" s="18"/>
      <c r="ET123" s="18"/>
      <c r="EU123" s="18"/>
      <c r="EV123" s="18"/>
      <c r="EW123" s="18"/>
      <c r="EX123" s="18"/>
      <c r="EY123" s="18"/>
      <c r="EZ123" s="18"/>
      <c r="FA123" s="18"/>
      <c r="FB123" s="18"/>
      <c r="FC123" s="18"/>
      <c r="FD123" s="18"/>
      <c r="FE123" s="18"/>
      <c r="FF123" s="18"/>
      <c r="FG123" s="18"/>
      <c r="FH123" s="18"/>
      <c r="FI123" s="18"/>
      <c r="FJ123" s="18"/>
      <c r="FK123" s="18"/>
      <c r="FL123" s="18"/>
      <c r="FM123" s="18"/>
      <c r="FN123" s="18"/>
      <c r="FO123" s="18"/>
      <c r="FP123" s="18"/>
      <c r="FQ123" s="18"/>
      <c r="FR123" s="18"/>
      <c r="FS123" s="18"/>
      <c r="FT123" s="18"/>
      <c r="FU123" s="18"/>
      <c r="FV123" s="18"/>
      <c r="FW123" s="18"/>
      <c r="FX123" s="18"/>
      <c r="FY123" s="18"/>
      <c r="FZ123" s="18"/>
      <c r="GA123" s="18"/>
      <c r="GB123" s="18"/>
      <c r="GC123" s="18"/>
      <c r="GD123" s="18"/>
      <c r="GE123" s="18"/>
      <c r="GF123" s="18"/>
      <c r="GG123" s="18"/>
      <c r="GH123" s="18"/>
      <c r="GI123" s="18"/>
      <c r="GJ123" s="18"/>
      <c r="GK123" s="18"/>
      <c r="GL123" s="18"/>
      <c r="GM123" s="18"/>
      <c r="GN123" s="18"/>
      <c r="GO123" s="18"/>
      <c r="GP123" s="18"/>
      <c r="GQ123" s="18"/>
      <c r="GR123" s="18"/>
      <c r="GS123" s="18"/>
      <c r="GT123" s="18"/>
      <c r="GU123" s="18"/>
      <c r="GV123" s="18"/>
      <c r="GW123" s="18"/>
      <c r="GX123" s="18"/>
      <c r="GY123" s="18">
        <f>T123</f>
        <v>18.079999999999998</v>
      </c>
      <c r="GZ123" s="18"/>
      <c r="HA123" s="18"/>
      <c r="HB123" s="18">
        <f>T123</f>
        <v>18.079999999999998</v>
      </c>
      <c r="HC123" s="18"/>
      <c r="HD123" s="18"/>
      <c r="HE123" s="18"/>
      <c r="HF123" s="18"/>
      <c r="HG123" s="18"/>
      <c r="HH123" s="18"/>
      <c r="HI123" s="18"/>
      <c r="HJ123" s="18"/>
      <c r="HK123" s="18"/>
      <c r="HL123" s="18"/>
      <c r="HM123" s="18"/>
      <c r="HN123" s="18"/>
      <c r="HO123" s="18"/>
      <c r="HP123" s="18"/>
      <c r="HQ123" s="18"/>
      <c r="HR123" s="18"/>
      <c r="HS123" s="18"/>
      <c r="HT123" s="18"/>
      <c r="HU123" s="18"/>
      <c r="HV123" s="18"/>
      <c r="HW123" s="18"/>
      <c r="HX123" s="18"/>
      <c r="HY123" s="18"/>
      <c r="HZ123" s="18"/>
      <c r="IA123" s="18"/>
      <c r="IB123" s="18"/>
      <c r="IC123" s="18"/>
      <c r="ID123" s="18"/>
      <c r="IE123" s="18"/>
      <c r="IF123" s="18"/>
      <c r="IG123" s="18"/>
      <c r="IH123" s="18"/>
      <c r="II123" s="18"/>
      <c r="IJ123" s="18"/>
      <c r="IK123" s="18"/>
      <c r="IL123" s="18"/>
      <c r="IM123" s="18"/>
      <c r="IN123" s="18"/>
      <c r="IO123" s="18"/>
      <c r="IP123" s="18"/>
      <c r="IQ123" s="18"/>
      <c r="IR123" s="18"/>
      <c r="IS123" s="18"/>
      <c r="IT123" s="18"/>
      <c r="IU123" s="18"/>
    </row>
    <row r="124" spans="1:255" ht="13.5" thickBot="1" x14ac:dyDescent="0.25">
      <c r="A124" s="68"/>
      <c r="B124" s="69"/>
      <c r="C124" s="69" t="s">
        <v>394</v>
      </c>
      <c r="D124" s="70"/>
      <c r="E124" s="71">
        <v>50</v>
      </c>
      <c r="F124" s="139" t="s">
        <v>392</v>
      </c>
      <c r="G124" s="72"/>
      <c r="H124" s="73">
        <f>ROUND((Source!AF45*Source!AV45+Source!AE45*Source!AV45)*(Source!FY45)/100,2)</f>
        <v>44.08</v>
      </c>
      <c r="I124" s="73">
        <f>T124</f>
        <v>9.52</v>
      </c>
      <c r="J124" s="72" t="s">
        <v>395</v>
      </c>
      <c r="K124" s="140">
        <f>U124</f>
        <v>139.31</v>
      </c>
      <c r="O124" s="18"/>
      <c r="P124" s="18"/>
      <c r="Q124" s="18"/>
      <c r="R124" s="18"/>
      <c r="S124" s="18"/>
      <c r="T124" s="18">
        <f>ROUND((ROUND(Source!AF45*Source!AV45*Source!I45,2)+ROUND(Source!AE45*Source!AV45*Source!I45,2))*(Source!FY45)/100,2)</f>
        <v>9.52</v>
      </c>
      <c r="U124" s="18">
        <f>Source!Y45</f>
        <v>139.31</v>
      </c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  <c r="AY124" s="18"/>
      <c r="AZ124" s="18"/>
      <c r="BA124" s="18"/>
      <c r="BB124" s="18"/>
      <c r="BC124" s="18"/>
      <c r="BD124" s="18"/>
      <c r="BE124" s="18"/>
      <c r="BF124" s="18"/>
      <c r="BG124" s="18"/>
      <c r="BH124" s="18"/>
      <c r="BI124" s="18"/>
      <c r="BJ124" s="18"/>
      <c r="BK124" s="18"/>
      <c r="BL124" s="18"/>
      <c r="BM124" s="18"/>
      <c r="BN124" s="18"/>
      <c r="BO124" s="18"/>
      <c r="BP124" s="18"/>
      <c r="BQ124" s="18"/>
      <c r="BR124" s="18"/>
      <c r="BS124" s="18"/>
      <c r="BT124" s="18"/>
      <c r="BU124" s="18"/>
      <c r="BV124" s="18"/>
      <c r="BW124" s="18"/>
      <c r="BX124" s="18"/>
      <c r="BY124" s="18"/>
      <c r="BZ124" s="18"/>
      <c r="CA124" s="18"/>
      <c r="CB124" s="18"/>
      <c r="CC124" s="18"/>
      <c r="CD124" s="18"/>
      <c r="CE124" s="18"/>
      <c r="CF124" s="18"/>
      <c r="CG124" s="18"/>
      <c r="CH124" s="18"/>
      <c r="CI124" s="18"/>
      <c r="CJ124" s="18"/>
      <c r="CK124" s="18"/>
      <c r="CL124" s="18"/>
      <c r="CM124" s="18"/>
      <c r="CN124" s="18"/>
      <c r="CO124" s="18"/>
      <c r="CP124" s="18"/>
      <c r="CQ124" s="18"/>
      <c r="CR124" s="18"/>
      <c r="CS124" s="18"/>
      <c r="CT124" s="18"/>
      <c r="CU124" s="18"/>
      <c r="CV124" s="18"/>
      <c r="CW124" s="18"/>
      <c r="CX124" s="18"/>
      <c r="CY124" s="18"/>
      <c r="CZ124" s="18"/>
      <c r="DA124" s="18"/>
      <c r="DB124" s="18"/>
      <c r="DC124" s="18"/>
      <c r="DD124" s="18"/>
      <c r="DE124" s="18"/>
      <c r="DF124" s="18"/>
      <c r="DG124" s="18"/>
      <c r="DH124" s="18"/>
      <c r="DI124" s="18"/>
      <c r="DJ124" s="18"/>
      <c r="DK124" s="18"/>
      <c r="DL124" s="18"/>
      <c r="DM124" s="18"/>
      <c r="DN124" s="18"/>
      <c r="DO124" s="18"/>
      <c r="DP124" s="18"/>
      <c r="DQ124" s="18"/>
      <c r="DR124" s="18"/>
      <c r="DS124" s="18"/>
      <c r="DT124" s="18"/>
      <c r="DU124" s="18"/>
      <c r="DV124" s="18"/>
      <c r="DW124" s="18"/>
      <c r="DX124" s="18"/>
      <c r="DY124" s="18"/>
      <c r="DZ124" s="18"/>
      <c r="EA124" s="18"/>
      <c r="EB124" s="18"/>
      <c r="EC124" s="18"/>
      <c r="ED124" s="18"/>
      <c r="EE124" s="18"/>
      <c r="EF124" s="18"/>
      <c r="EG124" s="18"/>
      <c r="EH124" s="18"/>
      <c r="EI124" s="18"/>
      <c r="EJ124" s="18"/>
      <c r="EK124" s="18"/>
      <c r="EL124" s="18"/>
      <c r="EM124" s="18"/>
      <c r="EN124" s="18"/>
      <c r="EO124" s="18"/>
      <c r="EP124" s="18"/>
      <c r="EQ124" s="18"/>
      <c r="ER124" s="18"/>
      <c r="ES124" s="18"/>
      <c r="ET124" s="18"/>
      <c r="EU124" s="18"/>
      <c r="EV124" s="18"/>
      <c r="EW124" s="18"/>
      <c r="EX124" s="18"/>
      <c r="EY124" s="18"/>
      <c r="EZ124" s="18"/>
      <c r="FA124" s="18"/>
      <c r="FB124" s="18"/>
      <c r="FC124" s="18"/>
      <c r="FD124" s="18"/>
      <c r="FE124" s="18"/>
      <c r="FF124" s="18"/>
      <c r="FG124" s="18"/>
      <c r="FH124" s="18"/>
      <c r="FI124" s="18"/>
      <c r="FJ124" s="18"/>
      <c r="FK124" s="18"/>
      <c r="FL124" s="18"/>
      <c r="FM124" s="18"/>
      <c r="FN124" s="18"/>
      <c r="FO124" s="18"/>
      <c r="FP124" s="18"/>
      <c r="FQ124" s="18"/>
      <c r="FR124" s="18"/>
      <c r="FS124" s="18"/>
      <c r="FT124" s="18"/>
      <c r="FU124" s="18"/>
      <c r="FV124" s="18"/>
      <c r="FW124" s="18"/>
      <c r="FX124" s="18"/>
      <c r="FY124" s="18"/>
      <c r="FZ124" s="18"/>
      <c r="GA124" s="18"/>
      <c r="GB124" s="18"/>
      <c r="GC124" s="18"/>
      <c r="GD124" s="18"/>
      <c r="GE124" s="18"/>
      <c r="GF124" s="18"/>
      <c r="GG124" s="18"/>
      <c r="GH124" s="18"/>
      <c r="GI124" s="18"/>
      <c r="GJ124" s="18"/>
      <c r="GK124" s="18"/>
      <c r="GL124" s="18"/>
      <c r="GM124" s="18"/>
      <c r="GN124" s="18"/>
      <c r="GO124" s="18"/>
      <c r="GP124" s="18"/>
      <c r="GQ124" s="18"/>
      <c r="GR124" s="18"/>
      <c r="GS124" s="18"/>
      <c r="GT124" s="18"/>
      <c r="GU124" s="18"/>
      <c r="GV124" s="18"/>
      <c r="GW124" s="18"/>
      <c r="GX124" s="18"/>
      <c r="GY124" s="18"/>
      <c r="GZ124" s="18">
        <f>T124</f>
        <v>9.52</v>
      </c>
      <c r="HA124" s="18"/>
      <c r="HB124" s="18">
        <f>T124</f>
        <v>9.52</v>
      </c>
      <c r="HC124" s="18"/>
      <c r="HD124" s="18"/>
      <c r="HE124" s="18"/>
      <c r="HF124" s="18"/>
      <c r="HG124" s="18"/>
      <c r="HH124" s="18"/>
      <c r="HI124" s="18"/>
      <c r="HJ124" s="18"/>
      <c r="HK124" s="18"/>
      <c r="HL124" s="18"/>
      <c r="HM124" s="18"/>
      <c r="HN124" s="18"/>
      <c r="HO124" s="18"/>
      <c r="HP124" s="18"/>
      <c r="HQ124" s="18"/>
      <c r="HR124" s="18"/>
      <c r="HS124" s="18"/>
      <c r="HT124" s="18"/>
      <c r="HU124" s="18"/>
      <c r="HV124" s="18"/>
      <c r="HW124" s="18"/>
      <c r="HX124" s="18"/>
      <c r="HY124" s="18"/>
      <c r="HZ124" s="18"/>
      <c r="IA124" s="18"/>
      <c r="IB124" s="18"/>
      <c r="IC124" s="18"/>
      <c r="ID124" s="18"/>
      <c r="IE124" s="18"/>
      <c r="IF124" s="18"/>
      <c r="IG124" s="18"/>
      <c r="IH124" s="18"/>
      <c r="II124" s="18"/>
      <c r="IJ124" s="18"/>
      <c r="IK124" s="18"/>
      <c r="IL124" s="18"/>
      <c r="IM124" s="18"/>
      <c r="IN124" s="18"/>
      <c r="IO124" s="18"/>
      <c r="IP124" s="18"/>
      <c r="IQ124" s="18"/>
      <c r="IR124" s="18"/>
      <c r="IS124" s="18"/>
      <c r="IT124" s="18"/>
      <c r="IU124" s="18"/>
    </row>
    <row r="125" spans="1:255" x14ac:dyDescent="0.2">
      <c r="A125" s="60"/>
      <c r="B125" s="59"/>
      <c r="C125" s="59"/>
      <c r="D125" s="59"/>
      <c r="E125" s="59"/>
      <c r="F125" s="59"/>
      <c r="G125" s="59"/>
      <c r="H125" s="120">
        <f>R125</f>
        <v>125.16999999999999</v>
      </c>
      <c r="I125" s="121"/>
      <c r="J125" s="120">
        <f>S125</f>
        <v>1640.98</v>
      </c>
      <c r="K125" s="122"/>
      <c r="O125" s="18"/>
      <c r="P125" s="18"/>
      <c r="Q125" s="18"/>
      <c r="R125" s="18">
        <f>SUM(T120:T124)</f>
        <v>125.16999999999999</v>
      </c>
      <c r="S125" s="18">
        <f>SUM(U120:U124)</f>
        <v>1640.98</v>
      </c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  <c r="BB125" s="18"/>
      <c r="BC125" s="18"/>
      <c r="BD125" s="18"/>
      <c r="BE125" s="18"/>
      <c r="BF125" s="18"/>
      <c r="BG125" s="18"/>
      <c r="BH125" s="18"/>
      <c r="BI125" s="18"/>
      <c r="BJ125" s="18"/>
      <c r="BK125" s="18"/>
      <c r="BL125" s="18"/>
      <c r="BM125" s="18"/>
      <c r="BN125" s="18"/>
      <c r="BO125" s="18"/>
      <c r="BP125" s="18"/>
      <c r="BQ125" s="18"/>
      <c r="BR125" s="18"/>
      <c r="BS125" s="18"/>
      <c r="BT125" s="18"/>
      <c r="BU125" s="18"/>
      <c r="BV125" s="18"/>
      <c r="BW125" s="18"/>
      <c r="BX125" s="18"/>
      <c r="BY125" s="18"/>
      <c r="BZ125" s="18"/>
      <c r="CA125" s="18"/>
      <c r="CB125" s="18"/>
      <c r="CC125" s="18"/>
      <c r="CD125" s="18"/>
      <c r="CE125" s="18"/>
      <c r="CF125" s="18"/>
      <c r="CG125" s="18"/>
      <c r="CH125" s="18"/>
      <c r="CI125" s="18"/>
      <c r="CJ125" s="18"/>
      <c r="CK125" s="18"/>
      <c r="CL125" s="18"/>
      <c r="CM125" s="18"/>
      <c r="CN125" s="18"/>
      <c r="CO125" s="18"/>
      <c r="CP125" s="18"/>
      <c r="CQ125" s="18"/>
      <c r="CR125" s="18"/>
      <c r="CS125" s="18"/>
      <c r="CT125" s="18"/>
      <c r="CU125" s="18"/>
      <c r="CV125" s="18"/>
      <c r="CW125" s="18"/>
      <c r="CX125" s="18"/>
      <c r="CY125" s="18"/>
      <c r="CZ125" s="18"/>
      <c r="DA125" s="18"/>
      <c r="DB125" s="18"/>
      <c r="DC125" s="18"/>
      <c r="DD125" s="18"/>
      <c r="DE125" s="18"/>
      <c r="DF125" s="18"/>
      <c r="DG125" s="18"/>
      <c r="DH125" s="18"/>
      <c r="DI125" s="18"/>
      <c r="DJ125" s="18"/>
      <c r="DK125" s="18"/>
      <c r="DL125" s="18"/>
      <c r="DM125" s="18"/>
      <c r="DN125" s="18"/>
      <c r="DO125" s="18"/>
      <c r="DP125" s="18"/>
      <c r="DQ125" s="18"/>
      <c r="DR125" s="18"/>
      <c r="DS125" s="18"/>
      <c r="DT125" s="18"/>
      <c r="DU125" s="18"/>
      <c r="DV125" s="18"/>
      <c r="DW125" s="18"/>
      <c r="DX125" s="18"/>
      <c r="DY125" s="18"/>
      <c r="DZ125" s="18"/>
      <c r="EA125" s="18"/>
      <c r="EB125" s="18"/>
      <c r="EC125" s="18"/>
      <c r="ED125" s="18"/>
      <c r="EE125" s="18"/>
      <c r="EF125" s="18"/>
      <c r="EG125" s="18"/>
      <c r="EH125" s="18"/>
      <c r="EI125" s="18"/>
      <c r="EJ125" s="18"/>
      <c r="EK125" s="18"/>
      <c r="EL125" s="18"/>
      <c r="EM125" s="18"/>
      <c r="EN125" s="18"/>
      <c r="EO125" s="18"/>
      <c r="EP125" s="18"/>
      <c r="EQ125" s="18"/>
      <c r="ER125" s="18"/>
      <c r="ES125" s="18"/>
      <c r="ET125" s="18"/>
      <c r="EU125" s="18"/>
      <c r="EV125" s="18"/>
      <c r="EW125" s="18"/>
      <c r="EX125" s="18"/>
      <c r="EY125" s="18"/>
      <c r="EZ125" s="18"/>
      <c r="FA125" s="18"/>
      <c r="FB125" s="18"/>
      <c r="FC125" s="18"/>
      <c r="FD125" s="18"/>
      <c r="FE125" s="18"/>
      <c r="FF125" s="18"/>
      <c r="FG125" s="18"/>
      <c r="FH125" s="18"/>
      <c r="FI125" s="18"/>
      <c r="FJ125" s="18"/>
      <c r="FK125" s="18"/>
      <c r="FL125" s="18"/>
      <c r="FM125" s="18"/>
      <c r="FN125" s="18"/>
      <c r="FO125" s="18"/>
      <c r="FP125" s="18"/>
      <c r="FQ125" s="18"/>
      <c r="FR125" s="18"/>
      <c r="FS125" s="18"/>
      <c r="FT125" s="18"/>
      <c r="FU125" s="18"/>
      <c r="FV125" s="18"/>
      <c r="FW125" s="18"/>
      <c r="FX125" s="18"/>
      <c r="FY125" s="18"/>
      <c r="FZ125" s="18"/>
      <c r="GA125" s="18"/>
      <c r="GB125" s="18"/>
      <c r="GC125" s="18"/>
      <c r="GD125" s="18"/>
      <c r="GE125" s="18"/>
      <c r="GF125" s="18"/>
      <c r="GG125" s="18"/>
      <c r="GH125" s="18"/>
      <c r="GI125" s="18"/>
      <c r="GJ125" s="18"/>
      <c r="GK125" s="18"/>
      <c r="GL125" s="18"/>
      <c r="GM125" s="18"/>
      <c r="GN125" s="18"/>
      <c r="GO125" s="18"/>
      <c r="GP125" s="18"/>
      <c r="GQ125" s="18"/>
      <c r="GR125" s="18"/>
      <c r="GS125" s="18"/>
      <c r="GT125" s="18"/>
      <c r="GU125" s="18"/>
      <c r="GV125" s="18"/>
      <c r="GW125" s="18"/>
      <c r="GX125" s="18"/>
      <c r="GY125" s="18"/>
      <c r="GZ125" s="18"/>
      <c r="HA125" s="18">
        <f>R125</f>
        <v>125.16999999999999</v>
      </c>
      <c r="HB125" s="18"/>
      <c r="HC125" s="18"/>
      <c r="HD125" s="18"/>
      <c r="HE125" s="18"/>
      <c r="HF125" s="18"/>
      <c r="HG125" s="18"/>
      <c r="HH125" s="18"/>
      <c r="HI125" s="18"/>
      <c r="HJ125" s="18"/>
      <c r="HK125" s="18"/>
      <c r="HL125" s="18"/>
      <c r="HM125" s="18"/>
      <c r="HN125" s="18"/>
      <c r="HO125" s="18"/>
      <c r="HP125" s="18"/>
      <c r="HQ125" s="18"/>
      <c r="HR125" s="18"/>
      <c r="HS125" s="18"/>
      <c r="HT125" s="18"/>
      <c r="HU125" s="18"/>
      <c r="HV125" s="18"/>
      <c r="HW125" s="18"/>
      <c r="HX125" s="18"/>
      <c r="HY125" s="18"/>
      <c r="HZ125" s="18"/>
      <c r="IA125" s="18"/>
      <c r="IB125" s="18"/>
      <c r="IC125" s="18"/>
      <c r="ID125" s="18"/>
      <c r="IE125" s="18"/>
      <c r="IF125" s="18"/>
      <c r="IG125" s="18"/>
      <c r="IH125" s="18"/>
      <c r="II125" s="18"/>
      <c r="IJ125" s="18"/>
      <c r="IK125" s="18"/>
      <c r="IL125" s="18"/>
      <c r="IM125" s="18"/>
      <c r="IN125" s="18"/>
      <c r="IO125" s="18"/>
      <c r="IP125" s="18"/>
      <c r="IQ125" s="18"/>
      <c r="IR125" s="18"/>
      <c r="IS125" s="18"/>
      <c r="IT125" s="18"/>
      <c r="IU125" s="18"/>
    </row>
    <row r="126" spans="1:255" x14ac:dyDescent="0.2">
      <c r="A126" s="61">
        <v>13</v>
      </c>
      <c r="B126" s="67" t="s">
        <v>78</v>
      </c>
      <c r="C126" s="62" t="s">
        <v>448</v>
      </c>
      <c r="D126" s="63" t="s">
        <v>80</v>
      </c>
      <c r="E126" s="64">
        <v>1068</v>
      </c>
      <c r="F126" s="65">
        <v>156</v>
      </c>
      <c r="G126" s="143"/>
      <c r="H126" s="65">
        <f>Source!AC47</f>
        <v>156</v>
      </c>
      <c r="I126" s="65">
        <f>T126</f>
        <v>166608</v>
      </c>
      <c r="J126" s="143">
        <v>7.5</v>
      </c>
      <c r="K126" s="66">
        <f>U126</f>
        <v>1249560</v>
      </c>
      <c r="O126" s="18"/>
      <c r="P126" s="18"/>
      <c r="Q126" s="18"/>
      <c r="R126" s="18"/>
      <c r="S126" s="18"/>
      <c r="T126" s="18">
        <f>ROUND(Source!AC47*Source!AW47*Source!I47,2)</f>
        <v>166608</v>
      </c>
      <c r="U126" s="18">
        <f>Source!P47</f>
        <v>1249560</v>
      </c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8"/>
      <c r="BB126" s="18"/>
      <c r="BC126" s="18"/>
      <c r="BD126" s="18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  <c r="BX126" s="18"/>
      <c r="BY126" s="18"/>
      <c r="BZ126" s="18"/>
      <c r="CA126" s="18"/>
      <c r="CB126" s="18"/>
      <c r="CC126" s="18"/>
      <c r="CD126" s="18"/>
      <c r="CE126" s="18"/>
      <c r="CF126" s="18"/>
      <c r="CG126" s="18"/>
      <c r="CH126" s="18"/>
      <c r="CI126" s="18"/>
      <c r="CJ126" s="18"/>
      <c r="CK126" s="18"/>
      <c r="CL126" s="18"/>
      <c r="CM126" s="18"/>
      <c r="CN126" s="18"/>
      <c r="CO126" s="18"/>
      <c r="CP126" s="18"/>
      <c r="CQ126" s="18"/>
      <c r="CR126" s="18"/>
      <c r="CS126" s="18"/>
      <c r="CT126" s="18"/>
      <c r="CU126" s="18"/>
      <c r="CV126" s="18"/>
      <c r="CW126" s="18"/>
      <c r="CX126" s="18"/>
      <c r="CY126" s="18"/>
      <c r="CZ126" s="18"/>
      <c r="DA126" s="18"/>
      <c r="DB126" s="18"/>
      <c r="DC126" s="18"/>
      <c r="DD126" s="18"/>
      <c r="DE126" s="18"/>
      <c r="DF126" s="18"/>
      <c r="DG126" s="18"/>
      <c r="DH126" s="18"/>
      <c r="DI126" s="18"/>
      <c r="DJ126" s="18"/>
      <c r="DK126" s="18"/>
      <c r="DL126" s="18"/>
      <c r="DM126" s="18"/>
      <c r="DN126" s="18"/>
      <c r="DO126" s="18"/>
      <c r="DP126" s="18"/>
      <c r="DQ126" s="18"/>
      <c r="DR126" s="18"/>
      <c r="DS126" s="18"/>
      <c r="DT126" s="18"/>
      <c r="DU126" s="18"/>
      <c r="DV126" s="18"/>
      <c r="DW126" s="18"/>
      <c r="DX126" s="18"/>
      <c r="DY126" s="18"/>
      <c r="DZ126" s="18"/>
      <c r="EA126" s="18"/>
      <c r="EB126" s="18"/>
      <c r="EC126" s="18"/>
      <c r="ED126" s="18"/>
      <c r="EE126" s="18"/>
      <c r="EF126" s="18"/>
      <c r="EG126" s="18"/>
      <c r="EH126" s="18"/>
      <c r="EI126" s="18"/>
      <c r="EJ126" s="18"/>
      <c r="EK126" s="18"/>
      <c r="EL126" s="18"/>
      <c r="EM126" s="18"/>
      <c r="EN126" s="18"/>
      <c r="EO126" s="18"/>
      <c r="EP126" s="18"/>
      <c r="EQ126" s="18"/>
      <c r="ER126" s="18"/>
      <c r="ES126" s="18"/>
      <c r="ET126" s="18"/>
      <c r="EU126" s="18"/>
      <c r="EV126" s="18"/>
      <c r="EW126" s="18"/>
      <c r="EX126" s="18"/>
      <c r="EY126" s="18"/>
      <c r="EZ126" s="18"/>
      <c r="FA126" s="18"/>
      <c r="FB126" s="18"/>
      <c r="FC126" s="18"/>
      <c r="FD126" s="18"/>
      <c r="FE126" s="18"/>
      <c r="FF126" s="18"/>
      <c r="FG126" s="18"/>
      <c r="FH126" s="18"/>
      <c r="FI126" s="18"/>
      <c r="FJ126" s="18"/>
      <c r="FK126" s="18"/>
      <c r="FL126" s="18"/>
      <c r="FM126" s="18"/>
      <c r="FN126" s="18"/>
      <c r="FO126" s="18"/>
      <c r="FP126" s="18"/>
      <c r="FQ126" s="18"/>
      <c r="FR126" s="18"/>
      <c r="FS126" s="18"/>
      <c r="FT126" s="18"/>
      <c r="FU126" s="18"/>
      <c r="FV126" s="18"/>
      <c r="FW126" s="18"/>
      <c r="FX126" s="18"/>
      <c r="FY126" s="18"/>
      <c r="FZ126" s="18"/>
      <c r="GA126" s="18"/>
      <c r="GB126" s="18"/>
      <c r="GC126" s="18"/>
      <c r="GD126" s="18"/>
      <c r="GE126" s="18"/>
      <c r="GF126" s="18"/>
      <c r="GG126" s="18"/>
      <c r="GH126" s="18"/>
      <c r="GI126" s="18"/>
      <c r="GJ126" s="18">
        <f>T126</f>
        <v>166608</v>
      </c>
      <c r="GK126" s="18"/>
      <c r="GL126" s="18"/>
      <c r="GM126" s="18"/>
      <c r="GN126" s="18">
        <f>T126</f>
        <v>166608</v>
      </c>
      <c r="GO126" s="18"/>
      <c r="GP126" s="18">
        <f>T126</f>
        <v>166608</v>
      </c>
      <c r="GQ126" s="18">
        <f>T126</f>
        <v>166608</v>
      </c>
      <c r="GR126" s="18"/>
      <c r="GS126" s="18">
        <f>T126</f>
        <v>166608</v>
      </c>
      <c r="GT126" s="18"/>
      <c r="GU126" s="18"/>
      <c r="GV126" s="18"/>
      <c r="GW126" s="18">
        <f>ROUND(Source!AG47*Source!I47,2)</f>
        <v>0</v>
      </c>
      <c r="GX126" s="18">
        <f>ROUND(Source!AJ47*Source!I47,2)</f>
        <v>0</v>
      </c>
      <c r="GY126" s="18"/>
      <c r="GZ126" s="18"/>
      <c r="HA126" s="18"/>
      <c r="HB126" s="18">
        <f>T126</f>
        <v>166608</v>
      </c>
      <c r="HC126" s="18"/>
      <c r="HD126" s="18"/>
      <c r="HE126" s="18"/>
      <c r="HF126" s="18"/>
      <c r="HG126" s="18"/>
      <c r="HH126" s="18"/>
      <c r="HI126" s="18"/>
      <c r="HJ126" s="18"/>
      <c r="HK126" s="18"/>
      <c r="HL126" s="18"/>
      <c r="HM126" s="18"/>
      <c r="HN126" s="18"/>
      <c r="HO126" s="18"/>
      <c r="HP126" s="18"/>
      <c r="HQ126" s="18"/>
      <c r="HR126" s="18"/>
      <c r="HS126" s="18"/>
      <c r="HT126" s="18"/>
      <c r="HU126" s="18"/>
      <c r="HV126" s="18"/>
      <c r="HW126" s="18"/>
      <c r="HX126" s="18"/>
      <c r="HY126" s="18"/>
      <c r="HZ126" s="18"/>
      <c r="IA126" s="18"/>
      <c r="IB126" s="18"/>
      <c r="IC126" s="18"/>
      <c r="ID126" s="18"/>
      <c r="IE126" s="18"/>
      <c r="IF126" s="18"/>
      <c r="IG126" s="18"/>
      <c r="IH126" s="18"/>
      <c r="II126" s="18"/>
      <c r="IJ126" s="18"/>
      <c r="IK126" s="18"/>
      <c r="IL126" s="18"/>
      <c r="IM126" s="18"/>
      <c r="IN126" s="18"/>
      <c r="IO126" s="18"/>
      <c r="IP126" s="18"/>
      <c r="IQ126" s="18"/>
      <c r="IR126" s="18"/>
      <c r="IS126" s="18"/>
      <c r="IT126" s="18"/>
      <c r="IU126" s="18"/>
    </row>
    <row r="127" spans="1:255" ht="13.5" thickBot="1" x14ac:dyDescent="0.25">
      <c r="A127" s="144"/>
      <c r="B127" s="145" t="s">
        <v>406</v>
      </c>
      <c r="C127" s="145" t="s">
        <v>407</v>
      </c>
      <c r="D127" s="146"/>
      <c r="E127" s="146"/>
      <c r="F127" s="146"/>
      <c r="G127" s="146"/>
      <c r="H127" s="146"/>
      <c r="I127" s="146"/>
      <c r="J127" s="146"/>
      <c r="K127" s="147"/>
    </row>
    <row r="128" spans="1:255" x14ac:dyDescent="0.2">
      <c r="A128" s="60"/>
      <c r="B128" s="59"/>
      <c r="C128" s="59"/>
      <c r="D128" s="59"/>
      <c r="E128" s="59"/>
      <c r="F128" s="59"/>
      <c r="G128" s="59"/>
      <c r="H128" s="120">
        <f>R128</f>
        <v>166608</v>
      </c>
      <c r="I128" s="121"/>
      <c r="J128" s="120">
        <f>S128</f>
        <v>1249560</v>
      </c>
      <c r="K128" s="122"/>
      <c r="O128" s="18"/>
      <c r="P128" s="18"/>
      <c r="Q128" s="18"/>
      <c r="R128" s="18">
        <f>SUM(T126:T127)</f>
        <v>166608</v>
      </c>
      <c r="S128" s="18">
        <f>SUM(U126:U127)</f>
        <v>1249560</v>
      </c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18"/>
      <c r="AZ128" s="18"/>
      <c r="BA128" s="18"/>
      <c r="BB128" s="18"/>
      <c r="BC128" s="18"/>
      <c r="BD128" s="18"/>
      <c r="BE128" s="18"/>
      <c r="BF128" s="18"/>
      <c r="BG128" s="18"/>
      <c r="BH128" s="18"/>
      <c r="BI128" s="18"/>
      <c r="BJ128" s="18"/>
      <c r="BK128" s="18"/>
      <c r="BL128" s="18"/>
      <c r="BM128" s="18"/>
      <c r="BN128" s="18"/>
      <c r="BO128" s="18"/>
      <c r="BP128" s="18"/>
      <c r="BQ128" s="18"/>
      <c r="BR128" s="18"/>
      <c r="BS128" s="18"/>
      <c r="BT128" s="18"/>
      <c r="BU128" s="18"/>
      <c r="BV128" s="18"/>
      <c r="BW128" s="18"/>
      <c r="BX128" s="18"/>
      <c r="BY128" s="18"/>
      <c r="BZ128" s="18"/>
      <c r="CA128" s="18"/>
      <c r="CB128" s="18"/>
      <c r="CC128" s="18"/>
      <c r="CD128" s="18"/>
      <c r="CE128" s="18"/>
      <c r="CF128" s="18"/>
      <c r="CG128" s="18"/>
      <c r="CH128" s="18"/>
      <c r="CI128" s="18"/>
      <c r="CJ128" s="18"/>
      <c r="CK128" s="18"/>
      <c r="CL128" s="18"/>
      <c r="CM128" s="18"/>
      <c r="CN128" s="18"/>
      <c r="CO128" s="18"/>
      <c r="CP128" s="18"/>
      <c r="CQ128" s="18"/>
      <c r="CR128" s="18"/>
      <c r="CS128" s="18"/>
      <c r="CT128" s="18"/>
      <c r="CU128" s="18"/>
      <c r="CV128" s="18"/>
      <c r="CW128" s="18"/>
      <c r="CX128" s="18"/>
      <c r="CY128" s="18"/>
      <c r="CZ128" s="18"/>
      <c r="DA128" s="18"/>
      <c r="DB128" s="18"/>
      <c r="DC128" s="18"/>
      <c r="DD128" s="18"/>
      <c r="DE128" s="18"/>
      <c r="DF128" s="18"/>
      <c r="DG128" s="18"/>
      <c r="DH128" s="18"/>
      <c r="DI128" s="18"/>
      <c r="DJ128" s="18"/>
      <c r="DK128" s="18"/>
      <c r="DL128" s="18"/>
      <c r="DM128" s="18"/>
      <c r="DN128" s="18"/>
      <c r="DO128" s="18"/>
      <c r="DP128" s="18"/>
      <c r="DQ128" s="18"/>
      <c r="DR128" s="18"/>
      <c r="DS128" s="18"/>
      <c r="DT128" s="18"/>
      <c r="DU128" s="18"/>
      <c r="DV128" s="18"/>
      <c r="DW128" s="18"/>
      <c r="DX128" s="18"/>
      <c r="DY128" s="18"/>
      <c r="DZ128" s="18"/>
      <c r="EA128" s="18"/>
      <c r="EB128" s="18"/>
      <c r="EC128" s="18"/>
      <c r="ED128" s="18"/>
      <c r="EE128" s="18"/>
      <c r="EF128" s="18"/>
      <c r="EG128" s="18"/>
      <c r="EH128" s="18"/>
      <c r="EI128" s="18"/>
      <c r="EJ128" s="18"/>
      <c r="EK128" s="18"/>
      <c r="EL128" s="18"/>
      <c r="EM128" s="18"/>
      <c r="EN128" s="18"/>
      <c r="EO128" s="18"/>
      <c r="EP128" s="18"/>
      <c r="EQ128" s="18"/>
      <c r="ER128" s="18"/>
      <c r="ES128" s="18"/>
      <c r="ET128" s="18"/>
      <c r="EU128" s="18"/>
      <c r="EV128" s="18"/>
      <c r="EW128" s="18"/>
      <c r="EX128" s="18"/>
      <c r="EY128" s="18"/>
      <c r="EZ128" s="18"/>
      <c r="FA128" s="18"/>
      <c r="FB128" s="18"/>
      <c r="FC128" s="18"/>
      <c r="FD128" s="18"/>
      <c r="FE128" s="18"/>
      <c r="FF128" s="18"/>
      <c r="FG128" s="18"/>
      <c r="FH128" s="18"/>
      <c r="FI128" s="18"/>
      <c r="FJ128" s="18"/>
      <c r="FK128" s="18"/>
      <c r="FL128" s="18"/>
      <c r="FM128" s="18"/>
      <c r="FN128" s="18"/>
      <c r="FO128" s="18"/>
      <c r="FP128" s="18"/>
      <c r="FQ128" s="18"/>
      <c r="FR128" s="18"/>
      <c r="FS128" s="18"/>
      <c r="FT128" s="18"/>
      <c r="FU128" s="18"/>
      <c r="FV128" s="18"/>
      <c r="FW128" s="18"/>
      <c r="FX128" s="18"/>
      <c r="FY128" s="18"/>
      <c r="FZ128" s="18"/>
      <c r="GA128" s="18"/>
      <c r="GB128" s="18"/>
      <c r="GC128" s="18"/>
      <c r="GD128" s="18"/>
      <c r="GE128" s="18"/>
      <c r="GF128" s="18"/>
      <c r="GG128" s="18"/>
      <c r="GH128" s="18"/>
      <c r="GI128" s="18"/>
      <c r="GJ128" s="18"/>
      <c r="GK128" s="18"/>
      <c r="GL128" s="18"/>
      <c r="GM128" s="18"/>
      <c r="GN128" s="18"/>
      <c r="GO128" s="18"/>
      <c r="GP128" s="18"/>
      <c r="GQ128" s="18"/>
      <c r="GR128" s="18"/>
      <c r="GS128" s="18"/>
      <c r="GT128" s="18"/>
      <c r="GU128" s="18"/>
      <c r="GV128" s="18"/>
      <c r="GW128" s="18"/>
      <c r="GX128" s="18"/>
      <c r="GY128" s="18"/>
      <c r="GZ128" s="18"/>
      <c r="HA128" s="18">
        <f>R128</f>
        <v>166608</v>
      </c>
      <c r="HB128" s="18"/>
      <c r="HC128" s="18"/>
      <c r="HD128" s="18"/>
      <c r="HE128" s="18"/>
      <c r="HF128" s="18"/>
      <c r="HG128" s="18"/>
      <c r="HH128" s="18"/>
      <c r="HI128" s="18"/>
      <c r="HJ128" s="18"/>
      <c r="HK128" s="18"/>
      <c r="HL128" s="18"/>
      <c r="HM128" s="18"/>
      <c r="HN128" s="18"/>
      <c r="HO128" s="18"/>
      <c r="HP128" s="18"/>
      <c r="HQ128" s="18"/>
      <c r="HR128" s="18"/>
      <c r="HS128" s="18"/>
      <c r="HT128" s="18"/>
      <c r="HU128" s="18"/>
      <c r="HV128" s="18"/>
      <c r="HW128" s="18"/>
      <c r="HX128" s="18"/>
      <c r="HY128" s="18"/>
      <c r="HZ128" s="18"/>
      <c r="IA128" s="18"/>
      <c r="IB128" s="18"/>
      <c r="IC128" s="18"/>
      <c r="ID128" s="18"/>
      <c r="IE128" s="18"/>
      <c r="IF128" s="18"/>
      <c r="IG128" s="18"/>
      <c r="IH128" s="18"/>
      <c r="II128" s="18"/>
      <c r="IJ128" s="18"/>
      <c r="IK128" s="18"/>
      <c r="IL128" s="18"/>
      <c r="IM128" s="18"/>
      <c r="IN128" s="18"/>
      <c r="IO128" s="18"/>
      <c r="IP128" s="18"/>
      <c r="IQ128" s="18"/>
      <c r="IR128" s="18"/>
      <c r="IS128" s="18"/>
      <c r="IT128" s="18"/>
      <c r="IU128" s="18"/>
    </row>
    <row r="129" spans="1:255" x14ac:dyDescent="0.2">
      <c r="A129" s="61">
        <v>14</v>
      </c>
      <c r="B129" s="67" t="s">
        <v>78</v>
      </c>
      <c r="C129" s="62" t="s">
        <v>86</v>
      </c>
      <c r="D129" s="63" t="s">
        <v>80</v>
      </c>
      <c r="E129" s="64">
        <v>219</v>
      </c>
      <c r="F129" s="65">
        <v>30.62</v>
      </c>
      <c r="G129" s="143"/>
      <c r="H129" s="65">
        <f>Source!AC49</f>
        <v>30.62</v>
      </c>
      <c r="I129" s="65">
        <f>T129</f>
        <v>6705.78</v>
      </c>
      <c r="J129" s="143">
        <v>7.5</v>
      </c>
      <c r="K129" s="66">
        <f>U129</f>
        <v>50293.35</v>
      </c>
      <c r="O129" s="18"/>
      <c r="P129" s="18"/>
      <c r="Q129" s="18"/>
      <c r="R129" s="18"/>
      <c r="S129" s="18"/>
      <c r="T129" s="18">
        <f>ROUND(Source!AC49*Source!AW49*Source!I49,2)</f>
        <v>6705.78</v>
      </c>
      <c r="U129" s="18">
        <f>Source!P49</f>
        <v>50293.35</v>
      </c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  <c r="BB129" s="18"/>
      <c r="BC129" s="18"/>
      <c r="BD129" s="18"/>
      <c r="BE129" s="18"/>
      <c r="BF129" s="18"/>
      <c r="BG129" s="18"/>
      <c r="BH129" s="18"/>
      <c r="BI129" s="18"/>
      <c r="BJ129" s="18"/>
      <c r="BK129" s="18"/>
      <c r="BL129" s="18"/>
      <c r="BM129" s="18"/>
      <c r="BN129" s="18"/>
      <c r="BO129" s="18"/>
      <c r="BP129" s="18"/>
      <c r="BQ129" s="18"/>
      <c r="BR129" s="18"/>
      <c r="BS129" s="18"/>
      <c r="BT129" s="18"/>
      <c r="BU129" s="18"/>
      <c r="BV129" s="18"/>
      <c r="BW129" s="18"/>
      <c r="BX129" s="18"/>
      <c r="BY129" s="18"/>
      <c r="BZ129" s="18"/>
      <c r="CA129" s="18"/>
      <c r="CB129" s="18"/>
      <c r="CC129" s="18"/>
      <c r="CD129" s="18"/>
      <c r="CE129" s="18"/>
      <c r="CF129" s="18"/>
      <c r="CG129" s="18"/>
      <c r="CH129" s="18"/>
      <c r="CI129" s="18"/>
      <c r="CJ129" s="18"/>
      <c r="CK129" s="18"/>
      <c r="CL129" s="18"/>
      <c r="CM129" s="18"/>
      <c r="CN129" s="18"/>
      <c r="CO129" s="18"/>
      <c r="CP129" s="18"/>
      <c r="CQ129" s="18"/>
      <c r="CR129" s="18"/>
      <c r="CS129" s="18"/>
      <c r="CT129" s="18"/>
      <c r="CU129" s="18"/>
      <c r="CV129" s="18"/>
      <c r="CW129" s="18"/>
      <c r="CX129" s="18"/>
      <c r="CY129" s="18"/>
      <c r="CZ129" s="18"/>
      <c r="DA129" s="18"/>
      <c r="DB129" s="18"/>
      <c r="DC129" s="18"/>
      <c r="DD129" s="18"/>
      <c r="DE129" s="18"/>
      <c r="DF129" s="18"/>
      <c r="DG129" s="18"/>
      <c r="DH129" s="18"/>
      <c r="DI129" s="18"/>
      <c r="DJ129" s="18"/>
      <c r="DK129" s="18"/>
      <c r="DL129" s="18"/>
      <c r="DM129" s="18"/>
      <c r="DN129" s="18"/>
      <c r="DO129" s="18"/>
      <c r="DP129" s="18"/>
      <c r="DQ129" s="18"/>
      <c r="DR129" s="18"/>
      <c r="DS129" s="18"/>
      <c r="DT129" s="18"/>
      <c r="DU129" s="18"/>
      <c r="DV129" s="18"/>
      <c r="DW129" s="18"/>
      <c r="DX129" s="18"/>
      <c r="DY129" s="18"/>
      <c r="DZ129" s="18"/>
      <c r="EA129" s="18"/>
      <c r="EB129" s="18"/>
      <c r="EC129" s="18"/>
      <c r="ED129" s="18"/>
      <c r="EE129" s="18"/>
      <c r="EF129" s="18"/>
      <c r="EG129" s="18"/>
      <c r="EH129" s="18"/>
      <c r="EI129" s="18"/>
      <c r="EJ129" s="18"/>
      <c r="EK129" s="18"/>
      <c r="EL129" s="18"/>
      <c r="EM129" s="18"/>
      <c r="EN129" s="18"/>
      <c r="EO129" s="18"/>
      <c r="EP129" s="18"/>
      <c r="EQ129" s="18"/>
      <c r="ER129" s="18"/>
      <c r="ES129" s="18"/>
      <c r="ET129" s="18"/>
      <c r="EU129" s="18"/>
      <c r="EV129" s="18"/>
      <c r="EW129" s="18"/>
      <c r="EX129" s="18"/>
      <c r="EY129" s="18"/>
      <c r="EZ129" s="18"/>
      <c r="FA129" s="18"/>
      <c r="FB129" s="18"/>
      <c r="FC129" s="18"/>
      <c r="FD129" s="18"/>
      <c r="FE129" s="18"/>
      <c r="FF129" s="18"/>
      <c r="FG129" s="18"/>
      <c r="FH129" s="18"/>
      <c r="FI129" s="18"/>
      <c r="FJ129" s="18"/>
      <c r="FK129" s="18"/>
      <c r="FL129" s="18"/>
      <c r="FM129" s="18"/>
      <c r="FN129" s="18"/>
      <c r="FO129" s="18"/>
      <c r="FP129" s="18"/>
      <c r="FQ129" s="18"/>
      <c r="FR129" s="18"/>
      <c r="FS129" s="18"/>
      <c r="FT129" s="18"/>
      <c r="FU129" s="18"/>
      <c r="FV129" s="18"/>
      <c r="FW129" s="18"/>
      <c r="FX129" s="18"/>
      <c r="FY129" s="18"/>
      <c r="FZ129" s="18"/>
      <c r="GA129" s="18"/>
      <c r="GB129" s="18"/>
      <c r="GC129" s="18"/>
      <c r="GD129" s="18"/>
      <c r="GE129" s="18"/>
      <c r="GF129" s="18"/>
      <c r="GG129" s="18"/>
      <c r="GH129" s="18"/>
      <c r="GI129" s="18"/>
      <c r="GJ129" s="18">
        <f>T129</f>
        <v>6705.78</v>
      </c>
      <c r="GK129" s="18"/>
      <c r="GL129" s="18"/>
      <c r="GM129" s="18"/>
      <c r="GN129" s="18">
        <f>T129</f>
        <v>6705.78</v>
      </c>
      <c r="GO129" s="18"/>
      <c r="GP129" s="18">
        <f>T129</f>
        <v>6705.78</v>
      </c>
      <c r="GQ129" s="18">
        <f>T129</f>
        <v>6705.78</v>
      </c>
      <c r="GR129" s="18"/>
      <c r="GS129" s="18">
        <f>T129</f>
        <v>6705.78</v>
      </c>
      <c r="GT129" s="18"/>
      <c r="GU129" s="18"/>
      <c r="GV129" s="18"/>
      <c r="GW129" s="18">
        <f>ROUND(Source!AG49*Source!I49,2)</f>
        <v>0</v>
      </c>
      <c r="GX129" s="18">
        <f>ROUND(Source!AJ49*Source!I49,2)</f>
        <v>0</v>
      </c>
      <c r="GY129" s="18"/>
      <c r="GZ129" s="18"/>
      <c r="HA129" s="18"/>
      <c r="HB129" s="18">
        <f>T129</f>
        <v>6705.78</v>
      </c>
      <c r="HC129" s="18"/>
      <c r="HD129" s="18"/>
      <c r="HE129" s="18"/>
      <c r="HF129" s="18"/>
      <c r="HG129" s="18"/>
      <c r="HH129" s="18"/>
      <c r="HI129" s="18"/>
      <c r="HJ129" s="18"/>
      <c r="HK129" s="18"/>
      <c r="HL129" s="18"/>
      <c r="HM129" s="18"/>
      <c r="HN129" s="18"/>
      <c r="HO129" s="18"/>
      <c r="HP129" s="18"/>
      <c r="HQ129" s="18"/>
      <c r="HR129" s="18"/>
      <c r="HS129" s="18"/>
      <c r="HT129" s="18"/>
      <c r="HU129" s="18"/>
      <c r="HV129" s="18"/>
      <c r="HW129" s="18"/>
      <c r="HX129" s="18"/>
      <c r="HY129" s="18"/>
      <c r="HZ129" s="18"/>
      <c r="IA129" s="18"/>
      <c r="IB129" s="18"/>
      <c r="IC129" s="18"/>
      <c r="ID129" s="18"/>
      <c r="IE129" s="18"/>
      <c r="IF129" s="18"/>
      <c r="IG129" s="18"/>
      <c r="IH129" s="18"/>
      <c r="II129" s="18"/>
      <c r="IJ129" s="18"/>
      <c r="IK129" s="18"/>
      <c r="IL129" s="18"/>
      <c r="IM129" s="18"/>
      <c r="IN129" s="18"/>
      <c r="IO129" s="18"/>
      <c r="IP129" s="18"/>
      <c r="IQ129" s="18"/>
      <c r="IR129" s="18"/>
      <c r="IS129" s="18"/>
      <c r="IT129" s="18"/>
      <c r="IU129" s="18"/>
    </row>
    <row r="130" spans="1:255" ht="13.5" thickBot="1" x14ac:dyDescent="0.25">
      <c r="A130" s="144"/>
      <c r="B130" s="145" t="s">
        <v>406</v>
      </c>
      <c r="C130" s="145" t="s">
        <v>408</v>
      </c>
      <c r="D130" s="146"/>
      <c r="E130" s="146"/>
      <c r="F130" s="146"/>
      <c r="G130" s="146"/>
      <c r="H130" s="146"/>
      <c r="I130" s="146"/>
      <c r="J130" s="146"/>
      <c r="K130" s="147"/>
    </row>
    <row r="131" spans="1:255" x14ac:dyDescent="0.2">
      <c r="A131" s="60"/>
      <c r="B131" s="59"/>
      <c r="C131" s="59"/>
      <c r="D131" s="59"/>
      <c r="E131" s="59"/>
      <c r="F131" s="59"/>
      <c r="G131" s="59"/>
      <c r="H131" s="120">
        <f>R131</f>
        <v>6705.78</v>
      </c>
      <c r="I131" s="121"/>
      <c r="J131" s="120">
        <f>S131</f>
        <v>50293.35</v>
      </c>
      <c r="K131" s="122"/>
      <c r="O131" s="18"/>
      <c r="P131" s="18"/>
      <c r="Q131" s="18"/>
      <c r="R131" s="18">
        <f>SUM(T129:T130)</f>
        <v>6705.78</v>
      </c>
      <c r="S131" s="18">
        <f>SUM(U129:U130)</f>
        <v>50293.35</v>
      </c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  <c r="BD131" s="18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  <c r="BS131" s="18"/>
      <c r="BT131" s="18"/>
      <c r="BU131" s="18"/>
      <c r="BV131" s="18"/>
      <c r="BW131" s="18"/>
      <c r="BX131" s="18"/>
      <c r="BY131" s="18"/>
      <c r="BZ131" s="18"/>
      <c r="CA131" s="18"/>
      <c r="CB131" s="18"/>
      <c r="CC131" s="18"/>
      <c r="CD131" s="18"/>
      <c r="CE131" s="18"/>
      <c r="CF131" s="18"/>
      <c r="CG131" s="18"/>
      <c r="CH131" s="18"/>
      <c r="CI131" s="18"/>
      <c r="CJ131" s="18"/>
      <c r="CK131" s="18"/>
      <c r="CL131" s="18"/>
      <c r="CM131" s="18"/>
      <c r="CN131" s="18"/>
      <c r="CO131" s="18"/>
      <c r="CP131" s="18"/>
      <c r="CQ131" s="18"/>
      <c r="CR131" s="18"/>
      <c r="CS131" s="18"/>
      <c r="CT131" s="18"/>
      <c r="CU131" s="18"/>
      <c r="CV131" s="18"/>
      <c r="CW131" s="18"/>
      <c r="CX131" s="18"/>
      <c r="CY131" s="18"/>
      <c r="CZ131" s="18"/>
      <c r="DA131" s="18"/>
      <c r="DB131" s="18"/>
      <c r="DC131" s="18"/>
      <c r="DD131" s="18"/>
      <c r="DE131" s="18"/>
      <c r="DF131" s="18"/>
      <c r="DG131" s="18"/>
      <c r="DH131" s="18"/>
      <c r="DI131" s="18"/>
      <c r="DJ131" s="18"/>
      <c r="DK131" s="18"/>
      <c r="DL131" s="18"/>
      <c r="DM131" s="18"/>
      <c r="DN131" s="18"/>
      <c r="DO131" s="18"/>
      <c r="DP131" s="18"/>
      <c r="DQ131" s="18"/>
      <c r="DR131" s="18"/>
      <c r="DS131" s="18"/>
      <c r="DT131" s="18"/>
      <c r="DU131" s="18"/>
      <c r="DV131" s="18"/>
      <c r="DW131" s="18"/>
      <c r="DX131" s="18"/>
      <c r="DY131" s="18"/>
      <c r="DZ131" s="18"/>
      <c r="EA131" s="18"/>
      <c r="EB131" s="18"/>
      <c r="EC131" s="18"/>
      <c r="ED131" s="18"/>
      <c r="EE131" s="18"/>
      <c r="EF131" s="18"/>
      <c r="EG131" s="18"/>
      <c r="EH131" s="18"/>
      <c r="EI131" s="18"/>
      <c r="EJ131" s="18"/>
      <c r="EK131" s="18"/>
      <c r="EL131" s="18"/>
      <c r="EM131" s="18"/>
      <c r="EN131" s="18"/>
      <c r="EO131" s="18"/>
      <c r="EP131" s="18"/>
      <c r="EQ131" s="18"/>
      <c r="ER131" s="18"/>
      <c r="ES131" s="18"/>
      <c r="ET131" s="18"/>
      <c r="EU131" s="18"/>
      <c r="EV131" s="18"/>
      <c r="EW131" s="18"/>
      <c r="EX131" s="18"/>
      <c r="EY131" s="18"/>
      <c r="EZ131" s="18"/>
      <c r="FA131" s="18"/>
      <c r="FB131" s="18"/>
      <c r="FC131" s="18"/>
      <c r="FD131" s="18"/>
      <c r="FE131" s="18"/>
      <c r="FF131" s="18"/>
      <c r="FG131" s="18"/>
      <c r="FH131" s="18"/>
      <c r="FI131" s="18"/>
      <c r="FJ131" s="18"/>
      <c r="FK131" s="18"/>
      <c r="FL131" s="18"/>
      <c r="FM131" s="18"/>
      <c r="FN131" s="18"/>
      <c r="FO131" s="18"/>
      <c r="FP131" s="18"/>
      <c r="FQ131" s="18"/>
      <c r="FR131" s="18"/>
      <c r="FS131" s="18"/>
      <c r="FT131" s="18"/>
      <c r="FU131" s="18"/>
      <c r="FV131" s="18"/>
      <c r="FW131" s="18"/>
      <c r="FX131" s="18"/>
      <c r="FY131" s="18"/>
      <c r="FZ131" s="18"/>
      <c r="GA131" s="18"/>
      <c r="GB131" s="18"/>
      <c r="GC131" s="18"/>
      <c r="GD131" s="18"/>
      <c r="GE131" s="18"/>
      <c r="GF131" s="18"/>
      <c r="GG131" s="18"/>
      <c r="GH131" s="18"/>
      <c r="GI131" s="18"/>
      <c r="GJ131" s="18"/>
      <c r="GK131" s="18"/>
      <c r="GL131" s="18"/>
      <c r="GM131" s="18"/>
      <c r="GN131" s="18"/>
      <c r="GO131" s="18"/>
      <c r="GP131" s="18"/>
      <c r="GQ131" s="18"/>
      <c r="GR131" s="18"/>
      <c r="GS131" s="18"/>
      <c r="GT131" s="18"/>
      <c r="GU131" s="18"/>
      <c r="GV131" s="18"/>
      <c r="GW131" s="18"/>
      <c r="GX131" s="18"/>
      <c r="GY131" s="18"/>
      <c r="GZ131" s="18"/>
      <c r="HA131" s="18">
        <f>R131</f>
        <v>6705.78</v>
      </c>
      <c r="HB131" s="18"/>
      <c r="HC131" s="18"/>
      <c r="HD131" s="18"/>
      <c r="HE131" s="18"/>
      <c r="HF131" s="18"/>
      <c r="HG131" s="18"/>
      <c r="HH131" s="18"/>
      <c r="HI131" s="18"/>
      <c r="HJ131" s="18"/>
      <c r="HK131" s="18"/>
      <c r="HL131" s="18"/>
      <c r="HM131" s="18"/>
      <c r="HN131" s="18"/>
      <c r="HO131" s="18"/>
      <c r="HP131" s="18"/>
      <c r="HQ131" s="18"/>
      <c r="HR131" s="18"/>
      <c r="HS131" s="18"/>
      <c r="HT131" s="18"/>
      <c r="HU131" s="18"/>
      <c r="HV131" s="18"/>
      <c r="HW131" s="18"/>
      <c r="HX131" s="18"/>
      <c r="HY131" s="18"/>
      <c r="HZ131" s="18"/>
      <c r="IA131" s="18"/>
      <c r="IB131" s="18"/>
      <c r="IC131" s="18"/>
      <c r="ID131" s="18"/>
      <c r="IE131" s="18"/>
      <c r="IF131" s="18"/>
      <c r="IG131" s="18"/>
      <c r="IH131" s="18"/>
      <c r="II131" s="18"/>
      <c r="IJ131" s="18"/>
      <c r="IK131" s="18"/>
      <c r="IL131" s="18"/>
      <c r="IM131" s="18"/>
      <c r="IN131" s="18"/>
      <c r="IO131" s="18"/>
      <c r="IP131" s="18"/>
      <c r="IQ131" s="18"/>
      <c r="IR131" s="18"/>
      <c r="IS131" s="18"/>
      <c r="IT131" s="18"/>
      <c r="IU131" s="18"/>
    </row>
    <row r="132" spans="1:255" x14ac:dyDescent="0.2">
      <c r="A132" s="61">
        <v>15</v>
      </c>
      <c r="B132" s="67" t="s">
        <v>78</v>
      </c>
      <c r="C132" s="62" t="s">
        <v>89</v>
      </c>
      <c r="D132" s="63" t="s">
        <v>90</v>
      </c>
      <c r="E132" s="64">
        <v>4</v>
      </c>
      <c r="F132" s="65">
        <v>194.48</v>
      </c>
      <c r="G132" s="143"/>
      <c r="H132" s="65">
        <f>Source!AC51</f>
        <v>194.48</v>
      </c>
      <c r="I132" s="65">
        <f>T132</f>
        <v>777.92</v>
      </c>
      <c r="J132" s="143">
        <v>7.5</v>
      </c>
      <c r="K132" s="66">
        <f>U132</f>
        <v>5834.4</v>
      </c>
      <c r="O132" s="18"/>
      <c r="P132" s="18"/>
      <c r="Q132" s="18"/>
      <c r="R132" s="18"/>
      <c r="S132" s="18"/>
      <c r="T132" s="18">
        <f>ROUND(Source!AC51*Source!AW51*Source!I51,2)</f>
        <v>777.92</v>
      </c>
      <c r="U132" s="18">
        <f>Source!P51</f>
        <v>5834.4</v>
      </c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  <c r="BA132" s="18"/>
      <c r="BB132" s="18"/>
      <c r="BC132" s="18"/>
      <c r="BD132" s="18"/>
      <c r="BE132" s="18"/>
      <c r="BF132" s="18"/>
      <c r="BG132" s="18"/>
      <c r="BH132" s="18"/>
      <c r="BI132" s="18"/>
      <c r="BJ132" s="18"/>
      <c r="BK132" s="18"/>
      <c r="BL132" s="18"/>
      <c r="BM132" s="18"/>
      <c r="BN132" s="18"/>
      <c r="BO132" s="18"/>
      <c r="BP132" s="18"/>
      <c r="BQ132" s="18"/>
      <c r="BR132" s="18"/>
      <c r="BS132" s="18"/>
      <c r="BT132" s="18"/>
      <c r="BU132" s="18"/>
      <c r="BV132" s="18"/>
      <c r="BW132" s="18"/>
      <c r="BX132" s="18"/>
      <c r="BY132" s="18"/>
      <c r="BZ132" s="18"/>
      <c r="CA132" s="18"/>
      <c r="CB132" s="18"/>
      <c r="CC132" s="18"/>
      <c r="CD132" s="18"/>
      <c r="CE132" s="18"/>
      <c r="CF132" s="18"/>
      <c r="CG132" s="18"/>
      <c r="CH132" s="18"/>
      <c r="CI132" s="18"/>
      <c r="CJ132" s="18"/>
      <c r="CK132" s="18"/>
      <c r="CL132" s="18"/>
      <c r="CM132" s="18"/>
      <c r="CN132" s="18"/>
      <c r="CO132" s="18"/>
      <c r="CP132" s="18"/>
      <c r="CQ132" s="18"/>
      <c r="CR132" s="18"/>
      <c r="CS132" s="18"/>
      <c r="CT132" s="18"/>
      <c r="CU132" s="18"/>
      <c r="CV132" s="18"/>
      <c r="CW132" s="18"/>
      <c r="CX132" s="18"/>
      <c r="CY132" s="18"/>
      <c r="CZ132" s="18"/>
      <c r="DA132" s="18"/>
      <c r="DB132" s="18"/>
      <c r="DC132" s="18"/>
      <c r="DD132" s="18"/>
      <c r="DE132" s="18"/>
      <c r="DF132" s="18"/>
      <c r="DG132" s="18"/>
      <c r="DH132" s="18"/>
      <c r="DI132" s="18"/>
      <c r="DJ132" s="18"/>
      <c r="DK132" s="18"/>
      <c r="DL132" s="18"/>
      <c r="DM132" s="18"/>
      <c r="DN132" s="18"/>
      <c r="DO132" s="18"/>
      <c r="DP132" s="18"/>
      <c r="DQ132" s="18"/>
      <c r="DR132" s="18"/>
      <c r="DS132" s="18"/>
      <c r="DT132" s="18"/>
      <c r="DU132" s="18"/>
      <c r="DV132" s="18"/>
      <c r="DW132" s="18"/>
      <c r="DX132" s="18"/>
      <c r="DY132" s="18"/>
      <c r="DZ132" s="18"/>
      <c r="EA132" s="18"/>
      <c r="EB132" s="18"/>
      <c r="EC132" s="18"/>
      <c r="ED132" s="18"/>
      <c r="EE132" s="18"/>
      <c r="EF132" s="18"/>
      <c r="EG132" s="18"/>
      <c r="EH132" s="18"/>
      <c r="EI132" s="18"/>
      <c r="EJ132" s="18"/>
      <c r="EK132" s="18"/>
      <c r="EL132" s="18"/>
      <c r="EM132" s="18"/>
      <c r="EN132" s="18"/>
      <c r="EO132" s="18"/>
      <c r="EP132" s="18"/>
      <c r="EQ132" s="18"/>
      <c r="ER132" s="18"/>
      <c r="ES132" s="18"/>
      <c r="ET132" s="18"/>
      <c r="EU132" s="18"/>
      <c r="EV132" s="18"/>
      <c r="EW132" s="18"/>
      <c r="EX132" s="18"/>
      <c r="EY132" s="18"/>
      <c r="EZ132" s="18"/>
      <c r="FA132" s="18"/>
      <c r="FB132" s="18"/>
      <c r="FC132" s="18"/>
      <c r="FD132" s="18"/>
      <c r="FE132" s="18"/>
      <c r="FF132" s="18"/>
      <c r="FG132" s="18"/>
      <c r="FH132" s="18"/>
      <c r="FI132" s="18"/>
      <c r="FJ132" s="18"/>
      <c r="FK132" s="18"/>
      <c r="FL132" s="18"/>
      <c r="FM132" s="18"/>
      <c r="FN132" s="18"/>
      <c r="FO132" s="18"/>
      <c r="FP132" s="18"/>
      <c r="FQ132" s="18"/>
      <c r="FR132" s="18"/>
      <c r="FS132" s="18"/>
      <c r="FT132" s="18"/>
      <c r="FU132" s="18"/>
      <c r="FV132" s="18"/>
      <c r="FW132" s="18"/>
      <c r="FX132" s="18"/>
      <c r="FY132" s="18"/>
      <c r="FZ132" s="18"/>
      <c r="GA132" s="18"/>
      <c r="GB132" s="18"/>
      <c r="GC132" s="18"/>
      <c r="GD132" s="18"/>
      <c r="GE132" s="18"/>
      <c r="GF132" s="18"/>
      <c r="GG132" s="18"/>
      <c r="GH132" s="18"/>
      <c r="GI132" s="18"/>
      <c r="GJ132" s="18">
        <f>T132</f>
        <v>777.92</v>
      </c>
      <c r="GK132" s="18"/>
      <c r="GL132" s="18"/>
      <c r="GM132" s="18"/>
      <c r="GN132" s="18">
        <f>T132</f>
        <v>777.92</v>
      </c>
      <c r="GO132" s="18"/>
      <c r="GP132" s="18">
        <f>T132</f>
        <v>777.92</v>
      </c>
      <c r="GQ132" s="18">
        <f>T132</f>
        <v>777.92</v>
      </c>
      <c r="GR132" s="18"/>
      <c r="GS132" s="18">
        <f>T132</f>
        <v>777.92</v>
      </c>
      <c r="GT132" s="18"/>
      <c r="GU132" s="18"/>
      <c r="GV132" s="18"/>
      <c r="GW132" s="18">
        <f>ROUND(Source!AG51*Source!I51,2)</f>
        <v>0</v>
      </c>
      <c r="GX132" s="18">
        <f>ROUND(Source!AJ51*Source!I51,2)</f>
        <v>0</v>
      </c>
      <c r="GY132" s="18"/>
      <c r="GZ132" s="18"/>
      <c r="HA132" s="18"/>
      <c r="HB132" s="18">
        <f>T132</f>
        <v>777.92</v>
      </c>
      <c r="HC132" s="18"/>
      <c r="HD132" s="18"/>
      <c r="HE132" s="18"/>
      <c r="HF132" s="18"/>
      <c r="HG132" s="18"/>
      <c r="HH132" s="18"/>
      <c r="HI132" s="18"/>
      <c r="HJ132" s="18"/>
      <c r="HK132" s="18"/>
      <c r="HL132" s="18"/>
      <c r="HM132" s="18"/>
      <c r="HN132" s="18"/>
      <c r="HO132" s="18"/>
      <c r="HP132" s="18"/>
      <c r="HQ132" s="18"/>
      <c r="HR132" s="18"/>
      <c r="HS132" s="18"/>
      <c r="HT132" s="18"/>
      <c r="HU132" s="18"/>
      <c r="HV132" s="18"/>
      <c r="HW132" s="18"/>
      <c r="HX132" s="18"/>
      <c r="HY132" s="18"/>
      <c r="HZ132" s="18"/>
      <c r="IA132" s="18"/>
      <c r="IB132" s="18"/>
      <c r="IC132" s="18"/>
      <c r="ID132" s="18"/>
      <c r="IE132" s="18"/>
      <c r="IF132" s="18"/>
      <c r="IG132" s="18"/>
      <c r="IH132" s="18"/>
      <c r="II132" s="18"/>
      <c r="IJ132" s="18"/>
      <c r="IK132" s="18"/>
      <c r="IL132" s="18"/>
      <c r="IM132" s="18"/>
      <c r="IN132" s="18"/>
      <c r="IO132" s="18"/>
      <c r="IP132" s="18"/>
      <c r="IQ132" s="18"/>
      <c r="IR132" s="18"/>
      <c r="IS132" s="18"/>
      <c r="IT132" s="18"/>
      <c r="IU132" s="18"/>
    </row>
    <row r="133" spans="1:255" ht="13.5" thickBot="1" x14ac:dyDescent="0.25">
      <c r="A133" s="144"/>
      <c r="B133" s="145" t="s">
        <v>406</v>
      </c>
      <c r="C133" s="145" t="s">
        <v>409</v>
      </c>
      <c r="D133" s="146"/>
      <c r="E133" s="146"/>
      <c r="F133" s="146"/>
      <c r="G133" s="146"/>
      <c r="H133" s="146"/>
      <c r="I133" s="146"/>
      <c r="J133" s="146"/>
      <c r="K133" s="147"/>
    </row>
    <row r="134" spans="1:255" x14ac:dyDescent="0.2">
      <c r="A134" s="60"/>
      <c r="B134" s="59"/>
      <c r="C134" s="59"/>
      <c r="D134" s="59"/>
      <c r="E134" s="59"/>
      <c r="F134" s="59"/>
      <c r="G134" s="59"/>
      <c r="H134" s="120">
        <f>R134</f>
        <v>777.92</v>
      </c>
      <c r="I134" s="121"/>
      <c r="J134" s="120">
        <f>S134</f>
        <v>5834.4</v>
      </c>
      <c r="K134" s="122"/>
      <c r="O134" s="18"/>
      <c r="P134" s="18"/>
      <c r="Q134" s="18"/>
      <c r="R134" s="18">
        <f>SUM(T132:T133)</f>
        <v>777.92</v>
      </c>
      <c r="S134" s="18">
        <f>SUM(U132:U133)</f>
        <v>5834.4</v>
      </c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18"/>
      <c r="AX134" s="18"/>
      <c r="AY134" s="18"/>
      <c r="AZ134" s="18"/>
      <c r="BA134" s="18"/>
      <c r="BB134" s="18"/>
      <c r="BC134" s="18"/>
      <c r="BD134" s="18"/>
      <c r="BE134" s="18"/>
      <c r="BF134" s="18"/>
      <c r="BG134" s="18"/>
      <c r="BH134" s="18"/>
      <c r="BI134" s="18"/>
      <c r="BJ134" s="18"/>
      <c r="BK134" s="18"/>
      <c r="BL134" s="18"/>
      <c r="BM134" s="18"/>
      <c r="BN134" s="18"/>
      <c r="BO134" s="18"/>
      <c r="BP134" s="18"/>
      <c r="BQ134" s="18"/>
      <c r="BR134" s="18"/>
      <c r="BS134" s="18"/>
      <c r="BT134" s="18"/>
      <c r="BU134" s="18"/>
      <c r="BV134" s="18"/>
      <c r="BW134" s="18"/>
      <c r="BX134" s="18"/>
      <c r="BY134" s="18"/>
      <c r="BZ134" s="18"/>
      <c r="CA134" s="18"/>
      <c r="CB134" s="18"/>
      <c r="CC134" s="18"/>
      <c r="CD134" s="18"/>
      <c r="CE134" s="18"/>
      <c r="CF134" s="18"/>
      <c r="CG134" s="18"/>
      <c r="CH134" s="18"/>
      <c r="CI134" s="18"/>
      <c r="CJ134" s="18"/>
      <c r="CK134" s="18"/>
      <c r="CL134" s="18"/>
      <c r="CM134" s="18"/>
      <c r="CN134" s="18"/>
      <c r="CO134" s="18"/>
      <c r="CP134" s="18"/>
      <c r="CQ134" s="18"/>
      <c r="CR134" s="18"/>
      <c r="CS134" s="18"/>
      <c r="CT134" s="18"/>
      <c r="CU134" s="18"/>
      <c r="CV134" s="18"/>
      <c r="CW134" s="18"/>
      <c r="CX134" s="18"/>
      <c r="CY134" s="18"/>
      <c r="CZ134" s="18"/>
      <c r="DA134" s="18"/>
      <c r="DB134" s="18"/>
      <c r="DC134" s="18"/>
      <c r="DD134" s="18"/>
      <c r="DE134" s="18"/>
      <c r="DF134" s="18"/>
      <c r="DG134" s="18"/>
      <c r="DH134" s="18"/>
      <c r="DI134" s="18"/>
      <c r="DJ134" s="18"/>
      <c r="DK134" s="18"/>
      <c r="DL134" s="18"/>
      <c r="DM134" s="18"/>
      <c r="DN134" s="18"/>
      <c r="DO134" s="18"/>
      <c r="DP134" s="18"/>
      <c r="DQ134" s="18"/>
      <c r="DR134" s="18"/>
      <c r="DS134" s="18"/>
      <c r="DT134" s="18"/>
      <c r="DU134" s="18"/>
      <c r="DV134" s="18"/>
      <c r="DW134" s="18"/>
      <c r="DX134" s="18"/>
      <c r="DY134" s="18"/>
      <c r="DZ134" s="18"/>
      <c r="EA134" s="18"/>
      <c r="EB134" s="18"/>
      <c r="EC134" s="18"/>
      <c r="ED134" s="18"/>
      <c r="EE134" s="18"/>
      <c r="EF134" s="18"/>
      <c r="EG134" s="18"/>
      <c r="EH134" s="18"/>
      <c r="EI134" s="18"/>
      <c r="EJ134" s="18"/>
      <c r="EK134" s="18"/>
      <c r="EL134" s="18"/>
      <c r="EM134" s="18"/>
      <c r="EN134" s="18"/>
      <c r="EO134" s="18"/>
      <c r="EP134" s="18"/>
      <c r="EQ134" s="18"/>
      <c r="ER134" s="18"/>
      <c r="ES134" s="18"/>
      <c r="ET134" s="18"/>
      <c r="EU134" s="18"/>
      <c r="EV134" s="18"/>
      <c r="EW134" s="18"/>
      <c r="EX134" s="18"/>
      <c r="EY134" s="18"/>
      <c r="EZ134" s="18"/>
      <c r="FA134" s="18"/>
      <c r="FB134" s="18"/>
      <c r="FC134" s="18"/>
      <c r="FD134" s="18"/>
      <c r="FE134" s="18"/>
      <c r="FF134" s="18"/>
      <c r="FG134" s="18"/>
      <c r="FH134" s="18"/>
      <c r="FI134" s="18"/>
      <c r="FJ134" s="18"/>
      <c r="FK134" s="18"/>
      <c r="FL134" s="18"/>
      <c r="FM134" s="18"/>
      <c r="FN134" s="18"/>
      <c r="FO134" s="18"/>
      <c r="FP134" s="18"/>
      <c r="FQ134" s="18"/>
      <c r="FR134" s="18"/>
      <c r="FS134" s="18"/>
      <c r="FT134" s="18"/>
      <c r="FU134" s="18"/>
      <c r="FV134" s="18"/>
      <c r="FW134" s="18"/>
      <c r="FX134" s="18"/>
      <c r="FY134" s="18"/>
      <c r="FZ134" s="18"/>
      <c r="GA134" s="18"/>
      <c r="GB134" s="18"/>
      <c r="GC134" s="18"/>
      <c r="GD134" s="18"/>
      <c r="GE134" s="18"/>
      <c r="GF134" s="18"/>
      <c r="GG134" s="18"/>
      <c r="GH134" s="18"/>
      <c r="GI134" s="18"/>
      <c r="GJ134" s="18"/>
      <c r="GK134" s="18"/>
      <c r="GL134" s="18"/>
      <c r="GM134" s="18"/>
      <c r="GN134" s="18"/>
      <c r="GO134" s="18"/>
      <c r="GP134" s="18"/>
      <c r="GQ134" s="18"/>
      <c r="GR134" s="18"/>
      <c r="GS134" s="18"/>
      <c r="GT134" s="18"/>
      <c r="GU134" s="18"/>
      <c r="GV134" s="18"/>
      <c r="GW134" s="18"/>
      <c r="GX134" s="18"/>
      <c r="GY134" s="18"/>
      <c r="GZ134" s="18"/>
      <c r="HA134" s="18">
        <f>R134</f>
        <v>777.92</v>
      </c>
      <c r="HB134" s="18"/>
      <c r="HC134" s="18"/>
      <c r="HD134" s="18"/>
      <c r="HE134" s="18"/>
      <c r="HF134" s="18"/>
      <c r="HG134" s="18"/>
      <c r="HH134" s="18"/>
      <c r="HI134" s="18"/>
      <c r="HJ134" s="18"/>
      <c r="HK134" s="18"/>
      <c r="HL134" s="18"/>
      <c r="HM134" s="18"/>
      <c r="HN134" s="18"/>
      <c r="HO134" s="18"/>
      <c r="HP134" s="18"/>
      <c r="HQ134" s="18"/>
      <c r="HR134" s="18"/>
      <c r="HS134" s="18"/>
      <c r="HT134" s="18"/>
      <c r="HU134" s="18"/>
      <c r="HV134" s="18"/>
      <c r="HW134" s="18"/>
      <c r="HX134" s="18"/>
      <c r="HY134" s="18"/>
      <c r="HZ134" s="18"/>
      <c r="IA134" s="18"/>
      <c r="IB134" s="18"/>
      <c r="IC134" s="18"/>
      <c r="ID134" s="18"/>
      <c r="IE134" s="18"/>
      <c r="IF134" s="18"/>
      <c r="IG134" s="18"/>
      <c r="IH134" s="18"/>
      <c r="II134" s="18"/>
      <c r="IJ134" s="18"/>
      <c r="IK134" s="18"/>
      <c r="IL134" s="18"/>
      <c r="IM134" s="18"/>
      <c r="IN134" s="18"/>
      <c r="IO134" s="18"/>
      <c r="IP134" s="18"/>
      <c r="IQ134" s="18"/>
      <c r="IR134" s="18"/>
      <c r="IS134" s="18"/>
      <c r="IT134" s="18"/>
      <c r="IU134" s="18"/>
    </row>
    <row r="135" spans="1:255" x14ac:dyDescent="0.2">
      <c r="A135" s="61">
        <v>16</v>
      </c>
      <c r="B135" s="67" t="s">
        <v>78</v>
      </c>
      <c r="C135" s="62" t="s">
        <v>93</v>
      </c>
      <c r="D135" s="63" t="s">
        <v>90</v>
      </c>
      <c r="E135" s="64">
        <v>5638</v>
      </c>
      <c r="F135" s="65">
        <v>1.75</v>
      </c>
      <c r="G135" s="143"/>
      <c r="H135" s="65">
        <f>Source!AC53</f>
        <v>1.75</v>
      </c>
      <c r="I135" s="65">
        <f>T135</f>
        <v>9866.5</v>
      </c>
      <c r="J135" s="143">
        <v>7.5</v>
      </c>
      <c r="K135" s="66">
        <f>U135</f>
        <v>73998.75</v>
      </c>
      <c r="O135" s="18"/>
      <c r="P135" s="18"/>
      <c r="Q135" s="18"/>
      <c r="R135" s="18"/>
      <c r="S135" s="18"/>
      <c r="T135" s="18">
        <f>ROUND(Source!AC53*Source!AW53*Source!I53,2)</f>
        <v>9866.5</v>
      </c>
      <c r="U135" s="18">
        <f>Source!P53</f>
        <v>73998.75</v>
      </c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  <c r="AY135" s="18"/>
      <c r="AZ135" s="18"/>
      <c r="BA135" s="18"/>
      <c r="BB135" s="18"/>
      <c r="BC135" s="18"/>
      <c r="BD135" s="18"/>
      <c r="BE135" s="18"/>
      <c r="BF135" s="18"/>
      <c r="BG135" s="18"/>
      <c r="BH135" s="18"/>
      <c r="BI135" s="18"/>
      <c r="BJ135" s="18"/>
      <c r="BK135" s="18"/>
      <c r="BL135" s="18"/>
      <c r="BM135" s="18"/>
      <c r="BN135" s="18"/>
      <c r="BO135" s="18"/>
      <c r="BP135" s="18"/>
      <c r="BQ135" s="18"/>
      <c r="BR135" s="18"/>
      <c r="BS135" s="18"/>
      <c r="BT135" s="18"/>
      <c r="BU135" s="18"/>
      <c r="BV135" s="18"/>
      <c r="BW135" s="18"/>
      <c r="BX135" s="18"/>
      <c r="BY135" s="18"/>
      <c r="BZ135" s="18"/>
      <c r="CA135" s="18"/>
      <c r="CB135" s="18"/>
      <c r="CC135" s="18"/>
      <c r="CD135" s="18"/>
      <c r="CE135" s="18"/>
      <c r="CF135" s="18"/>
      <c r="CG135" s="18"/>
      <c r="CH135" s="18"/>
      <c r="CI135" s="18"/>
      <c r="CJ135" s="18"/>
      <c r="CK135" s="18"/>
      <c r="CL135" s="18"/>
      <c r="CM135" s="18"/>
      <c r="CN135" s="18"/>
      <c r="CO135" s="18"/>
      <c r="CP135" s="18"/>
      <c r="CQ135" s="18"/>
      <c r="CR135" s="18"/>
      <c r="CS135" s="18"/>
      <c r="CT135" s="18"/>
      <c r="CU135" s="18"/>
      <c r="CV135" s="18"/>
      <c r="CW135" s="18"/>
      <c r="CX135" s="18"/>
      <c r="CY135" s="18"/>
      <c r="CZ135" s="18"/>
      <c r="DA135" s="18"/>
      <c r="DB135" s="18"/>
      <c r="DC135" s="18"/>
      <c r="DD135" s="18"/>
      <c r="DE135" s="18"/>
      <c r="DF135" s="18"/>
      <c r="DG135" s="18"/>
      <c r="DH135" s="18"/>
      <c r="DI135" s="18"/>
      <c r="DJ135" s="18"/>
      <c r="DK135" s="18"/>
      <c r="DL135" s="18"/>
      <c r="DM135" s="18"/>
      <c r="DN135" s="18"/>
      <c r="DO135" s="18"/>
      <c r="DP135" s="18"/>
      <c r="DQ135" s="18"/>
      <c r="DR135" s="18"/>
      <c r="DS135" s="18"/>
      <c r="DT135" s="18"/>
      <c r="DU135" s="18"/>
      <c r="DV135" s="18"/>
      <c r="DW135" s="18"/>
      <c r="DX135" s="18"/>
      <c r="DY135" s="18"/>
      <c r="DZ135" s="18"/>
      <c r="EA135" s="18"/>
      <c r="EB135" s="18"/>
      <c r="EC135" s="18"/>
      <c r="ED135" s="18"/>
      <c r="EE135" s="18"/>
      <c r="EF135" s="18"/>
      <c r="EG135" s="18"/>
      <c r="EH135" s="18"/>
      <c r="EI135" s="18"/>
      <c r="EJ135" s="18"/>
      <c r="EK135" s="18"/>
      <c r="EL135" s="18"/>
      <c r="EM135" s="18"/>
      <c r="EN135" s="18"/>
      <c r="EO135" s="18"/>
      <c r="EP135" s="18"/>
      <c r="EQ135" s="18"/>
      <c r="ER135" s="18"/>
      <c r="ES135" s="18"/>
      <c r="ET135" s="18"/>
      <c r="EU135" s="18"/>
      <c r="EV135" s="18"/>
      <c r="EW135" s="18"/>
      <c r="EX135" s="18"/>
      <c r="EY135" s="18"/>
      <c r="EZ135" s="18"/>
      <c r="FA135" s="18"/>
      <c r="FB135" s="18"/>
      <c r="FC135" s="18"/>
      <c r="FD135" s="18"/>
      <c r="FE135" s="18"/>
      <c r="FF135" s="18"/>
      <c r="FG135" s="18"/>
      <c r="FH135" s="18"/>
      <c r="FI135" s="18"/>
      <c r="FJ135" s="18"/>
      <c r="FK135" s="18"/>
      <c r="FL135" s="18"/>
      <c r="FM135" s="18"/>
      <c r="FN135" s="18"/>
      <c r="FO135" s="18"/>
      <c r="FP135" s="18"/>
      <c r="FQ135" s="18"/>
      <c r="FR135" s="18"/>
      <c r="FS135" s="18"/>
      <c r="FT135" s="18"/>
      <c r="FU135" s="18"/>
      <c r="FV135" s="18"/>
      <c r="FW135" s="18"/>
      <c r="FX135" s="18"/>
      <c r="FY135" s="18"/>
      <c r="FZ135" s="18"/>
      <c r="GA135" s="18"/>
      <c r="GB135" s="18"/>
      <c r="GC135" s="18"/>
      <c r="GD135" s="18"/>
      <c r="GE135" s="18"/>
      <c r="GF135" s="18"/>
      <c r="GG135" s="18"/>
      <c r="GH135" s="18"/>
      <c r="GI135" s="18"/>
      <c r="GJ135" s="18">
        <f>T135</f>
        <v>9866.5</v>
      </c>
      <c r="GK135" s="18"/>
      <c r="GL135" s="18"/>
      <c r="GM135" s="18"/>
      <c r="GN135" s="18">
        <f>T135</f>
        <v>9866.5</v>
      </c>
      <c r="GO135" s="18"/>
      <c r="GP135" s="18">
        <f>T135</f>
        <v>9866.5</v>
      </c>
      <c r="GQ135" s="18">
        <f>T135</f>
        <v>9866.5</v>
      </c>
      <c r="GR135" s="18"/>
      <c r="GS135" s="18">
        <f>T135</f>
        <v>9866.5</v>
      </c>
      <c r="GT135" s="18"/>
      <c r="GU135" s="18"/>
      <c r="GV135" s="18"/>
      <c r="GW135" s="18">
        <f>ROUND(Source!AG53*Source!I53,2)</f>
        <v>0</v>
      </c>
      <c r="GX135" s="18">
        <f>ROUND(Source!AJ53*Source!I53,2)</f>
        <v>0</v>
      </c>
      <c r="GY135" s="18"/>
      <c r="GZ135" s="18"/>
      <c r="HA135" s="18"/>
      <c r="HB135" s="18">
        <f>T135</f>
        <v>9866.5</v>
      </c>
      <c r="HC135" s="18"/>
      <c r="HD135" s="18"/>
      <c r="HE135" s="18"/>
      <c r="HF135" s="18"/>
      <c r="HG135" s="18"/>
      <c r="HH135" s="18"/>
      <c r="HI135" s="18"/>
      <c r="HJ135" s="18"/>
      <c r="HK135" s="18"/>
      <c r="HL135" s="18"/>
      <c r="HM135" s="18"/>
      <c r="HN135" s="18"/>
      <c r="HO135" s="18"/>
      <c r="HP135" s="18"/>
      <c r="HQ135" s="18"/>
      <c r="HR135" s="18"/>
      <c r="HS135" s="18"/>
      <c r="HT135" s="18"/>
      <c r="HU135" s="18"/>
      <c r="HV135" s="18"/>
      <c r="HW135" s="18"/>
      <c r="HX135" s="18"/>
      <c r="HY135" s="18"/>
      <c r="HZ135" s="18"/>
      <c r="IA135" s="18"/>
      <c r="IB135" s="18"/>
      <c r="IC135" s="18"/>
      <c r="ID135" s="18"/>
      <c r="IE135" s="18"/>
      <c r="IF135" s="18"/>
      <c r="IG135" s="18"/>
      <c r="IH135" s="18"/>
      <c r="II135" s="18"/>
      <c r="IJ135" s="18"/>
      <c r="IK135" s="18"/>
      <c r="IL135" s="18"/>
      <c r="IM135" s="18"/>
      <c r="IN135" s="18"/>
      <c r="IO135" s="18"/>
      <c r="IP135" s="18"/>
      <c r="IQ135" s="18"/>
      <c r="IR135" s="18"/>
      <c r="IS135" s="18"/>
      <c r="IT135" s="18"/>
      <c r="IU135" s="18"/>
    </row>
    <row r="136" spans="1:255" ht="13.5" thickBot="1" x14ac:dyDescent="0.25">
      <c r="A136" s="144"/>
      <c r="B136" s="145" t="s">
        <v>406</v>
      </c>
      <c r="C136" s="145" t="s">
        <v>410</v>
      </c>
      <c r="D136" s="146"/>
      <c r="E136" s="146"/>
      <c r="F136" s="146"/>
      <c r="G136" s="146"/>
      <c r="H136" s="146"/>
      <c r="I136" s="146"/>
      <c r="J136" s="146"/>
      <c r="K136" s="147"/>
    </row>
    <row r="137" spans="1:255" x14ac:dyDescent="0.2">
      <c r="A137" s="60"/>
      <c r="B137" s="59"/>
      <c r="C137" s="59"/>
      <c r="D137" s="59"/>
      <c r="E137" s="59"/>
      <c r="F137" s="59"/>
      <c r="G137" s="59"/>
      <c r="H137" s="120">
        <f>R137</f>
        <v>9866.5</v>
      </c>
      <c r="I137" s="121"/>
      <c r="J137" s="120">
        <f>S137</f>
        <v>73998.75</v>
      </c>
      <c r="K137" s="122"/>
      <c r="O137" s="18"/>
      <c r="P137" s="18"/>
      <c r="Q137" s="18"/>
      <c r="R137" s="18">
        <f>SUM(T135:T136)</f>
        <v>9866.5</v>
      </c>
      <c r="S137" s="18">
        <f>SUM(U135:U136)</f>
        <v>73998.75</v>
      </c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  <c r="AY137" s="18"/>
      <c r="AZ137" s="18"/>
      <c r="BA137" s="18"/>
      <c r="BB137" s="18"/>
      <c r="BC137" s="18"/>
      <c r="BD137" s="18"/>
      <c r="BE137" s="18"/>
      <c r="BF137" s="18"/>
      <c r="BG137" s="18"/>
      <c r="BH137" s="18"/>
      <c r="BI137" s="18"/>
      <c r="BJ137" s="18"/>
      <c r="BK137" s="18"/>
      <c r="BL137" s="18"/>
      <c r="BM137" s="18"/>
      <c r="BN137" s="18"/>
      <c r="BO137" s="18"/>
      <c r="BP137" s="18"/>
      <c r="BQ137" s="18"/>
      <c r="BR137" s="18"/>
      <c r="BS137" s="18"/>
      <c r="BT137" s="18"/>
      <c r="BU137" s="18"/>
      <c r="BV137" s="18"/>
      <c r="BW137" s="18"/>
      <c r="BX137" s="18"/>
      <c r="BY137" s="18"/>
      <c r="BZ137" s="18"/>
      <c r="CA137" s="18"/>
      <c r="CB137" s="18"/>
      <c r="CC137" s="18"/>
      <c r="CD137" s="18"/>
      <c r="CE137" s="18"/>
      <c r="CF137" s="18"/>
      <c r="CG137" s="18"/>
      <c r="CH137" s="18"/>
      <c r="CI137" s="18"/>
      <c r="CJ137" s="18"/>
      <c r="CK137" s="18"/>
      <c r="CL137" s="18"/>
      <c r="CM137" s="18"/>
      <c r="CN137" s="18"/>
      <c r="CO137" s="18"/>
      <c r="CP137" s="18"/>
      <c r="CQ137" s="18"/>
      <c r="CR137" s="18"/>
      <c r="CS137" s="18"/>
      <c r="CT137" s="18"/>
      <c r="CU137" s="18"/>
      <c r="CV137" s="18"/>
      <c r="CW137" s="18"/>
      <c r="CX137" s="18"/>
      <c r="CY137" s="18"/>
      <c r="CZ137" s="18"/>
      <c r="DA137" s="18"/>
      <c r="DB137" s="18"/>
      <c r="DC137" s="18"/>
      <c r="DD137" s="18"/>
      <c r="DE137" s="18"/>
      <c r="DF137" s="18"/>
      <c r="DG137" s="18"/>
      <c r="DH137" s="18"/>
      <c r="DI137" s="18"/>
      <c r="DJ137" s="18"/>
      <c r="DK137" s="18"/>
      <c r="DL137" s="18"/>
      <c r="DM137" s="18"/>
      <c r="DN137" s="18"/>
      <c r="DO137" s="18"/>
      <c r="DP137" s="18"/>
      <c r="DQ137" s="18"/>
      <c r="DR137" s="18"/>
      <c r="DS137" s="18"/>
      <c r="DT137" s="18"/>
      <c r="DU137" s="18"/>
      <c r="DV137" s="18"/>
      <c r="DW137" s="18"/>
      <c r="DX137" s="18"/>
      <c r="DY137" s="18"/>
      <c r="DZ137" s="18"/>
      <c r="EA137" s="18"/>
      <c r="EB137" s="18"/>
      <c r="EC137" s="18"/>
      <c r="ED137" s="18"/>
      <c r="EE137" s="18"/>
      <c r="EF137" s="18"/>
      <c r="EG137" s="18"/>
      <c r="EH137" s="18"/>
      <c r="EI137" s="18"/>
      <c r="EJ137" s="18"/>
      <c r="EK137" s="18"/>
      <c r="EL137" s="18"/>
      <c r="EM137" s="18"/>
      <c r="EN137" s="18"/>
      <c r="EO137" s="18"/>
      <c r="EP137" s="18"/>
      <c r="EQ137" s="18"/>
      <c r="ER137" s="18"/>
      <c r="ES137" s="18"/>
      <c r="ET137" s="18"/>
      <c r="EU137" s="18"/>
      <c r="EV137" s="18"/>
      <c r="EW137" s="18"/>
      <c r="EX137" s="18"/>
      <c r="EY137" s="18"/>
      <c r="EZ137" s="18"/>
      <c r="FA137" s="18"/>
      <c r="FB137" s="18"/>
      <c r="FC137" s="18"/>
      <c r="FD137" s="18"/>
      <c r="FE137" s="18"/>
      <c r="FF137" s="18"/>
      <c r="FG137" s="18"/>
      <c r="FH137" s="18"/>
      <c r="FI137" s="18"/>
      <c r="FJ137" s="18"/>
      <c r="FK137" s="18"/>
      <c r="FL137" s="18"/>
      <c r="FM137" s="18"/>
      <c r="FN137" s="18"/>
      <c r="FO137" s="18"/>
      <c r="FP137" s="18"/>
      <c r="FQ137" s="18"/>
      <c r="FR137" s="18"/>
      <c r="FS137" s="18"/>
      <c r="FT137" s="18"/>
      <c r="FU137" s="18"/>
      <c r="FV137" s="18"/>
      <c r="FW137" s="18"/>
      <c r="FX137" s="18"/>
      <c r="FY137" s="18"/>
      <c r="FZ137" s="18"/>
      <c r="GA137" s="18"/>
      <c r="GB137" s="18"/>
      <c r="GC137" s="18"/>
      <c r="GD137" s="18"/>
      <c r="GE137" s="18"/>
      <c r="GF137" s="18"/>
      <c r="GG137" s="18"/>
      <c r="GH137" s="18"/>
      <c r="GI137" s="18"/>
      <c r="GJ137" s="18"/>
      <c r="GK137" s="18"/>
      <c r="GL137" s="18"/>
      <c r="GM137" s="18"/>
      <c r="GN137" s="18"/>
      <c r="GO137" s="18"/>
      <c r="GP137" s="18"/>
      <c r="GQ137" s="18"/>
      <c r="GR137" s="18"/>
      <c r="GS137" s="18"/>
      <c r="GT137" s="18"/>
      <c r="GU137" s="18"/>
      <c r="GV137" s="18"/>
      <c r="GW137" s="18"/>
      <c r="GX137" s="18"/>
      <c r="GY137" s="18"/>
      <c r="GZ137" s="18"/>
      <c r="HA137" s="18">
        <f>R137</f>
        <v>9866.5</v>
      </c>
      <c r="HB137" s="18"/>
      <c r="HC137" s="18"/>
      <c r="HD137" s="18"/>
      <c r="HE137" s="18"/>
      <c r="HF137" s="18"/>
      <c r="HG137" s="18"/>
      <c r="HH137" s="18"/>
      <c r="HI137" s="18"/>
      <c r="HJ137" s="18"/>
      <c r="HK137" s="18"/>
      <c r="HL137" s="18"/>
      <c r="HM137" s="18"/>
      <c r="HN137" s="18"/>
      <c r="HO137" s="18"/>
      <c r="HP137" s="18"/>
      <c r="HQ137" s="18"/>
      <c r="HR137" s="18"/>
      <c r="HS137" s="18"/>
      <c r="HT137" s="18"/>
      <c r="HU137" s="18"/>
      <c r="HV137" s="18"/>
      <c r="HW137" s="18"/>
      <c r="HX137" s="18"/>
      <c r="HY137" s="18"/>
      <c r="HZ137" s="18"/>
      <c r="IA137" s="18"/>
      <c r="IB137" s="18"/>
      <c r="IC137" s="18"/>
      <c r="ID137" s="18"/>
      <c r="IE137" s="18"/>
      <c r="IF137" s="18"/>
      <c r="IG137" s="18"/>
      <c r="IH137" s="18"/>
      <c r="II137" s="18"/>
      <c r="IJ137" s="18"/>
      <c r="IK137" s="18"/>
      <c r="IL137" s="18"/>
      <c r="IM137" s="18"/>
      <c r="IN137" s="18"/>
      <c r="IO137" s="18"/>
      <c r="IP137" s="18"/>
      <c r="IQ137" s="18"/>
      <c r="IR137" s="18"/>
      <c r="IS137" s="18"/>
      <c r="IT137" s="18"/>
      <c r="IU137" s="18"/>
    </row>
    <row r="138" spans="1:255" x14ac:dyDescent="0.2">
      <c r="A138" s="61">
        <v>17</v>
      </c>
      <c r="B138" s="67" t="s">
        <v>78</v>
      </c>
      <c r="C138" s="62" t="s">
        <v>96</v>
      </c>
      <c r="D138" s="63" t="s">
        <v>97</v>
      </c>
      <c r="E138" s="64">
        <v>25</v>
      </c>
      <c r="F138" s="65">
        <v>23.73</v>
      </c>
      <c r="G138" s="143"/>
      <c r="H138" s="65">
        <f>Source!AC55</f>
        <v>23.73</v>
      </c>
      <c r="I138" s="65">
        <f>T138</f>
        <v>593.25</v>
      </c>
      <c r="J138" s="143">
        <v>7.5</v>
      </c>
      <c r="K138" s="66">
        <f>U138</f>
        <v>4449.38</v>
      </c>
      <c r="O138" s="18"/>
      <c r="P138" s="18"/>
      <c r="Q138" s="18"/>
      <c r="R138" s="18"/>
      <c r="S138" s="18"/>
      <c r="T138" s="18">
        <f>ROUND(Source!AC55*Source!AW55*Source!I55,2)</f>
        <v>593.25</v>
      </c>
      <c r="U138" s="18">
        <f>Source!P55</f>
        <v>4449.38</v>
      </c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  <c r="AX138" s="18"/>
      <c r="AY138" s="18"/>
      <c r="AZ138" s="18"/>
      <c r="BA138" s="18"/>
      <c r="BB138" s="18"/>
      <c r="BC138" s="18"/>
      <c r="BD138" s="18"/>
      <c r="BE138" s="18"/>
      <c r="BF138" s="18"/>
      <c r="BG138" s="18"/>
      <c r="BH138" s="18"/>
      <c r="BI138" s="18"/>
      <c r="BJ138" s="18"/>
      <c r="BK138" s="18"/>
      <c r="BL138" s="18"/>
      <c r="BM138" s="18"/>
      <c r="BN138" s="18"/>
      <c r="BO138" s="18"/>
      <c r="BP138" s="18"/>
      <c r="BQ138" s="18"/>
      <c r="BR138" s="18"/>
      <c r="BS138" s="18"/>
      <c r="BT138" s="18"/>
      <c r="BU138" s="18"/>
      <c r="BV138" s="18"/>
      <c r="BW138" s="18"/>
      <c r="BX138" s="18"/>
      <c r="BY138" s="18"/>
      <c r="BZ138" s="18"/>
      <c r="CA138" s="18"/>
      <c r="CB138" s="18"/>
      <c r="CC138" s="18"/>
      <c r="CD138" s="18"/>
      <c r="CE138" s="18"/>
      <c r="CF138" s="18"/>
      <c r="CG138" s="18"/>
      <c r="CH138" s="18"/>
      <c r="CI138" s="18"/>
      <c r="CJ138" s="18"/>
      <c r="CK138" s="18"/>
      <c r="CL138" s="18"/>
      <c r="CM138" s="18"/>
      <c r="CN138" s="18"/>
      <c r="CO138" s="18"/>
      <c r="CP138" s="18"/>
      <c r="CQ138" s="18"/>
      <c r="CR138" s="18"/>
      <c r="CS138" s="18"/>
      <c r="CT138" s="18"/>
      <c r="CU138" s="18"/>
      <c r="CV138" s="18"/>
      <c r="CW138" s="18"/>
      <c r="CX138" s="18"/>
      <c r="CY138" s="18"/>
      <c r="CZ138" s="18"/>
      <c r="DA138" s="18"/>
      <c r="DB138" s="18"/>
      <c r="DC138" s="18"/>
      <c r="DD138" s="18"/>
      <c r="DE138" s="18"/>
      <c r="DF138" s="18"/>
      <c r="DG138" s="18"/>
      <c r="DH138" s="18"/>
      <c r="DI138" s="18"/>
      <c r="DJ138" s="18"/>
      <c r="DK138" s="18"/>
      <c r="DL138" s="18"/>
      <c r="DM138" s="18"/>
      <c r="DN138" s="18"/>
      <c r="DO138" s="18"/>
      <c r="DP138" s="18"/>
      <c r="DQ138" s="18"/>
      <c r="DR138" s="18"/>
      <c r="DS138" s="18"/>
      <c r="DT138" s="18"/>
      <c r="DU138" s="18"/>
      <c r="DV138" s="18"/>
      <c r="DW138" s="18"/>
      <c r="DX138" s="18"/>
      <c r="DY138" s="18"/>
      <c r="DZ138" s="18"/>
      <c r="EA138" s="18"/>
      <c r="EB138" s="18"/>
      <c r="EC138" s="18"/>
      <c r="ED138" s="18"/>
      <c r="EE138" s="18"/>
      <c r="EF138" s="18"/>
      <c r="EG138" s="18"/>
      <c r="EH138" s="18"/>
      <c r="EI138" s="18"/>
      <c r="EJ138" s="18"/>
      <c r="EK138" s="18"/>
      <c r="EL138" s="18"/>
      <c r="EM138" s="18"/>
      <c r="EN138" s="18"/>
      <c r="EO138" s="18"/>
      <c r="EP138" s="18"/>
      <c r="EQ138" s="18"/>
      <c r="ER138" s="18"/>
      <c r="ES138" s="18"/>
      <c r="ET138" s="18"/>
      <c r="EU138" s="18"/>
      <c r="EV138" s="18"/>
      <c r="EW138" s="18"/>
      <c r="EX138" s="18"/>
      <c r="EY138" s="18"/>
      <c r="EZ138" s="18"/>
      <c r="FA138" s="18"/>
      <c r="FB138" s="18"/>
      <c r="FC138" s="18"/>
      <c r="FD138" s="18"/>
      <c r="FE138" s="18"/>
      <c r="FF138" s="18"/>
      <c r="FG138" s="18"/>
      <c r="FH138" s="18"/>
      <c r="FI138" s="18"/>
      <c r="FJ138" s="18"/>
      <c r="FK138" s="18"/>
      <c r="FL138" s="18"/>
      <c r="FM138" s="18"/>
      <c r="FN138" s="18"/>
      <c r="FO138" s="18"/>
      <c r="FP138" s="18"/>
      <c r="FQ138" s="18"/>
      <c r="FR138" s="18"/>
      <c r="FS138" s="18"/>
      <c r="FT138" s="18"/>
      <c r="FU138" s="18"/>
      <c r="FV138" s="18"/>
      <c r="FW138" s="18"/>
      <c r="FX138" s="18"/>
      <c r="FY138" s="18"/>
      <c r="FZ138" s="18"/>
      <c r="GA138" s="18"/>
      <c r="GB138" s="18"/>
      <c r="GC138" s="18"/>
      <c r="GD138" s="18"/>
      <c r="GE138" s="18"/>
      <c r="GF138" s="18"/>
      <c r="GG138" s="18"/>
      <c r="GH138" s="18"/>
      <c r="GI138" s="18"/>
      <c r="GJ138" s="18">
        <f>T138</f>
        <v>593.25</v>
      </c>
      <c r="GK138" s="18"/>
      <c r="GL138" s="18"/>
      <c r="GM138" s="18"/>
      <c r="GN138" s="18">
        <f>T138</f>
        <v>593.25</v>
      </c>
      <c r="GO138" s="18"/>
      <c r="GP138" s="18">
        <f>T138</f>
        <v>593.25</v>
      </c>
      <c r="GQ138" s="18">
        <f>T138</f>
        <v>593.25</v>
      </c>
      <c r="GR138" s="18"/>
      <c r="GS138" s="18">
        <f>T138</f>
        <v>593.25</v>
      </c>
      <c r="GT138" s="18"/>
      <c r="GU138" s="18"/>
      <c r="GV138" s="18"/>
      <c r="GW138" s="18">
        <f>ROUND(Source!AG55*Source!I55,2)</f>
        <v>0</v>
      </c>
      <c r="GX138" s="18">
        <f>ROUND(Source!AJ55*Source!I55,2)</f>
        <v>0</v>
      </c>
      <c r="GY138" s="18"/>
      <c r="GZ138" s="18"/>
      <c r="HA138" s="18"/>
      <c r="HB138" s="18">
        <f>T138</f>
        <v>593.25</v>
      </c>
      <c r="HC138" s="18"/>
      <c r="HD138" s="18"/>
      <c r="HE138" s="18"/>
      <c r="HF138" s="18"/>
      <c r="HG138" s="18"/>
      <c r="HH138" s="18"/>
      <c r="HI138" s="18"/>
      <c r="HJ138" s="18"/>
      <c r="HK138" s="18"/>
      <c r="HL138" s="18"/>
      <c r="HM138" s="18"/>
      <c r="HN138" s="18"/>
      <c r="HO138" s="18"/>
      <c r="HP138" s="18"/>
      <c r="HQ138" s="18"/>
      <c r="HR138" s="18"/>
      <c r="HS138" s="18"/>
      <c r="HT138" s="18"/>
      <c r="HU138" s="18"/>
      <c r="HV138" s="18"/>
      <c r="HW138" s="18"/>
      <c r="HX138" s="18"/>
      <c r="HY138" s="18"/>
      <c r="HZ138" s="18"/>
      <c r="IA138" s="18"/>
      <c r="IB138" s="18"/>
      <c r="IC138" s="18"/>
      <c r="ID138" s="18"/>
      <c r="IE138" s="18"/>
      <c r="IF138" s="18"/>
      <c r="IG138" s="18"/>
      <c r="IH138" s="18"/>
      <c r="II138" s="18"/>
      <c r="IJ138" s="18"/>
      <c r="IK138" s="18"/>
      <c r="IL138" s="18"/>
      <c r="IM138" s="18"/>
      <c r="IN138" s="18"/>
      <c r="IO138" s="18"/>
      <c r="IP138" s="18"/>
      <c r="IQ138" s="18"/>
      <c r="IR138" s="18"/>
      <c r="IS138" s="18"/>
      <c r="IT138" s="18"/>
      <c r="IU138" s="18"/>
    </row>
    <row r="139" spans="1:255" ht="13.5" thickBot="1" x14ac:dyDescent="0.25">
      <c r="A139" s="144"/>
      <c r="B139" s="145" t="s">
        <v>406</v>
      </c>
      <c r="C139" s="145" t="s">
        <v>411</v>
      </c>
      <c r="D139" s="146"/>
      <c r="E139" s="146"/>
      <c r="F139" s="146"/>
      <c r="G139" s="146"/>
      <c r="H139" s="146"/>
      <c r="I139" s="146"/>
      <c r="J139" s="146"/>
      <c r="K139" s="147"/>
    </row>
    <row r="140" spans="1:255" x14ac:dyDescent="0.2">
      <c r="A140" s="60"/>
      <c r="B140" s="59"/>
      <c r="C140" s="59"/>
      <c r="D140" s="59"/>
      <c r="E140" s="59"/>
      <c r="F140" s="59"/>
      <c r="G140" s="59"/>
      <c r="H140" s="120">
        <f>R140</f>
        <v>593.25</v>
      </c>
      <c r="I140" s="121"/>
      <c r="J140" s="120">
        <f>S140</f>
        <v>4449.38</v>
      </c>
      <c r="K140" s="122"/>
      <c r="O140" s="18"/>
      <c r="P140" s="18"/>
      <c r="Q140" s="18"/>
      <c r="R140" s="18">
        <f>SUM(T138:T139)</f>
        <v>593.25</v>
      </c>
      <c r="S140" s="18">
        <f>SUM(U138:U139)</f>
        <v>4449.38</v>
      </c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/>
      <c r="AW140" s="18"/>
      <c r="AX140" s="18"/>
      <c r="AY140" s="18"/>
      <c r="AZ140" s="18"/>
      <c r="BA140" s="18"/>
      <c r="BB140" s="18"/>
      <c r="BC140" s="18"/>
      <c r="BD140" s="18"/>
      <c r="BE140" s="18"/>
      <c r="BF140" s="18"/>
      <c r="BG140" s="18"/>
      <c r="BH140" s="18"/>
      <c r="BI140" s="18"/>
      <c r="BJ140" s="18"/>
      <c r="BK140" s="18"/>
      <c r="BL140" s="18"/>
      <c r="BM140" s="18"/>
      <c r="BN140" s="18"/>
      <c r="BO140" s="18"/>
      <c r="BP140" s="18"/>
      <c r="BQ140" s="18"/>
      <c r="BR140" s="18"/>
      <c r="BS140" s="18"/>
      <c r="BT140" s="18"/>
      <c r="BU140" s="18"/>
      <c r="BV140" s="18"/>
      <c r="BW140" s="18"/>
      <c r="BX140" s="18"/>
      <c r="BY140" s="18"/>
      <c r="BZ140" s="18"/>
      <c r="CA140" s="18"/>
      <c r="CB140" s="18"/>
      <c r="CC140" s="18"/>
      <c r="CD140" s="18"/>
      <c r="CE140" s="18"/>
      <c r="CF140" s="18"/>
      <c r="CG140" s="18"/>
      <c r="CH140" s="18"/>
      <c r="CI140" s="18"/>
      <c r="CJ140" s="18"/>
      <c r="CK140" s="18"/>
      <c r="CL140" s="18"/>
      <c r="CM140" s="18"/>
      <c r="CN140" s="18"/>
      <c r="CO140" s="18"/>
      <c r="CP140" s="18"/>
      <c r="CQ140" s="18"/>
      <c r="CR140" s="18"/>
      <c r="CS140" s="18"/>
      <c r="CT140" s="18"/>
      <c r="CU140" s="18"/>
      <c r="CV140" s="18"/>
      <c r="CW140" s="18"/>
      <c r="CX140" s="18"/>
      <c r="CY140" s="18"/>
      <c r="CZ140" s="18"/>
      <c r="DA140" s="18"/>
      <c r="DB140" s="18"/>
      <c r="DC140" s="18"/>
      <c r="DD140" s="18"/>
      <c r="DE140" s="18"/>
      <c r="DF140" s="18"/>
      <c r="DG140" s="18"/>
      <c r="DH140" s="18"/>
      <c r="DI140" s="18"/>
      <c r="DJ140" s="18"/>
      <c r="DK140" s="18"/>
      <c r="DL140" s="18"/>
      <c r="DM140" s="18"/>
      <c r="DN140" s="18"/>
      <c r="DO140" s="18"/>
      <c r="DP140" s="18"/>
      <c r="DQ140" s="18"/>
      <c r="DR140" s="18"/>
      <c r="DS140" s="18"/>
      <c r="DT140" s="18"/>
      <c r="DU140" s="18"/>
      <c r="DV140" s="18"/>
      <c r="DW140" s="18"/>
      <c r="DX140" s="18"/>
      <c r="DY140" s="18"/>
      <c r="DZ140" s="18"/>
      <c r="EA140" s="18"/>
      <c r="EB140" s="18"/>
      <c r="EC140" s="18"/>
      <c r="ED140" s="18"/>
      <c r="EE140" s="18"/>
      <c r="EF140" s="18"/>
      <c r="EG140" s="18"/>
      <c r="EH140" s="18"/>
      <c r="EI140" s="18"/>
      <c r="EJ140" s="18"/>
      <c r="EK140" s="18"/>
      <c r="EL140" s="18"/>
      <c r="EM140" s="18"/>
      <c r="EN140" s="18"/>
      <c r="EO140" s="18"/>
      <c r="EP140" s="18"/>
      <c r="EQ140" s="18"/>
      <c r="ER140" s="18"/>
      <c r="ES140" s="18"/>
      <c r="ET140" s="18"/>
      <c r="EU140" s="18"/>
      <c r="EV140" s="18"/>
      <c r="EW140" s="18"/>
      <c r="EX140" s="18"/>
      <c r="EY140" s="18"/>
      <c r="EZ140" s="18"/>
      <c r="FA140" s="18"/>
      <c r="FB140" s="18"/>
      <c r="FC140" s="18"/>
      <c r="FD140" s="18"/>
      <c r="FE140" s="18"/>
      <c r="FF140" s="18"/>
      <c r="FG140" s="18"/>
      <c r="FH140" s="18"/>
      <c r="FI140" s="18"/>
      <c r="FJ140" s="18"/>
      <c r="FK140" s="18"/>
      <c r="FL140" s="18"/>
      <c r="FM140" s="18"/>
      <c r="FN140" s="18"/>
      <c r="FO140" s="18"/>
      <c r="FP140" s="18"/>
      <c r="FQ140" s="18"/>
      <c r="FR140" s="18"/>
      <c r="FS140" s="18"/>
      <c r="FT140" s="18"/>
      <c r="FU140" s="18"/>
      <c r="FV140" s="18"/>
      <c r="FW140" s="18"/>
      <c r="FX140" s="18"/>
      <c r="FY140" s="18"/>
      <c r="FZ140" s="18"/>
      <c r="GA140" s="18"/>
      <c r="GB140" s="18"/>
      <c r="GC140" s="18"/>
      <c r="GD140" s="18"/>
      <c r="GE140" s="18"/>
      <c r="GF140" s="18"/>
      <c r="GG140" s="18"/>
      <c r="GH140" s="18"/>
      <c r="GI140" s="18"/>
      <c r="GJ140" s="18"/>
      <c r="GK140" s="18"/>
      <c r="GL140" s="18"/>
      <c r="GM140" s="18"/>
      <c r="GN140" s="18"/>
      <c r="GO140" s="18"/>
      <c r="GP140" s="18"/>
      <c r="GQ140" s="18"/>
      <c r="GR140" s="18"/>
      <c r="GS140" s="18"/>
      <c r="GT140" s="18"/>
      <c r="GU140" s="18"/>
      <c r="GV140" s="18"/>
      <c r="GW140" s="18"/>
      <c r="GX140" s="18"/>
      <c r="GY140" s="18"/>
      <c r="GZ140" s="18"/>
      <c r="HA140" s="18">
        <f>R140</f>
        <v>593.25</v>
      </c>
      <c r="HB140" s="18"/>
      <c r="HC140" s="18"/>
      <c r="HD140" s="18"/>
      <c r="HE140" s="18"/>
      <c r="HF140" s="18"/>
      <c r="HG140" s="18"/>
      <c r="HH140" s="18"/>
      <c r="HI140" s="18"/>
      <c r="HJ140" s="18"/>
      <c r="HK140" s="18"/>
      <c r="HL140" s="18"/>
      <c r="HM140" s="18"/>
      <c r="HN140" s="18"/>
      <c r="HO140" s="18"/>
      <c r="HP140" s="18"/>
      <c r="HQ140" s="18"/>
      <c r="HR140" s="18"/>
      <c r="HS140" s="18"/>
      <c r="HT140" s="18"/>
      <c r="HU140" s="18"/>
      <c r="HV140" s="18"/>
      <c r="HW140" s="18"/>
      <c r="HX140" s="18"/>
      <c r="HY140" s="18"/>
      <c r="HZ140" s="18"/>
      <c r="IA140" s="18"/>
      <c r="IB140" s="18"/>
      <c r="IC140" s="18"/>
      <c r="ID140" s="18"/>
      <c r="IE140" s="18"/>
      <c r="IF140" s="18"/>
      <c r="IG140" s="18"/>
      <c r="IH140" s="18"/>
      <c r="II140" s="18"/>
      <c r="IJ140" s="18"/>
      <c r="IK140" s="18"/>
      <c r="IL140" s="18"/>
      <c r="IM140" s="18"/>
      <c r="IN140" s="18"/>
      <c r="IO140" s="18"/>
      <c r="IP140" s="18"/>
      <c r="IQ140" s="18"/>
      <c r="IR140" s="18"/>
      <c r="IS140" s="18"/>
      <c r="IT140" s="18"/>
      <c r="IU140" s="18"/>
    </row>
    <row r="141" spans="1:255" x14ac:dyDescent="0.2">
      <c r="A141" s="61">
        <v>18</v>
      </c>
      <c r="B141" s="67" t="s">
        <v>78</v>
      </c>
      <c r="C141" s="62" t="s">
        <v>100</v>
      </c>
      <c r="D141" s="63" t="s">
        <v>101</v>
      </c>
      <c r="E141" s="64">
        <v>8</v>
      </c>
      <c r="F141" s="65">
        <v>79.930000000000007</v>
      </c>
      <c r="G141" s="143"/>
      <c r="H141" s="65">
        <f>Source!AC57</f>
        <v>79.930000000000007</v>
      </c>
      <c r="I141" s="65">
        <f>T141</f>
        <v>639.44000000000005</v>
      </c>
      <c r="J141" s="143">
        <v>7.5</v>
      </c>
      <c r="K141" s="66">
        <f>U141</f>
        <v>4795.8</v>
      </c>
      <c r="O141" s="18"/>
      <c r="P141" s="18"/>
      <c r="Q141" s="18"/>
      <c r="R141" s="18"/>
      <c r="S141" s="18"/>
      <c r="T141" s="18">
        <f>ROUND(Source!AC57*Source!AW57*Source!I57,2)</f>
        <v>639.44000000000005</v>
      </c>
      <c r="U141" s="18">
        <f>Source!P57</f>
        <v>4795.8</v>
      </c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18"/>
      <c r="AX141" s="18"/>
      <c r="AY141" s="18"/>
      <c r="AZ141" s="18"/>
      <c r="BA141" s="18"/>
      <c r="BB141" s="18"/>
      <c r="BC141" s="18"/>
      <c r="BD141" s="18"/>
      <c r="BE141" s="18"/>
      <c r="BF141" s="18"/>
      <c r="BG141" s="18"/>
      <c r="BH141" s="18"/>
      <c r="BI141" s="18"/>
      <c r="BJ141" s="18"/>
      <c r="BK141" s="18"/>
      <c r="BL141" s="18"/>
      <c r="BM141" s="18"/>
      <c r="BN141" s="18"/>
      <c r="BO141" s="18"/>
      <c r="BP141" s="18"/>
      <c r="BQ141" s="18"/>
      <c r="BR141" s="18"/>
      <c r="BS141" s="18"/>
      <c r="BT141" s="18"/>
      <c r="BU141" s="18"/>
      <c r="BV141" s="18"/>
      <c r="BW141" s="18"/>
      <c r="BX141" s="18"/>
      <c r="BY141" s="18"/>
      <c r="BZ141" s="18"/>
      <c r="CA141" s="18"/>
      <c r="CB141" s="18"/>
      <c r="CC141" s="18"/>
      <c r="CD141" s="18"/>
      <c r="CE141" s="18"/>
      <c r="CF141" s="18"/>
      <c r="CG141" s="18"/>
      <c r="CH141" s="18"/>
      <c r="CI141" s="18"/>
      <c r="CJ141" s="18"/>
      <c r="CK141" s="18"/>
      <c r="CL141" s="18"/>
      <c r="CM141" s="18"/>
      <c r="CN141" s="18"/>
      <c r="CO141" s="18"/>
      <c r="CP141" s="18"/>
      <c r="CQ141" s="18"/>
      <c r="CR141" s="18"/>
      <c r="CS141" s="18"/>
      <c r="CT141" s="18"/>
      <c r="CU141" s="18"/>
      <c r="CV141" s="18"/>
      <c r="CW141" s="18"/>
      <c r="CX141" s="18"/>
      <c r="CY141" s="18"/>
      <c r="CZ141" s="18"/>
      <c r="DA141" s="18"/>
      <c r="DB141" s="18"/>
      <c r="DC141" s="18"/>
      <c r="DD141" s="18"/>
      <c r="DE141" s="18"/>
      <c r="DF141" s="18"/>
      <c r="DG141" s="18"/>
      <c r="DH141" s="18"/>
      <c r="DI141" s="18"/>
      <c r="DJ141" s="18"/>
      <c r="DK141" s="18"/>
      <c r="DL141" s="18"/>
      <c r="DM141" s="18"/>
      <c r="DN141" s="18"/>
      <c r="DO141" s="18"/>
      <c r="DP141" s="18"/>
      <c r="DQ141" s="18"/>
      <c r="DR141" s="18"/>
      <c r="DS141" s="18"/>
      <c r="DT141" s="18"/>
      <c r="DU141" s="18"/>
      <c r="DV141" s="18"/>
      <c r="DW141" s="18"/>
      <c r="DX141" s="18"/>
      <c r="DY141" s="18"/>
      <c r="DZ141" s="18"/>
      <c r="EA141" s="18"/>
      <c r="EB141" s="18"/>
      <c r="EC141" s="18"/>
      <c r="ED141" s="18"/>
      <c r="EE141" s="18"/>
      <c r="EF141" s="18"/>
      <c r="EG141" s="18"/>
      <c r="EH141" s="18"/>
      <c r="EI141" s="18"/>
      <c r="EJ141" s="18"/>
      <c r="EK141" s="18"/>
      <c r="EL141" s="18"/>
      <c r="EM141" s="18"/>
      <c r="EN141" s="18"/>
      <c r="EO141" s="18"/>
      <c r="EP141" s="18"/>
      <c r="EQ141" s="18"/>
      <c r="ER141" s="18"/>
      <c r="ES141" s="18"/>
      <c r="ET141" s="18"/>
      <c r="EU141" s="18"/>
      <c r="EV141" s="18"/>
      <c r="EW141" s="18"/>
      <c r="EX141" s="18"/>
      <c r="EY141" s="18"/>
      <c r="EZ141" s="18"/>
      <c r="FA141" s="18"/>
      <c r="FB141" s="18"/>
      <c r="FC141" s="18"/>
      <c r="FD141" s="18"/>
      <c r="FE141" s="18"/>
      <c r="FF141" s="18"/>
      <c r="FG141" s="18"/>
      <c r="FH141" s="18"/>
      <c r="FI141" s="18"/>
      <c r="FJ141" s="18"/>
      <c r="FK141" s="18"/>
      <c r="FL141" s="18"/>
      <c r="FM141" s="18"/>
      <c r="FN141" s="18"/>
      <c r="FO141" s="18"/>
      <c r="FP141" s="18"/>
      <c r="FQ141" s="18"/>
      <c r="FR141" s="18"/>
      <c r="FS141" s="18"/>
      <c r="FT141" s="18"/>
      <c r="FU141" s="18"/>
      <c r="FV141" s="18"/>
      <c r="FW141" s="18"/>
      <c r="FX141" s="18"/>
      <c r="FY141" s="18"/>
      <c r="FZ141" s="18"/>
      <c r="GA141" s="18"/>
      <c r="GB141" s="18"/>
      <c r="GC141" s="18"/>
      <c r="GD141" s="18"/>
      <c r="GE141" s="18"/>
      <c r="GF141" s="18"/>
      <c r="GG141" s="18"/>
      <c r="GH141" s="18"/>
      <c r="GI141" s="18"/>
      <c r="GJ141" s="18">
        <f>T141</f>
        <v>639.44000000000005</v>
      </c>
      <c r="GK141" s="18"/>
      <c r="GL141" s="18"/>
      <c r="GM141" s="18"/>
      <c r="GN141" s="18">
        <f>T141</f>
        <v>639.44000000000005</v>
      </c>
      <c r="GO141" s="18"/>
      <c r="GP141" s="18">
        <f>T141</f>
        <v>639.44000000000005</v>
      </c>
      <c r="GQ141" s="18">
        <f>T141</f>
        <v>639.44000000000005</v>
      </c>
      <c r="GR141" s="18"/>
      <c r="GS141" s="18">
        <f>T141</f>
        <v>639.44000000000005</v>
      </c>
      <c r="GT141" s="18"/>
      <c r="GU141" s="18"/>
      <c r="GV141" s="18"/>
      <c r="GW141" s="18">
        <f>ROUND(Source!AG57*Source!I57,2)</f>
        <v>0</v>
      </c>
      <c r="GX141" s="18">
        <f>ROUND(Source!AJ57*Source!I57,2)</f>
        <v>0</v>
      </c>
      <c r="GY141" s="18"/>
      <c r="GZ141" s="18"/>
      <c r="HA141" s="18"/>
      <c r="HB141" s="18">
        <f>T141</f>
        <v>639.44000000000005</v>
      </c>
      <c r="HC141" s="18"/>
      <c r="HD141" s="18"/>
      <c r="HE141" s="18"/>
      <c r="HF141" s="18"/>
      <c r="HG141" s="18"/>
      <c r="HH141" s="18"/>
      <c r="HI141" s="18"/>
      <c r="HJ141" s="18"/>
      <c r="HK141" s="18"/>
      <c r="HL141" s="18"/>
      <c r="HM141" s="18"/>
      <c r="HN141" s="18"/>
      <c r="HO141" s="18"/>
      <c r="HP141" s="18"/>
      <c r="HQ141" s="18"/>
      <c r="HR141" s="18"/>
      <c r="HS141" s="18"/>
      <c r="HT141" s="18"/>
      <c r="HU141" s="18"/>
      <c r="HV141" s="18"/>
      <c r="HW141" s="18"/>
      <c r="HX141" s="18"/>
      <c r="HY141" s="18"/>
      <c r="HZ141" s="18"/>
      <c r="IA141" s="18"/>
      <c r="IB141" s="18"/>
      <c r="IC141" s="18"/>
      <c r="ID141" s="18"/>
      <c r="IE141" s="18"/>
      <c r="IF141" s="18"/>
      <c r="IG141" s="18"/>
      <c r="IH141" s="18"/>
      <c r="II141" s="18"/>
      <c r="IJ141" s="18"/>
      <c r="IK141" s="18"/>
      <c r="IL141" s="18"/>
      <c r="IM141" s="18"/>
      <c r="IN141" s="18"/>
      <c r="IO141" s="18"/>
      <c r="IP141" s="18"/>
      <c r="IQ141" s="18"/>
      <c r="IR141" s="18"/>
      <c r="IS141" s="18"/>
      <c r="IT141" s="18"/>
      <c r="IU141" s="18"/>
    </row>
    <row r="142" spans="1:255" ht="13.5" thickBot="1" x14ac:dyDescent="0.25">
      <c r="A142" s="144"/>
      <c r="B142" s="145" t="s">
        <v>406</v>
      </c>
      <c r="C142" s="145" t="s">
        <v>412</v>
      </c>
      <c r="D142" s="146"/>
      <c r="E142" s="146"/>
      <c r="F142" s="146"/>
      <c r="G142" s="146"/>
      <c r="H142" s="146"/>
      <c r="I142" s="146"/>
      <c r="J142" s="146"/>
      <c r="K142" s="147"/>
    </row>
    <row r="143" spans="1:255" x14ac:dyDescent="0.2">
      <c r="A143" s="60"/>
      <c r="B143" s="59"/>
      <c r="C143" s="59"/>
      <c r="D143" s="59"/>
      <c r="E143" s="59"/>
      <c r="F143" s="59"/>
      <c r="G143" s="59"/>
      <c r="H143" s="120">
        <f>R143</f>
        <v>639.44000000000005</v>
      </c>
      <c r="I143" s="121"/>
      <c r="J143" s="120">
        <f>S143</f>
        <v>4795.8</v>
      </c>
      <c r="K143" s="122"/>
      <c r="O143" s="18"/>
      <c r="P143" s="18"/>
      <c r="Q143" s="18"/>
      <c r="R143" s="18">
        <f>SUM(T141:T142)</f>
        <v>639.44000000000005</v>
      </c>
      <c r="S143" s="18">
        <f>SUM(U141:U142)</f>
        <v>4795.8</v>
      </c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  <c r="AY143" s="18"/>
      <c r="AZ143" s="18"/>
      <c r="BA143" s="18"/>
      <c r="BB143" s="18"/>
      <c r="BC143" s="18"/>
      <c r="BD143" s="18"/>
      <c r="BE143" s="18"/>
      <c r="BF143" s="18"/>
      <c r="BG143" s="18"/>
      <c r="BH143" s="18"/>
      <c r="BI143" s="18"/>
      <c r="BJ143" s="18"/>
      <c r="BK143" s="18"/>
      <c r="BL143" s="18"/>
      <c r="BM143" s="18"/>
      <c r="BN143" s="18"/>
      <c r="BO143" s="18"/>
      <c r="BP143" s="18"/>
      <c r="BQ143" s="18"/>
      <c r="BR143" s="18"/>
      <c r="BS143" s="18"/>
      <c r="BT143" s="18"/>
      <c r="BU143" s="18"/>
      <c r="BV143" s="18"/>
      <c r="BW143" s="18"/>
      <c r="BX143" s="18"/>
      <c r="BY143" s="18"/>
      <c r="BZ143" s="18"/>
      <c r="CA143" s="18"/>
      <c r="CB143" s="18"/>
      <c r="CC143" s="18"/>
      <c r="CD143" s="18"/>
      <c r="CE143" s="18"/>
      <c r="CF143" s="18"/>
      <c r="CG143" s="18"/>
      <c r="CH143" s="18"/>
      <c r="CI143" s="18"/>
      <c r="CJ143" s="18"/>
      <c r="CK143" s="18"/>
      <c r="CL143" s="18"/>
      <c r="CM143" s="18"/>
      <c r="CN143" s="18"/>
      <c r="CO143" s="18"/>
      <c r="CP143" s="18"/>
      <c r="CQ143" s="18"/>
      <c r="CR143" s="18"/>
      <c r="CS143" s="18"/>
      <c r="CT143" s="18"/>
      <c r="CU143" s="18"/>
      <c r="CV143" s="18"/>
      <c r="CW143" s="18"/>
      <c r="CX143" s="18"/>
      <c r="CY143" s="18"/>
      <c r="CZ143" s="18"/>
      <c r="DA143" s="18"/>
      <c r="DB143" s="18"/>
      <c r="DC143" s="18"/>
      <c r="DD143" s="18"/>
      <c r="DE143" s="18"/>
      <c r="DF143" s="18"/>
      <c r="DG143" s="18"/>
      <c r="DH143" s="18"/>
      <c r="DI143" s="18"/>
      <c r="DJ143" s="18"/>
      <c r="DK143" s="18"/>
      <c r="DL143" s="18"/>
      <c r="DM143" s="18"/>
      <c r="DN143" s="18"/>
      <c r="DO143" s="18"/>
      <c r="DP143" s="18"/>
      <c r="DQ143" s="18"/>
      <c r="DR143" s="18"/>
      <c r="DS143" s="18"/>
      <c r="DT143" s="18"/>
      <c r="DU143" s="18"/>
      <c r="DV143" s="18"/>
      <c r="DW143" s="18"/>
      <c r="DX143" s="18"/>
      <c r="DY143" s="18"/>
      <c r="DZ143" s="18"/>
      <c r="EA143" s="18"/>
      <c r="EB143" s="18"/>
      <c r="EC143" s="18"/>
      <c r="ED143" s="18"/>
      <c r="EE143" s="18"/>
      <c r="EF143" s="18"/>
      <c r="EG143" s="18"/>
      <c r="EH143" s="18"/>
      <c r="EI143" s="18"/>
      <c r="EJ143" s="18"/>
      <c r="EK143" s="18"/>
      <c r="EL143" s="18"/>
      <c r="EM143" s="18"/>
      <c r="EN143" s="18"/>
      <c r="EO143" s="18"/>
      <c r="EP143" s="18"/>
      <c r="EQ143" s="18"/>
      <c r="ER143" s="18"/>
      <c r="ES143" s="18"/>
      <c r="ET143" s="18"/>
      <c r="EU143" s="18"/>
      <c r="EV143" s="18"/>
      <c r="EW143" s="18"/>
      <c r="EX143" s="18"/>
      <c r="EY143" s="18"/>
      <c r="EZ143" s="18"/>
      <c r="FA143" s="18"/>
      <c r="FB143" s="18"/>
      <c r="FC143" s="18"/>
      <c r="FD143" s="18"/>
      <c r="FE143" s="18"/>
      <c r="FF143" s="18"/>
      <c r="FG143" s="18"/>
      <c r="FH143" s="18"/>
      <c r="FI143" s="18"/>
      <c r="FJ143" s="18"/>
      <c r="FK143" s="18"/>
      <c r="FL143" s="18"/>
      <c r="FM143" s="18"/>
      <c r="FN143" s="18"/>
      <c r="FO143" s="18"/>
      <c r="FP143" s="18"/>
      <c r="FQ143" s="18"/>
      <c r="FR143" s="18"/>
      <c r="FS143" s="18"/>
      <c r="FT143" s="18"/>
      <c r="FU143" s="18"/>
      <c r="FV143" s="18"/>
      <c r="FW143" s="18"/>
      <c r="FX143" s="18"/>
      <c r="FY143" s="18"/>
      <c r="FZ143" s="18"/>
      <c r="GA143" s="18"/>
      <c r="GB143" s="18"/>
      <c r="GC143" s="18"/>
      <c r="GD143" s="18"/>
      <c r="GE143" s="18"/>
      <c r="GF143" s="18"/>
      <c r="GG143" s="18"/>
      <c r="GH143" s="18"/>
      <c r="GI143" s="18"/>
      <c r="GJ143" s="18"/>
      <c r="GK143" s="18"/>
      <c r="GL143" s="18"/>
      <c r="GM143" s="18"/>
      <c r="GN143" s="18"/>
      <c r="GO143" s="18"/>
      <c r="GP143" s="18"/>
      <c r="GQ143" s="18"/>
      <c r="GR143" s="18"/>
      <c r="GS143" s="18"/>
      <c r="GT143" s="18"/>
      <c r="GU143" s="18"/>
      <c r="GV143" s="18"/>
      <c r="GW143" s="18"/>
      <c r="GX143" s="18"/>
      <c r="GY143" s="18"/>
      <c r="GZ143" s="18"/>
      <c r="HA143" s="18">
        <f>R143</f>
        <v>639.44000000000005</v>
      </c>
      <c r="HB143" s="18"/>
      <c r="HC143" s="18"/>
      <c r="HD143" s="18"/>
      <c r="HE143" s="18"/>
      <c r="HF143" s="18"/>
      <c r="HG143" s="18"/>
      <c r="HH143" s="18"/>
      <c r="HI143" s="18"/>
      <c r="HJ143" s="18"/>
      <c r="HK143" s="18"/>
      <c r="HL143" s="18"/>
      <c r="HM143" s="18"/>
      <c r="HN143" s="18"/>
      <c r="HO143" s="18"/>
      <c r="HP143" s="18"/>
      <c r="HQ143" s="18"/>
      <c r="HR143" s="18"/>
      <c r="HS143" s="18"/>
      <c r="HT143" s="18"/>
      <c r="HU143" s="18"/>
      <c r="HV143" s="18"/>
      <c r="HW143" s="18"/>
      <c r="HX143" s="18"/>
      <c r="HY143" s="18"/>
      <c r="HZ143" s="18"/>
      <c r="IA143" s="18"/>
      <c r="IB143" s="18"/>
      <c r="IC143" s="18"/>
      <c r="ID143" s="18"/>
      <c r="IE143" s="18"/>
      <c r="IF143" s="18"/>
      <c r="IG143" s="18"/>
      <c r="IH143" s="18"/>
      <c r="II143" s="18"/>
      <c r="IJ143" s="18"/>
      <c r="IK143" s="18"/>
      <c r="IL143" s="18"/>
      <c r="IM143" s="18"/>
      <c r="IN143" s="18"/>
      <c r="IO143" s="18"/>
      <c r="IP143" s="18"/>
      <c r="IQ143" s="18"/>
      <c r="IR143" s="18"/>
      <c r="IS143" s="18"/>
      <c r="IT143" s="18"/>
      <c r="IU143" s="18"/>
    </row>
    <row r="144" spans="1:255" x14ac:dyDescent="0.2">
      <c r="A144" s="61">
        <v>19</v>
      </c>
      <c r="B144" s="67" t="s">
        <v>78</v>
      </c>
      <c r="C144" s="62" t="s">
        <v>104</v>
      </c>
      <c r="D144" s="63" t="s">
        <v>90</v>
      </c>
      <c r="E144" s="64">
        <v>8</v>
      </c>
      <c r="F144" s="65">
        <v>31.14</v>
      </c>
      <c r="G144" s="143"/>
      <c r="H144" s="65">
        <f>Source!AC59</f>
        <v>31.14</v>
      </c>
      <c r="I144" s="65">
        <f>T144</f>
        <v>249.12</v>
      </c>
      <c r="J144" s="143">
        <v>7.5</v>
      </c>
      <c r="K144" s="66">
        <f>U144</f>
        <v>1868.4</v>
      </c>
      <c r="O144" s="18"/>
      <c r="P144" s="18"/>
      <c r="Q144" s="18"/>
      <c r="R144" s="18"/>
      <c r="S144" s="18"/>
      <c r="T144" s="18">
        <f>ROUND(Source!AC59*Source!AW59*Source!I59,2)</f>
        <v>249.12</v>
      </c>
      <c r="U144" s="18">
        <f>Source!P59</f>
        <v>1868.4</v>
      </c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  <c r="AW144" s="18"/>
      <c r="AX144" s="18"/>
      <c r="AY144" s="18"/>
      <c r="AZ144" s="18"/>
      <c r="BA144" s="18"/>
      <c r="BB144" s="18"/>
      <c r="BC144" s="18"/>
      <c r="BD144" s="18"/>
      <c r="BE144" s="18"/>
      <c r="BF144" s="18"/>
      <c r="BG144" s="18"/>
      <c r="BH144" s="18"/>
      <c r="BI144" s="18"/>
      <c r="BJ144" s="18"/>
      <c r="BK144" s="18"/>
      <c r="BL144" s="18"/>
      <c r="BM144" s="18"/>
      <c r="BN144" s="18"/>
      <c r="BO144" s="18"/>
      <c r="BP144" s="18"/>
      <c r="BQ144" s="18"/>
      <c r="BR144" s="18"/>
      <c r="BS144" s="18"/>
      <c r="BT144" s="18"/>
      <c r="BU144" s="18"/>
      <c r="BV144" s="18"/>
      <c r="BW144" s="18"/>
      <c r="BX144" s="18"/>
      <c r="BY144" s="18"/>
      <c r="BZ144" s="18"/>
      <c r="CA144" s="18"/>
      <c r="CB144" s="18"/>
      <c r="CC144" s="18"/>
      <c r="CD144" s="18"/>
      <c r="CE144" s="18"/>
      <c r="CF144" s="18"/>
      <c r="CG144" s="18"/>
      <c r="CH144" s="18"/>
      <c r="CI144" s="18"/>
      <c r="CJ144" s="18"/>
      <c r="CK144" s="18"/>
      <c r="CL144" s="18"/>
      <c r="CM144" s="18"/>
      <c r="CN144" s="18"/>
      <c r="CO144" s="18"/>
      <c r="CP144" s="18"/>
      <c r="CQ144" s="18"/>
      <c r="CR144" s="18"/>
      <c r="CS144" s="18"/>
      <c r="CT144" s="18"/>
      <c r="CU144" s="18"/>
      <c r="CV144" s="18"/>
      <c r="CW144" s="18"/>
      <c r="CX144" s="18"/>
      <c r="CY144" s="18"/>
      <c r="CZ144" s="18"/>
      <c r="DA144" s="18"/>
      <c r="DB144" s="18"/>
      <c r="DC144" s="18"/>
      <c r="DD144" s="18"/>
      <c r="DE144" s="18"/>
      <c r="DF144" s="18"/>
      <c r="DG144" s="18"/>
      <c r="DH144" s="18"/>
      <c r="DI144" s="18"/>
      <c r="DJ144" s="18"/>
      <c r="DK144" s="18"/>
      <c r="DL144" s="18"/>
      <c r="DM144" s="18"/>
      <c r="DN144" s="18"/>
      <c r="DO144" s="18"/>
      <c r="DP144" s="18"/>
      <c r="DQ144" s="18"/>
      <c r="DR144" s="18"/>
      <c r="DS144" s="18"/>
      <c r="DT144" s="18"/>
      <c r="DU144" s="18"/>
      <c r="DV144" s="18"/>
      <c r="DW144" s="18"/>
      <c r="DX144" s="18"/>
      <c r="DY144" s="18"/>
      <c r="DZ144" s="18"/>
      <c r="EA144" s="18"/>
      <c r="EB144" s="18"/>
      <c r="EC144" s="18"/>
      <c r="ED144" s="18"/>
      <c r="EE144" s="18"/>
      <c r="EF144" s="18"/>
      <c r="EG144" s="18"/>
      <c r="EH144" s="18"/>
      <c r="EI144" s="18"/>
      <c r="EJ144" s="18"/>
      <c r="EK144" s="18"/>
      <c r="EL144" s="18"/>
      <c r="EM144" s="18"/>
      <c r="EN144" s="18"/>
      <c r="EO144" s="18"/>
      <c r="EP144" s="18"/>
      <c r="EQ144" s="18"/>
      <c r="ER144" s="18"/>
      <c r="ES144" s="18"/>
      <c r="ET144" s="18"/>
      <c r="EU144" s="18"/>
      <c r="EV144" s="18"/>
      <c r="EW144" s="18"/>
      <c r="EX144" s="18"/>
      <c r="EY144" s="18"/>
      <c r="EZ144" s="18"/>
      <c r="FA144" s="18"/>
      <c r="FB144" s="18"/>
      <c r="FC144" s="18"/>
      <c r="FD144" s="18"/>
      <c r="FE144" s="18"/>
      <c r="FF144" s="18"/>
      <c r="FG144" s="18"/>
      <c r="FH144" s="18"/>
      <c r="FI144" s="18"/>
      <c r="FJ144" s="18"/>
      <c r="FK144" s="18"/>
      <c r="FL144" s="18"/>
      <c r="FM144" s="18"/>
      <c r="FN144" s="18"/>
      <c r="FO144" s="18"/>
      <c r="FP144" s="18"/>
      <c r="FQ144" s="18"/>
      <c r="FR144" s="18"/>
      <c r="FS144" s="18"/>
      <c r="FT144" s="18"/>
      <c r="FU144" s="18"/>
      <c r="FV144" s="18"/>
      <c r="FW144" s="18"/>
      <c r="FX144" s="18"/>
      <c r="FY144" s="18"/>
      <c r="FZ144" s="18"/>
      <c r="GA144" s="18"/>
      <c r="GB144" s="18"/>
      <c r="GC144" s="18"/>
      <c r="GD144" s="18"/>
      <c r="GE144" s="18"/>
      <c r="GF144" s="18"/>
      <c r="GG144" s="18"/>
      <c r="GH144" s="18"/>
      <c r="GI144" s="18"/>
      <c r="GJ144" s="18">
        <f>T144</f>
        <v>249.12</v>
      </c>
      <c r="GK144" s="18"/>
      <c r="GL144" s="18"/>
      <c r="GM144" s="18"/>
      <c r="GN144" s="18">
        <f>T144</f>
        <v>249.12</v>
      </c>
      <c r="GO144" s="18"/>
      <c r="GP144" s="18">
        <f>T144</f>
        <v>249.12</v>
      </c>
      <c r="GQ144" s="18">
        <f>T144</f>
        <v>249.12</v>
      </c>
      <c r="GR144" s="18"/>
      <c r="GS144" s="18">
        <f>T144</f>
        <v>249.12</v>
      </c>
      <c r="GT144" s="18"/>
      <c r="GU144" s="18"/>
      <c r="GV144" s="18"/>
      <c r="GW144" s="18">
        <f>ROUND(Source!AG59*Source!I59,2)</f>
        <v>0</v>
      </c>
      <c r="GX144" s="18">
        <f>ROUND(Source!AJ59*Source!I59,2)</f>
        <v>0</v>
      </c>
      <c r="GY144" s="18"/>
      <c r="GZ144" s="18"/>
      <c r="HA144" s="18"/>
      <c r="HB144" s="18">
        <f>T144</f>
        <v>249.12</v>
      </c>
      <c r="HC144" s="18"/>
      <c r="HD144" s="18"/>
      <c r="HE144" s="18"/>
      <c r="HF144" s="18"/>
      <c r="HG144" s="18"/>
      <c r="HH144" s="18"/>
      <c r="HI144" s="18"/>
      <c r="HJ144" s="18"/>
      <c r="HK144" s="18"/>
      <c r="HL144" s="18"/>
      <c r="HM144" s="18"/>
      <c r="HN144" s="18"/>
      <c r="HO144" s="18"/>
      <c r="HP144" s="18"/>
      <c r="HQ144" s="18"/>
      <c r="HR144" s="18"/>
      <c r="HS144" s="18"/>
      <c r="HT144" s="18"/>
      <c r="HU144" s="18"/>
      <c r="HV144" s="18"/>
      <c r="HW144" s="18"/>
      <c r="HX144" s="18"/>
      <c r="HY144" s="18"/>
      <c r="HZ144" s="18"/>
      <c r="IA144" s="18"/>
      <c r="IB144" s="18"/>
      <c r="IC144" s="18"/>
      <c r="ID144" s="18"/>
      <c r="IE144" s="18"/>
      <c r="IF144" s="18"/>
      <c r="IG144" s="18"/>
      <c r="IH144" s="18"/>
      <c r="II144" s="18"/>
      <c r="IJ144" s="18"/>
      <c r="IK144" s="18"/>
      <c r="IL144" s="18"/>
      <c r="IM144" s="18"/>
      <c r="IN144" s="18"/>
      <c r="IO144" s="18"/>
      <c r="IP144" s="18"/>
      <c r="IQ144" s="18"/>
      <c r="IR144" s="18"/>
      <c r="IS144" s="18"/>
      <c r="IT144" s="18"/>
      <c r="IU144" s="18"/>
    </row>
    <row r="145" spans="1:255" ht="13.5" thickBot="1" x14ac:dyDescent="0.25">
      <c r="A145" s="144"/>
      <c r="B145" s="145" t="s">
        <v>406</v>
      </c>
      <c r="C145" s="145" t="s">
        <v>413</v>
      </c>
      <c r="D145" s="146"/>
      <c r="E145" s="146"/>
      <c r="F145" s="146"/>
      <c r="G145" s="146"/>
      <c r="H145" s="146"/>
      <c r="I145" s="146"/>
      <c r="J145" s="146"/>
      <c r="K145" s="147"/>
    </row>
    <row r="146" spans="1:255" x14ac:dyDescent="0.2">
      <c r="A146" s="60"/>
      <c r="B146" s="59"/>
      <c r="C146" s="59"/>
      <c r="D146" s="59"/>
      <c r="E146" s="59"/>
      <c r="F146" s="59"/>
      <c r="G146" s="59"/>
      <c r="H146" s="120">
        <f>R146</f>
        <v>249.12</v>
      </c>
      <c r="I146" s="121"/>
      <c r="J146" s="120">
        <f>S146</f>
        <v>1868.4</v>
      </c>
      <c r="K146" s="122"/>
      <c r="O146" s="18"/>
      <c r="P146" s="18"/>
      <c r="Q146" s="18"/>
      <c r="R146" s="18">
        <f>SUM(T144:T145)</f>
        <v>249.12</v>
      </c>
      <c r="S146" s="18">
        <f>SUM(U144:U145)</f>
        <v>1868.4</v>
      </c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  <c r="AU146" s="18"/>
      <c r="AV146" s="18"/>
      <c r="AW146" s="18"/>
      <c r="AX146" s="18"/>
      <c r="AY146" s="18"/>
      <c r="AZ146" s="18"/>
      <c r="BA146" s="18"/>
      <c r="BB146" s="18"/>
      <c r="BC146" s="18"/>
      <c r="BD146" s="18"/>
      <c r="BE146" s="18"/>
      <c r="BF146" s="18"/>
      <c r="BG146" s="18"/>
      <c r="BH146" s="18"/>
      <c r="BI146" s="18"/>
      <c r="BJ146" s="18"/>
      <c r="BK146" s="18"/>
      <c r="BL146" s="18"/>
      <c r="BM146" s="18"/>
      <c r="BN146" s="18"/>
      <c r="BO146" s="18"/>
      <c r="BP146" s="18"/>
      <c r="BQ146" s="18"/>
      <c r="BR146" s="18"/>
      <c r="BS146" s="18"/>
      <c r="BT146" s="18"/>
      <c r="BU146" s="18"/>
      <c r="BV146" s="18"/>
      <c r="BW146" s="18"/>
      <c r="BX146" s="18"/>
      <c r="BY146" s="18"/>
      <c r="BZ146" s="18"/>
      <c r="CA146" s="18"/>
      <c r="CB146" s="18"/>
      <c r="CC146" s="18"/>
      <c r="CD146" s="18"/>
      <c r="CE146" s="18"/>
      <c r="CF146" s="18"/>
      <c r="CG146" s="18"/>
      <c r="CH146" s="18"/>
      <c r="CI146" s="18"/>
      <c r="CJ146" s="18"/>
      <c r="CK146" s="18"/>
      <c r="CL146" s="18"/>
      <c r="CM146" s="18"/>
      <c r="CN146" s="18"/>
      <c r="CO146" s="18"/>
      <c r="CP146" s="18"/>
      <c r="CQ146" s="18"/>
      <c r="CR146" s="18"/>
      <c r="CS146" s="18"/>
      <c r="CT146" s="18"/>
      <c r="CU146" s="18"/>
      <c r="CV146" s="18"/>
      <c r="CW146" s="18"/>
      <c r="CX146" s="18"/>
      <c r="CY146" s="18"/>
      <c r="CZ146" s="18"/>
      <c r="DA146" s="18"/>
      <c r="DB146" s="18"/>
      <c r="DC146" s="18"/>
      <c r="DD146" s="18"/>
      <c r="DE146" s="18"/>
      <c r="DF146" s="18"/>
      <c r="DG146" s="18"/>
      <c r="DH146" s="18"/>
      <c r="DI146" s="18"/>
      <c r="DJ146" s="18"/>
      <c r="DK146" s="18"/>
      <c r="DL146" s="18"/>
      <c r="DM146" s="18"/>
      <c r="DN146" s="18"/>
      <c r="DO146" s="18"/>
      <c r="DP146" s="18"/>
      <c r="DQ146" s="18"/>
      <c r="DR146" s="18"/>
      <c r="DS146" s="18"/>
      <c r="DT146" s="18"/>
      <c r="DU146" s="18"/>
      <c r="DV146" s="18"/>
      <c r="DW146" s="18"/>
      <c r="DX146" s="18"/>
      <c r="DY146" s="18"/>
      <c r="DZ146" s="18"/>
      <c r="EA146" s="18"/>
      <c r="EB146" s="18"/>
      <c r="EC146" s="18"/>
      <c r="ED146" s="18"/>
      <c r="EE146" s="18"/>
      <c r="EF146" s="18"/>
      <c r="EG146" s="18"/>
      <c r="EH146" s="18"/>
      <c r="EI146" s="18"/>
      <c r="EJ146" s="18"/>
      <c r="EK146" s="18"/>
      <c r="EL146" s="18"/>
      <c r="EM146" s="18"/>
      <c r="EN146" s="18"/>
      <c r="EO146" s="18"/>
      <c r="EP146" s="18"/>
      <c r="EQ146" s="18"/>
      <c r="ER146" s="18"/>
      <c r="ES146" s="18"/>
      <c r="ET146" s="18"/>
      <c r="EU146" s="18"/>
      <c r="EV146" s="18"/>
      <c r="EW146" s="18"/>
      <c r="EX146" s="18"/>
      <c r="EY146" s="18"/>
      <c r="EZ146" s="18"/>
      <c r="FA146" s="18"/>
      <c r="FB146" s="18"/>
      <c r="FC146" s="18"/>
      <c r="FD146" s="18"/>
      <c r="FE146" s="18"/>
      <c r="FF146" s="18"/>
      <c r="FG146" s="18"/>
      <c r="FH146" s="18"/>
      <c r="FI146" s="18"/>
      <c r="FJ146" s="18"/>
      <c r="FK146" s="18"/>
      <c r="FL146" s="18"/>
      <c r="FM146" s="18"/>
      <c r="FN146" s="18"/>
      <c r="FO146" s="18"/>
      <c r="FP146" s="18"/>
      <c r="FQ146" s="18"/>
      <c r="FR146" s="18"/>
      <c r="FS146" s="18"/>
      <c r="FT146" s="18"/>
      <c r="FU146" s="18"/>
      <c r="FV146" s="18"/>
      <c r="FW146" s="18"/>
      <c r="FX146" s="18"/>
      <c r="FY146" s="18"/>
      <c r="FZ146" s="18"/>
      <c r="GA146" s="18"/>
      <c r="GB146" s="18"/>
      <c r="GC146" s="18"/>
      <c r="GD146" s="18"/>
      <c r="GE146" s="18"/>
      <c r="GF146" s="18"/>
      <c r="GG146" s="18"/>
      <c r="GH146" s="18"/>
      <c r="GI146" s="18"/>
      <c r="GJ146" s="18"/>
      <c r="GK146" s="18"/>
      <c r="GL146" s="18"/>
      <c r="GM146" s="18"/>
      <c r="GN146" s="18"/>
      <c r="GO146" s="18"/>
      <c r="GP146" s="18"/>
      <c r="GQ146" s="18"/>
      <c r="GR146" s="18"/>
      <c r="GS146" s="18"/>
      <c r="GT146" s="18"/>
      <c r="GU146" s="18"/>
      <c r="GV146" s="18"/>
      <c r="GW146" s="18"/>
      <c r="GX146" s="18"/>
      <c r="GY146" s="18"/>
      <c r="GZ146" s="18"/>
      <c r="HA146" s="18">
        <f>R146</f>
        <v>249.12</v>
      </c>
      <c r="HB146" s="18"/>
      <c r="HC146" s="18"/>
      <c r="HD146" s="18"/>
      <c r="HE146" s="18"/>
      <c r="HF146" s="18"/>
      <c r="HG146" s="18"/>
      <c r="HH146" s="18"/>
      <c r="HI146" s="18"/>
      <c r="HJ146" s="18"/>
      <c r="HK146" s="18"/>
      <c r="HL146" s="18"/>
      <c r="HM146" s="18"/>
      <c r="HN146" s="18"/>
      <c r="HO146" s="18"/>
      <c r="HP146" s="18"/>
      <c r="HQ146" s="18"/>
      <c r="HR146" s="18"/>
      <c r="HS146" s="18"/>
      <c r="HT146" s="18"/>
      <c r="HU146" s="18"/>
      <c r="HV146" s="18"/>
      <c r="HW146" s="18"/>
      <c r="HX146" s="18"/>
      <c r="HY146" s="18"/>
      <c r="HZ146" s="18"/>
      <c r="IA146" s="18"/>
      <c r="IB146" s="18"/>
      <c r="IC146" s="18"/>
      <c r="ID146" s="18"/>
      <c r="IE146" s="18"/>
      <c r="IF146" s="18"/>
      <c r="IG146" s="18"/>
      <c r="IH146" s="18"/>
      <c r="II146" s="18"/>
      <c r="IJ146" s="18"/>
      <c r="IK146" s="18"/>
      <c r="IL146" s="18"/>
      <c r="IM146" s="18"/>
      <c r="IN146" s="18"/>
      <c r="IO146" s="18"/>
      <c r="IP146" s="18"/>
      <c r="IQ146" s="18"/>
      <c r="IR146" s="18"/>
      <c r="IS146" s="18"/>
      <c r="IT146" s="18"/>
      <c r="IU146" s="18"/>
    </row>
    <row r="147" spans="1:255" x14ac:dyDescent="0.2">
      <c r="A147" s="61">
        <v>20</v>
      </c>
      <c r="B147" s="67" t="s">
        <v>78</v>
      </c>
      <c r="C147" s="62" t="s">
        <v>107</v>
      </c>
      <c r="D147" s="63" t="s">
        <v>108</v>
      </c>
      <c r="E147" s="64">
        <v>70</v>
      </c>
      <c r="F147" s="65">
        <v>4.6900000000000004</v>
      </c>
      <c r="G147" s="143"/>
      <c r="H147" s="65">
        <f>Source!AC61</f>
        <v>4.6900000000000004</v>
      </c>
      <c r="I147" s="65">
        <f>T147</f>
        <v>328.3</v>
      </c>
      <c r="J147" s="143">
        <v>7.5</v>
      </c>
      <c r="K147" s="66">
        <f>U147</f>
        <v>2462.25</v>
      </c>
      <c r="O147" s="18"/>
      <c r="P147" s="18"/>
      <c r="Q147" s="18"/>
      <c r="R147" s="18"/>
      <c r="S147" s="18"/>
      <c r="T147" s="18">
        <f>ROUND(Source!AC61*Source!AW61*Source!I61,2)</f>
        <v>328.3</v>
      </c>
      <c r="U147" s="18">
        <f>Source!P61</f>
        <v>2462.25</v>
      </c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  <c r="AU147" s="18"/>
      <c r="AV147" s="18"/>
      <c r="AW147" s="18"/>
      <c r="AX147" s="18"/>
      <c r="AY147" s="18"/>
      <c r="AZ147" s="18"/>
      <c r="BA147" s="18"/>
      <c r="BB147" s="18"/>
      <c r="BC147" s="18"/>
      <c r="BD147" s="18"/>
      <c r="BE147" s="18"/>
      <c r="BF147" s="18"/>
      <c r="BG147" s="18"/>
      <c r="BH147" s="18"/>
      <c r="BI147" s="18"/>
      <c r="BJ147" s="18"/>
      <c r="BK147" s="18"/>
      <c r="BL147" s="18"/>
      <c r="BM147" s="18"/>
      <c r="BN147" s="18"/>
      <c r="BO147" s="18"/>
      <c r="BP147" s="18"/>
      <c r="BQ147" s="18"/>
      <c r="BR147" s="18"/>
      <c r="BS147" s="18"/>
      <c r="BT147" s="18"/>
      <c r="BU147" s="18"/>
      <c r="BV147" s="18"/>
      <c r="BW147" s="18"/>
      <c r="BX147" s="18"/>
      <c r="BY147" s="18"/>
      <c r="BZ147" s="18"/>
      <c r="CA147" s="18"/>
      <c r="CB147" s="18"/>
      <c r="CC147" s="18"/>
      <c r="CD147" s="18"/>
      <c r="CE147" s="18"/>
      <c r="CF147" s="18"/>
      <c r="CG147" s="18"/>
      <c r="CH147" s="18"/>
      <c r="CI147" s="18"/>
      <c r="CJ147" s="18"/>
      <c r="CK147" s="18"/>
      <c r="CL147" s="18"/>
      <c r="CM147" s="18"/>
      <c r="CN147" s="18"/>
      <c r="CO147" s="18"/>
      <c r="CP147" s="18"/>
      <c r="CQ147" s="18"/>
      <c r="CR147" s="18"/>
      <c r="CS147" s="18"/>
      <c r="CT147" s="18"/>
      <c r="CU147" s="18"/>
      <c r="CV147" s="18"/>
      <c r="CW147" s="18"/>
      <c r="CX147" s="18"/>
      <c r="CY147" s="18"/>
      <c r="CZ147" s="18"/>
      <c r="DA147" s="18"/>
      <c r="DB147" s="18"/>
      <c r="DC147" s="18"/>
      <c r="DD147" s="18"/>
      <c r="DE147" s="18"/>
      <c r="DF147" s="18"/>
      <c r="DG147" s="18"/>
      <c r="DH147" s="18"/>
      <c r="DI147" s="18"/>
      <c r="DJ147" s="18"/>
      <c r="DK147" s="18"/>
      <c r="DL147" s="18"/>
      <c r="DM147" s="18"/>
      <c r="DN147" s="18"/>
      <c r="DO147" s="18"/>
      <c r="DP147" s="18"/>
      <c r="DQ147" s="18"/>
      <c r="DR147" s="18"/>
      <c r="DS147" s="18"/>
      <c r="DT147" s="18"/>
      <c r="DU147" s="18"/>
      <c r="DV147" s="18"/>
      <c r="DW147" s="18"/>
      <c r="DX147" s="18"/>
      <c r="DY147" s="18"/>
      <c r="DZ147" s="18"/>
      <c r="EA147" s="18"/>
      <c r="EB147" s="18"/>
      <c r="EC147" s="18"/>
      <c r="ED147" s="18"/>
      <c r="EE147" s="18"/>
      <c r="EF147" s="18"/>
      <c r="EG147" s="18"/>
      <c r="EH147" s="18"/>
      <c r="EI147" s="18"/>
      <c r="EJ147" s="18"/>
      <c r="EK147" s="18"/>
      <c r="EL147" s="18"/>
      <c r="EM147" s="18"/>
      <c r="EN147" s="18"/>
      <c r="EO147" s="18"/>
      <c r="EP147" s="18"/>
      <c r="EQ147" s="18"/>
      <c r="ER147" s="18"/>
      <c r="ES147" s="18"/>
      <c r="ET147" s="18"/>
      <c r="EU147" s="18"/>
      <c r="EV147" s="18"/>
      <c r="EW147" s="18"/>
      <c r="EX147" s="18"/>
      <c r="EY147" s="18"/>
      <c r="EZ147" s="18"/>
      <c r="FA147" s="18"/>
      <c r="FB147" s="18"/>
      <c r="FC147" s="18"/>
      <c r="FD147" s="18"/>
      <c r="FE147" s="18"/>
      <c r="FF147" s="18"/>
      <c r="FG147" s="18"/>
      <c r="FH147" s="18"/>
      <c r="FI147" s="18"/>
      <c r="FJ147" s="18"/>
      <c r="FK147" s="18"/>
      <c r="FL147" s="18"/>
      <c r="FM147" s="18"/>
      <c r="FN147" s="18"/>
      <c r="FO147" s="18"/>
      <c r="FP147" s="18"/>
      <c r="FQ147" s="18"/>
      <c r="FR147" s="18"/>
      <c r="FS147" s="18"/>
      <c r="FT147" s="18"/>
      <c r="FU147" s="18"/>
      <c r="FV147" s="18"/>
      <c r="FW147" s="18"/>
      <c r="FX147" s="18"/>
      <c r="FY147" s="18"/>
      <c r="FZ147" s="18"/>
      <c r="GA147" s="18"/>
      <c r="GB147" s="18"/>
      <c r="GC147" s="18"/>
      <c r="GD147" s="18"/>
      <c r="GE147" s="18"/>
      <c r="GF147" s="18"/>
      <c r="GG147" s="18"/>
      <c r="GH147" s="18"/>
      <c r="GI147" s="18"/>
      <c r="GJ147" s="18">
        <f>T147</f>
        <v>328.3</v>
      </c>
      <c r="GK147" s="18"/>
      <c r="GL147" s="18"/>
      <c r="GM147" s="18"/>
      <c r="GN147" s="18">
        <f>T147</f>
        <v>328.3</v>
      </c>
      <c r="GO147" s="18"/>
      <c r="GP147" s="18">
        <f>T147</f>
        <v>328.3</v>
      </c>
      <c r="GQ147" s="18">
        <f>T147</f>
        <v>328.3</v>
      </c>
      <c r="GR147" s="18"/>
      <c r="GS147" s="18">
        <f>T147</f>
        <v>328.3</v>
      </c>
      <c r="GT147" s="18"/>
      <c r="GU147" s="18"/>
      <c r="GV147" s="18"/>
      <c r="GW147" s="18">
        <f>ROUND(Source!AG61*Source!I61,2)</f>
        <v>0</v>
      </c>
      <c r="GX147" s="18">
        <f>ROUND(Source!AJ61*Source!I61,2)</f>
        <v>0</v>
      </c>
      <c r="GY147" s="18"/>
      <c r="GZ147" s="18"/>
      <c r="HA147" s="18"/>
      <c r="HB147" s="18">
        <f>T147</f>
        <v>328.3</v>
      </c>
      <c r="HC147" s="18"/>
      <c r="HD147" s="18"/>
      <c r="HE147" s="18"/>
      <c r="HF147" s="18"/>
      <c r="HG147" s="18"/>
      <c r="HH147" s="18"/>
      <c r="HI147" s="18"/>
      <c r="HJ147" s="18"/>
      <c r="HK147" s="18"/>
      <c r="HL147" s="18"/>
      <c r="HM147" s="18"/>
      <c r="HN147" s="18"/>
      <c r="HO147" s="18"/>
      <c r="HP147" s="18"/>
      <c r="HQ147" s="18"/>
      <c r="HR147" s="18"/>
      <c r="HS147" s="18"/>
      <c r="HT147" s="18"/>
      <c r="HU147" s="18"/>
      <c r="HV147" s="18"/>
      <c r="HW147" s="18"/>
      <c r="HX147" s="18"/>
      <c r="HY147" s="18"/>
      <c r="HZ147" s="18"/>
      <c r="IA147" s="18"/>
      <c r="IB147" s="18"/>
      <c r="IC147" s="18"/>
      <c r="ID147" s="18"/>
      <c r="IE147" s="18"/>
      <c r="IF147" s="18"/>
      <c r="IG147" s="18"/>
      <c r="IH147" s="18"/>
      <c r="II147" s="18"/>
      <c r="IJ147" s="18"/>
      <c r="IK147" s="18"/>
      <c r="IL147" s="18"/>
      <c r="IM147" s="18"/>
      <c r="IN147" s="18"/>
      <c r="IO147" s="18"/>
      <c r="IP147" s="18"/>
      <c r="IQ147" s="18"/>
      <c r="IR147" s="18"/>
      <c r="IS147" s="18"/>
      <c r="IT147" s="18"/>
      <c r="IU147" s="18"/>
    </row>
    <row r="148" spans="1:255" ht="13.5" thickBot="1" x14ac:dyDescent="0.25">
      <c r="A148" s="144"/>
      <c r="B148" s="145" t="s">
        <v>406</v>
      </c>
      <c r="C148" s="145" t="s">
        <v>414</v>
      </c>
      <c r="D148" s="146"/>
      <c r="E148" s="146"/>
      <c r="F148" s="146"/>
      <c r="G148" s="146"/>
      <c r="H148" s="146"/>
      <c r="I148" s="146"/>
      <c r="J148" s="146"/>
      <c r="K148" s="147"/>
    </row>
    <row r="149" spans="1:255" x14ac:dyDescent="0.2">
      <c r="A149" s="60"/>
      <c r="B149" s="59"/>
      <c r="C149" s="59"/>
      <c r="D149" s="59"/>
      <c r="E149" s="59"/>
      <c r="F149" s="59"/>
      <c r="G149" s="59"/>
      <c r="H149" s="120">
        <f>R149</f>
        <v>328.3</v>
      </c>
      <c r="I149" s="121"/>
      <c r="J149" s="120">
        <f>S149</f>
        <v>2462.25</v>
      </c>
      <c r="K149" s="122"/>
      <c r="O149" s="18"/>
      <c r="P149" s="18"/>
      <c r="Q149" s="18"/>
      <c r="R149" s="18">
        <f>SUM(T147:T148)</f>
        <v>328.3</v>
      </c>
      <c r="S149" s="18">
        <f>SUM(U147:U148)</f>
        <v>2462.25</v>
      </c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  <c r="AP149" s="18"/>
      <c r="AQ149" s="18"/>
      <c r="AR149" s="18"/>
      <c r="AS149" s="18"/>
      <c r="AT149" s="18"/>
      <c r="AU149" s="18"/>
      <c r="AV149" s="18"/>
      <c r="AW149" s="18"/>
      <c r="AX149" s="18"/>
      <c r="AY149" s="18"/>
      <c r="AZ149" s="18"/>
      <c r="BA149" s="18"/>
      <c r="BB149" s="18"/>
      <c r="BC149" s="18"/>
      <c r="BD149" s="18"/>
      <c r="BE149" s="18"/>
      <c r="BF149" s="18"/>
      <c r="BG149" s="18"/>
      <c r="BH149" s="18"/>
      <c r="BI149" s="18"/>
      <c r="BJ149" s="18"/>
      <c r="BK149" s="18"/>
      <c r="BL149" s="18"/>
      <c r="BM149" s="18"/>
      <c r="BN149" s="18"/>
      <c r="BO149" s="18"/>
      <c r="BP149" s="18"/>
      <c r="BQ149" s="18"/>
      <c r="BR149" s="18"/>
      <c r="BS149" s="18"/>
      <c r="BT149" s="18"/>
      <c r="BU149" s="18"/>
      <c r="BV149" s="18"/>
      <c r="BW149" s="18"/>
      <c r="BX149" s="18"/>
      <c r="BY149" s="18"/>
      <c r="BZ149" s="18"/>
      <c r="CA149" s="18"/>
      <c r="CB149" s="18"/>
      <c r="CC149" s="18"/>
      <c r="CD149" s="18"/>
      <c r="CE149" s="18"/>
      <c r="CF149" s="18"/>
      <c r="CG149" s="18"/>
      <c r="CH149" s="18"/>
      <c r="CI149" s="18"/>
      <c r="CJ149" s="18"/>
      <c r="CK149" s="18"/>
      <c r="CL149" s="18"/>
      <c r="CM149" s="18"/>
      <c r="CN149" s="18"/>
      <c r="CO149" s="18"/>
      <c r="CP149" s="18"/>
      <c r="CQ149" s="18"/>
      <c r="CR149" s="18"/>
      <c r="CS149" s="18"/>
      <c r="CT149" s="18"/>
      <c r="CU149" s="18"/>
      <c r="CV149" s="18"/>
      <c r="CW149" s="18"/>
      <c r="CX149" s="18"/>
      <c r="CY149" s="18"/>
      <c r="CZ149" s="18"/>
      <c r="DA149" s="18"/>
      <c r="DB149" s="18"/>
      <c r="DC149" s="18"/>
      <c r="DD149" s="18"/>
      <c r="DE149" s="18"/>
      <c r="DF149" s="18"/>
      <c r="DG149" s="18"/>
      <c r="DH149" s="18"/>
      <c r="DI149" s="18"/>
      <c r="DJ149" s="18"/>
      <c r="DK149" s="18"/>
      <c r="DL149" s="18"/>
      <c r="DM149" s="18"/>
      <c r="DN149" s="18"/>
      <c r="DO149" s="18"/>
      <c r="DP149" s="18"/>
      <c r="DQ149" s="18"/>
      <c r="DR149" s="18"/>
      <c r="DS149" s="18"/>
      <c r="DT149" s="18"/>
      <c r="DU149" s="18"/>
      <c r="DV149" s="18"/>
      <c r="DW149" s="18"/>
      <c r="DX149" s="18"/>
      <c r="DY149" s="18"/>
      <c r="DZ149" s="18"/>
      <c r="EA149" s="18"/>
      <c r="EB149" s="18"/>
      <c r="EC149" s="18"/>
      <c r="ED149" s="18"/>
      <c r="EE149" s="18"/>
      <c r="EF149" s="18"/>
      <c r="EG149" s="18"/>
      <c r="EH149" s="18"/>
      <c r="EI149" s="18"/>
      <c r="EJ149" s="18"/>
      <c r="EK149" s="18"/>
      <c r="EL149" s="18"/>
      <c r="EM149" s="18"/>
      <c r="EN149" s="18"/>
      <c r="EO149" s="18"/>
      <c r="EP149" s="18"/>
      <c r="EQ149" s="18"/>
      <c r="ER149" s="18"/>
      <c r="ES149" s="18"/>
      <c r="ET149" s="18"/>
      <c r="EU149" s="18"/>
      <c r="EV149" s="18"/>
      <c r="EW149" s="18"/>
      <c r="EX149" s="18"/>
      <c r="EY149" s="18"/>
      <c r="EZ149" s="18"/>
      <c r="FA149" s="18"/>
      <c r="FB149" s="18"/>
      <c r="FC149" s="18"/>
      <c r="FD149" s="18"/>
      <c r="FE149" s="18"/>
      <c r="FF149" s="18"/>
      <c r="FG149" s="18"/>
      <c r="FH149" s="18"/>
      <c r="FI149" s="18"/>
      <c r="FJ149" s="18"/>
      <c r="FK149" s="18"/>
      <c r="FL149" s="18"/>
      <c r="FM149" s="18"/>
      <c r="FN149" s="18"/>
      <c r="FO149" s="18"/>
      <c r="FP149" s="18"/>
      <c r="FQ149" s="18"/>
      <c r="FR149" s="18"/>
      <c r="FS149" s="18"/>
      <c r="FT149" s="18"/>
      <c r="FU149" s="18"/>
      <c r="FV149" s="18"/>
      <c r="FW149" s="18"/>
      <c r="FX149" s="18"/>
      <c r="FY149" s="18"/>
      <c r="FZ149" s="18"/>
      <c r="GA149" s="18"/>
      <c r="GB149" s="18"/>
      <c r="GC149" s="18"/>
      <c r="GD149" s="18"/>
      <c r="GE149" s="18"/>
      <c r="GF149" s="18"/>
      <c r="GG149" s="18"/>
      <c r="GH149" s="18"/>
      <c r="GI149" s="18"/>
      <c r="GJ149" s="18"/>
      <c r="GK149" s="18"/>
      <c r="GL149" s="18"/>
      <c r="GM149" s="18"/>
      <c r="GN149" s="18"/>
      <c r="GO149" s="18"/>
      <c r="GP149" s="18"/>
      <c r="GQ149" s="18"/>
      <c r="GR149" s="18"/>
      <c r="GS149" s="18"/>
      <c r="GT149" s="18"/>
      <c r="GU149" s="18"/>
      <c r="GV149" s="18"/>
      <c r="GW149" s="18"/>
      <c r="GX149" s="18"/>
      <c r="GY149" s="18"/>
      <c r="GZ149" s="18"/>
      <c r="HA149" s="18">
        <f>R149</f>
        <v>328.3</v>
      </c>
      <c r="HB149" s="18"/>
      <c r="HC149" s="18"/>
      <c r="HD149" s="18"/>
      <c r="HE149" s="18"/>
      <c r="HF149" s="18"/>
      <c r="HG149" s="18"/>
      <c r="HH149" s="18"/>
      <c r="HI149" s="18"/>
      <c r="HJ149" s="18"/>
      <c r="HK149" s="18"/>
      <c r="HL149" s="18"/>
      <c r="HM149" s="18"/>
      <c r="HN149" s="18"/>
      <c r="HO149" s="18"/>
      <c r="HP149" s="18"/>
      <c r="HQ149" s="18"/>
      <c r="HR149" s="18"/>
      <c r="HS149" s="18"/>
      <c r="HT149" s="18"/>
      <c r="HU149" s="18"/>
      <c r="HV149" s="18"/>
      <c r="HW149" s="18"/>
      <c r="HX149" s="18"/>
      <c r="HY149" s="18"/>
      <c r="HZ149" s="18"/>
      <c r="IA149" s="18"/>
      <c r="IB149" s="18"/>
      <c r="IC149" s="18"/>
      <c r="ID149" s="18"/>
      <c r="IE149" s="18"/>
      <c r="IF149" s="18"/>
      <c r="IG149" s="18"/>
      <c r="IH149" s="18"/>
      <c r="II149" s="18"/>
      <c r="IJ149" s="18"/>
      <c r="IK149" s="18"/>
      <c r="IL149" s="18"/>
      <c r="IM149" s="18"/>
      <c r="IN149" s="18"/>
      <c r="IO149" s="18"/>
      <c r="IP149" s="18"/>
      <c r="IQ149" s="18"/>
      <c r="IR149" s="18"/>
      <c r="IS149" s="18"/>
      <c r="IT149" s="18"/>
      <c r="IU149" s="18"/>
    </row>
    <row r="150" spans="1:255" x14ac:dyDescent="0.2">
      <c r="A150" s="61">
        <v>21</v>
      </c>
      <c r="B150" s="67" t="s">
        <v>78</v>
      </c>
      <c r="C150" s="62" t="s">
        <v>111</v>
      </c>
      <c r="D150" s="63" t="s">
        <v>97</v>
      </c>
      <c r="E150" s="64">
        <v>22</v>
      </c>
      <c r="F150" s="65">
        <v>118.03</v>
      </c>
      <c r="G150" s="143"/>
      <c r="H150" s="65">
        <f>Source!AC63</f>
        <v>118.03</v>
      </c>
      <c r="I150" s="65">
        <f>T150</f>
        <v>2596.66</v>
      </c>
      <c r="J150" s="143">
        <v>7.5</v>
      </c>
      <c r="K150" s="66">
        <f>U150</f>
        <v>19474.95</v>
      </c>
      <c r="O150" s="18"/>
      <c r="P150" s="18"/>
      <c r="Q150" s="18"/>
      <c r="R150" s="18"/>
      <c r="S150" s="18"/>
      <c r="T150" s="18">
        <f>ROUND(Source!AC63*Source!AW63*Source!I63,2)</f>
        <v>2596.66</v>
      </c>
      <c r="U150" s="18">
        <f>Source!P63</f>
        <v>19474.95</v>
      </c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P150" s="18"/>
      <c r="AQ150" s="18"/>
      <c r="AR150" s="18"/>
      <c r="AS150" s="18"/>
      <c r="AT150" s="18"/>
      <c r="AU150" s="18"/>
      <c r="AV150" s="18"/>
      <c r="AW150" s="18"/>
      <c r="AX150" s="18"/>
      <c r="AY150" s="18"/>
      <c r="AZ150" s="18"/>
      <c r="BA150" s="18"/>
      <c r="BB150" s="18"/>
      <c r="BC150" s="18"/>
      <c r="BD150" s="18"/>
      <c r="BE150" s="18"/>
      <c r="BF150" s="18"/>
      <c r="BG150" s="18"/>
      <c r="BH150" s="18"/>
      <c r="BI150" s="18"/>
      <c r="BJ150" s="18"/>
      <c r="BK150" s="18"/>
      <c r="BL150" s="18"/>
      <c r="BM150" s="18"/>
      <c r="BN150" s="18"/>
      <c r="BO150" s="18"/>
      <c r="BP150" s="18"/>
      <c r="BQ150" s="18"/>
      <c r="BR150" s="18"/>
      <c r="BS150" s="18"/>
      <c r="BT150" s="18"/>
      <c r="BU150" s="18"/>
      <c r="BV150" s="18"/>
      <c r="BW150" s="18"/>
      <c r="BX150" s="18"/>
      <c r="BY150" s="18"/>
      <c r="BZ150" s="18"/>
      <c r="CA150" s="18"/>
      <c r="CB150" s="18"/>
      <c r="CC150" s="18"/>
      <c r="CD150" s="18"/>
      <c r="CE150" s="18"/>
      <c r="CF150" s="18"/>
      <c r="CG150" s="18"/>
      <c r="CH150" s="18"/>
      <c r="CI150" s="18"/>
      <c r="CJ150" s="18"/>
      <c r="CK150" s="18"/>
      <c r="CL150" s="18"/>
      <c r="CM150" s="18"/>
      <c r="CN150" s="18"/>
      <c r="CO150" s="18"/>
      <c r="CP150" s="18"/>
      <c r="CQ150" s="18"/>
      <c r="CR150" s="18"/>
      <c r="CS150" s="18"/>
      <c r="CT150" s="18"/>
      <c r="CU150" s="18"/>
      <c r="CV150" s="18"/>
      <c r="CW150" s="18"/>
      <c r="CX150" s="18"/>
      <c r="CY150" s="18"/>
      <c r="CZ150" s="18"/>
      <c r="DA150" s="18"/>
      <c r="DB150" s="18"/>
      <c r="DC150" s="18"/>
      <c r="DD150" s="18"/>
      <c r="DE150" s="18"/>
      <c r="DF150" s="18"/>
      <c r="DG150" s="18"/>
      <c r="DH150" s="18"/>
      <c r="DI150" s="18"/>
      <c r="DJ150" s="18"/>
      <c r="DK150" s="18"/>
      <c r="DL150" s="18"/>
      <c r="DM150" s="18"/>
      <c r="DN150" s="18"/>
      <c r="DO150" s="18"/>
      <c r="DP150" s="18"/>
      <c r="DQ150" s="18"/>
      <c r="DR150" s="18"/>
      <c r="DS150" s="18"/>
      <c r="DT150" s="18"/>
      <c r="DU150" s="18"/>
      <c r="DV150" s="18"/>
      <c r="DW150" s="18"/>
      <c r="DX150" s="18"/>
      <c r="DY150" s="18"/>
      <c r="DZ150" s="18"/>
      <c r="EA150" s="18"/>
      <c r="EB150" s="18"/>
      <c r="EC150" s="18"/>
      <c r="ED150" s="18"/>
      <c r="EE150" s="18"/>
      <c r="EF150" s="18"/>
      <c r="EG150" s="18"/>
      <c r="EH150" s="18"/>
      <c r="EI150" s="18"/>
      <c r="EJ150" s="18"/>
      <c r="EK150" s="18"/>
      <c r="EL150" s="18"/>
      <c r="EM150" s="18"/>
      <c r="EN150" s="18"/>
      <c r="EO150" s="18"/>
      <c r="EP150" s="18"/>
      <c r="EQ150" s="18"/>
      <c r="ER150" s="18"/>
      <c r="ES150" s="18"/>
      <c r="ET150" s="18"/>
      <c r="EU150" s="18"/>
      <c r="EV150" s="18"/>
      <c r="EW150" s="18"/>
      <c r="EX150" s="18"/>
      <c r="EY150" s="18"/>
      <c r="EZ150" s="18"/>
      <c r="FA150" s="18"/>
      <c r="FB150" s="18"/>
      <c r="FC150" s="18"/>
      <c r="FD150" s="18"/>
      <c r="FE150" s="18"/>
      <c r="FF150" s="18"/>
      <c r="FG150" s="18"/>
      <c r="FH150" s="18"/>
      <c r="FI150" s="18"/>
      <c r="FJ150" s="18"/>
      <c r="FK150" s="18"/>
      <c r="FL150" s="18"/>
      <c r="FM150" s="18"/>
      <c r="FN150" s="18"/>
      <c r="FO150" s="18"/>
      <c r="FP150" s="18"/>
      <c r="FQ150" s="18"/>
      <c r="FR150" s="18"/>
      <c r="FS150" s="18"/>
      <c r="FT150" s="18"/>
      <c r="FU150" s="18"/>
      <c r="FV150" s="18"/>
      <c r="FW150" s="18"/>
      <c r="FX150" s="18"/>
      <c r="FY150" s="18"/>
      <c r="FZ150" s="18"/>
      <c r="GA150" s="18"/>
      <c r="GB150" s="18"/>
      <c r="GC150" s="18"/>
      <c r="GD150" s="18"/>
      <c r="GE150" s="18"/>
      <c r="GF150" s="18"/>
      <c r="GG150" s="18"/>
      <c r="GH150" s="18"/>
      <c r="GI150" s="18"/>
      <c r="GJ150" s="18">
        <f>T150</f>
        <v>2596.66</v>
      </c>
      <c r="GK150" s="18"/>
      <c r="GL150" s="18"/>
      <c r="GM150" s="18"/>
      <c r="GN150" s="18">
        <f>T150</f>
        <v>2596.66</v>
      </c>
      <c r="GO150" s="18"/>
      <c r="GP150" s="18">
        <f>T150</f>
        <v>2596.66</v>
      </c>
      <c r="GQ150" s="18">
        <f>T150</f>
        <v>2596.66</v>
      </c>
      <c r="GR150" s="18"/>
      <c r="GS150" s="18">
        <f>T150</f>
        <v>2596.66</v>
      </c>
      <c r="GT150" s="18"/>
      <c r="GU150" s="18"/>
      <c r="GV150" s="18"/>
      <c r="GW150" s="18">
        <f>ROUND(Source!AG63*Source!I63,2)</f>
        <v>0</v>
      </c>
      <c r="GX150" s="18">
        <f>ROUND(Source!AJ63*Source!I63,2)</f>
        <v>0</v>
      </c>
      <c r="GY150" s="18"/>
      <c r="GZ150" s="18"/>
      <c r="HA150" s="18"/>
      <c r="HB150" s="18">
        <f>T150</f>
        <v>2596.66</v>
      </c>
      <c r="HC150" s="18"/>
      <c r="HD150" s="18"/>
      <c r="HE150" s="18"/>
      <c r="HF150" s="18"/>
      <c r="HG150" s="18"/>
      <c r="HH150" s="18"/>
      <c r="HI150" s="18"/>
      <c r="HJ150" s="18"/>
      <c r="HK150" s="18"/>
      <c r="HL150" s="18"/>
      <c r="HM150" s="18"/>
      <c r="HN150" s="18"/>
      <c r="HO150" s="18"/>
      <c r="HP150" s="18"/>
      <c r="HQ150" s="18"/>
      <c r="HR150" s="18"/>
      <c r="HS150" s="18"/>
      <c r="HT150" s="18"/>
      <c r="HU150" s="18"/>
      <c r="HV150" s="18"/>
      <c r="HW150" s="18"/>
      <c r="HX150" s="18"/>
      <c r="HY150" s="18"/>
      <c r="HZ150" s="18"/>
      <c r="IA150" s="18"/>
      <c r="IB150" s="18"/>
      <c r="IC150" s="18"/>
      <c r="ID150" s="18"/>
      <c r="IE150" s="18"/>
      <c r="IF150" s="18"/>
      <c r="IG150" s="18"/>
      <c r="IH150" s="18"/>
      <c r="II150" s="18"/>
      <c r="IJ150" s="18"/>
      <c r="IK150" s="18"/>
      <c r="IL150" s="18"/>
      <c r="IM150" s="18"/>
      <c r="IN150" s="18"/>
      <c r="IO150" s="18"/>
      <c r="IP150" s="18"/>
      <c r="IQ150" s="18"/>
      <c r="IR150" s="18"/>
      <c r="IS150" s="18"/>
      <c r="IT150" s="18"/>
      <c r="IU150" s="18"/>
    </row>
    <row r="151" spans="1:255" ht="13.5" thickBot="1" x14ac:dyDescent="0.25">
      <c r="A151" s="144"/>
      <c r="B151" s="145" t="s">
        <v>406</v>
      </c>
      <c r="C151" s="145" t="s">
        <v>415</v>
      </c>
      <c r="D151" s="146"/>
      <c r="E151" s="146"/>
      <c r="F151" s="146"/>
      <c r="G151" s="146"/>
      <c r="H151" s="146"/>
      <c r="I151" s="146"/>
      <c r="J151" s="146"/>
      <c r="K151" s="147"/>
    </row>
    <row r="152" spans="1:255" x14ac:dyDescent="0.2">
      <c r="A152" s="60"/>
      <c r="B152" s="59"/>
      <c r="C152" s="59"/>
      <c r="D152" s="59"/>
      <c r="E152" s="59"/>
      <c r="F152" s="59"/>
      <c r="G152" s="59"/>
      <c r="H152" s="120">
        <f>R152</f>
        <v>2596.66</v>
      </c>
      <c r="I152" s="121"/>
      <c r="J152" s="120">
        <f>S152</f>
        <v>19474.95</v>
      </c>
      <c r="K152" s="122"/>
      <c r="O152" s="18"/>
      <c r="P152" s="18"/>
      <c r="Q152" s="18"/>
      <c r="R152" s="18">
        <f>SUM(T150:T151)</f>
        <v>2596.66</v>
      </c>
      <c r="S152" s="18">
        <f>SUM(U150:U151)</f>
        <v>19474.95</v>
      </c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  <c r="AS152" s="18"/>
      <c r="AT152" s="18"/>
      <c r="AU152" s="18"/>
      <c r="AV152" s="18"/>
      <c r="AW152" s="18"/>
      <c r="AX152" s="18"/>
      <c r="AY152" s="18"/>
      <c r="AZ152" s="18"/>
      <c r="BA152" s="18"/>
      <c r="BB152" s="18"/>
      <c r="BC152" s="18"/>
      <c r="BD152" s="18"/>
      <c r="BE152" s="18"/>
      <c r="BF152" s="18"/>
      <c r="BG152" s="18"/>
      <c r="BH152" s="18"/>
      <c r="BI152" s="18"/>
      <c r="BJ152" s="18"/>
      <c r="BK152" s="18"/>
      <c r="BL152" s="18"/>
      <c r="BM152" s="18"/>
      <c r="BN152" s="18"/>
      <c r="BO152" s="18"/>
      <c r="BP152" s="18"/>
      <c r="BQ152" s="18"/>
      <c r="BR152" s="18"/>
      <c r="BS152" s="18"/>
      <c r="BT152" s="18"/>
      <c r="BU152" s="18"/>
      <c r="BV152" s="18"/>
      <c r="BW152" s="18"/>
      <c r="BX152" s="18"/>
      <c r="BY152" s="18"/>
      <c r="BZ152" s="18"/>
      <c r="CA152" s="18"/>
      <c r="CB152" s="18"/>
      <c r="CC152" s="18"/>
      <c r="CD152" s="18"/>
      <c r="CE152" s="18"/>
      <c r="CF152" s="18"/>
      <c r="CG152" s="18"/>
      <c r="CH152" s="18"/>
      <c r="CI152" s="18"/>
      <c r="CJ152" s="18"/>
      <c r="CK152" s="18"/>
      <c r="CL152" s="18"/>
      <c r="CM152" s="18"/>
      <c r="CN152" s="18"/>
      <c r="CO152" s="18"/>
      <c r="CP152" s="18"/>
      <c r="CQ152" s="18"/>
      <c r="CR152" s="18"/>
      <c r="CS152" s="18"/>
      <c r="CT152" s="18"/>
      <c r="CU152" s="18"/>
      <c r="CV152" s="18"/>
      <c r="CW152" s="18"/>
      <c r="CX152" s="18"/>
      <c r="CY152" s="18"/>
      <c r="CZ152" s="18"/>
      <c r="DA152" s="18"/>
      <c r="DB152" s="18"/>
      <c r="DC152" s="18"/>
      <c r="DD152" s="18"/>
      <c r="DE152" s="18"/>
      <c r="DF152" s="18"/>
      <c r="DG152" s="18"/>
      <c r="DH152" s="18"/>
      <c r="DI152" s="18"/>
      <c r="DJ152" s="18"/>
      <c r="DK152" s="18"/>
      <c r="DL152" s="18"/>
      <c r="DM152" s="18"/>
      <c r="DN152" s="18"/>
      <c r="DO152" s="18"/>
      <c r="DP152" s="18"/>
      <c r="DQ152" s="18"/>
      <c r="DR152" s="18"/>
      <c r="DS152" s="18"/>
      <c r="DT152" s="18"/>
      <c r="DU152" s="18"/>
      <c r="DV152" s="18"/>
      <c r="DW152" s="18"/>
      <c r="DX152" s="18"/>
      <c r="DY152" s="18"/>
      <c r="DZ152" s="18"/>
      <c r="EA152" s="18"/>
      <c r="EB152" s="18"/>
      <c r="EC152" s="18"/>
      <c r="ED152" s="18"/>
      <c r="EE152" s="18"/>
      <c r="EF152" s="18"/>
      <c r="EG152" s="18"/>
      <c r="EH152" s="18"/>
      <c r="EI152" s="18"/>
      <c r="EJ152" s="18"/>
      <c r="EK152" s="18"/>
      <c r="EL152" s="18"/>
      <c r="EM152" s="18"/>
      <c r="EN152" s="18"/>
      <c r="EO152" s="18"/>
      <c r="EP152" s="18"/>
      <c r="EQ152" s="18"/>
      <c r="ER152" s="18"/>
      <c r="ES152" s="18"/>
      <c r="ET152" s="18"/>
      <c r="EU152" s="18"/>
      <c r="EV152" s="18"/>
      <c r="EW152" s="18"/>
      <c r="EX152" s="18"/>
      <c r="EY152" s="18"/>
      <c r="EZ152" s="18"/>
      <c r="FA152" s="18"/>
      <c r="FB152" s="18"/>
      <c r="FC152" s="18"/>
      <c r="FD152" s="18"/>
      <c r="FE152" s="18"/>
      <c r="FF152" s="18"/>
      <c r="FG152" s="18"/>
      <c r="FH152" s="18"/>
      <c r="FI152" s="18"/>
      <c r="FJ152" s="18"/>
      <c r="FK152" s="18"/>
      <c r="FL152" s="18"/>
      <c r="FM152" s="18"/>
      <c r="FN152" s="18"/>
      <c r="FO152" s="18"/>
      <c r="FP152" s="18"/>
      <c r="FQ152" s="18"/>
      <c r="FR152" s="18"/>
      <c r="FS152" s="18"/>
      <c r="FT152" s="18"/>
      <c r="FU152" s="18"/>
      <c r="FV152" s="18"/>
      <c r="FW152" s="18"/>
      <c r="FX152" s="18"/>
      <c r="FY152" s="18"/>
      <c r="FZ152" s="18"/>
      <c r="GA152" s="18"/>
      <c r="GB152" s="18"/>
      <c r="GC152" s="18"/>
      <c r="GD152" s="18"/>
      <c r="GE152" s="18"/>
      <c r="GF152" s="18"/>
      <c r="GG152" s="18"/>
      <c r="GH152" s="18"/>
      <c r="GI152" s="18"/>
      <c r="GJ152" s="18"/>
      <c r="GK152" s="18"/>
      <c r="GL152" s="18"/>
      <c r="GM152" s="18"/>
      <c r="GN152" s="18"/>
      <c r="GO152" s="18"/>
      <c r="GP152" s="18"/>
      <c r="GQ152" s="18"/>
      <c r="GR152" s="18"/>
      <c r="GS152" s="18"/>
      <c r="GT152" s="18"/>
      <c r="GU152" s="18"/>
      <c r="GV152" s="18"/>
      <c r="GW152" s="18"/>
      <c r="GX152" s="18"/>
      <c r="GY152" s="18"/>
      <c r="GZ152" s="18"/>
      <c r="HA152" s="18">
        <f>R152</f>
        <v>2596.66</v>
      </c>
      <c r="HB152" s="18"/>
      <c r="HC152" s="18"/>
      <c r="HD152" s="18"/>
      <c r="HE152" s="18"/>
      <c r="HF152" s="18"/>
      <c r="HG152" s="18"/>
      <c r="HH152" s="18"/>
      <c r="HI152" s="18"/>
      <c r="HJ152" s="18"/>
      <c r="HK152" s="18"/>
      <c r="HL152" s="18"/>
      <c r="HM152" s="18"/>
      <c r="HN152" s="18"/>
      <c r="HO152" s="18"/>
      <c r="HP152" s="18"/>
      <c r="HQ152" s="18"/>
      <c r="HR152" s="18"/>
      <c r="HS152" s="18"/>
      <c r="HT152" s="18"/>
      <c r="HU152" s="18"/>
      <c r="HV152" s="18"/>
      <c r="HW152" s="18"/>
      <c r="HX152" s="18"/>
      <c r="HY152" s="18"/>
      <c r="HZ152" s="18"/>
      <c r="IA152" s="18"/>
      <c r="IB152" s="18"/>
      <c r="IC152" s="18"/>
      <c r="ID152" s="18"/>
      <c r="IE152" s="18"/>
      <c r="IF152" s="18"/>
      <c r="IG152" s="18"/>
      <c r="IH152" s="18"/>
      <c r="II152" s="18"/>
      <c r="IJ152" s="18"/>
      <c r="IK152" s="18"/>
      <c r="IL152" s="18"/>
      <c r="IM152" s="18"/>
      <c r="IN152" s="18"/>
      <c r="IO152" s="18"/>
      <c r="IP152" s="18"/>
      <c r="IQ152" s="18"/>
      <c r="IR152" s="18"/>
      <c r="IS152" s="18"/>
      <c r="IT152" s="18"/>
      <c r="IU152" s="18"/>
    </row>
    <row r="153" spans="1:255" x14ac:dyDescent="0.2">
      <c r="A153" s="61">
        <v>22</v>
      </c>
      <c r="B153" s="67" t="s">
        <v>78</v>
      </c>
      <c r="C153" s="62" t="s">
        <v>114</v>
      </c>
      <c r="D153" s="63" t="s">
        <v>115</v>
      </c>
      <c r="E153" s="64">
        <v>8</v>
      </c>
      <c r="F153" s="65">
        <v>36.159999999999997</v>
      </c>
      <c r="G153" s="143"/>
      <c r="H153" s="65">
        <f>Source!AC65</f>
        <v>36.159999999999997</v>
      </c>
      <c r="I153" s="65">
        <f>T153</f>
        <v>289.27999999999997</v>
      </c>
      <c r="J153" s="143">
        <v>7.5</v>
      </c>
      <c r="K153" s="66">
        <f>U153</f>
        <v>2169.6</v>
      </c>
      <c r="O153" s="18"/>
      <c r="P153" s="18"/>
      <c r="Q153" s="18"/>
      <c r="R153" s="18"/>
      <c r="S153" s="18"/>
      <c r="T153" s="18">
        <f>ROUND(Source!AC65*Source!AW65*Source!I65,2)</f>
        <v>289.27999999999997</v>
      </c>
      <c r="U153" s="18">
        <f>Source!P65</f>
        <v>2169.6</v>
      </c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  <c r="AS153" s="18"/>
      <c r="AT153" s="18"/>
      <c r="AU153" s="18"/>
      <c r="AV153" s="18"/>
      <c r="AW153" s="18"/>
      <c r="AX153" s="18"/>
      <c r="AY153" s="18"/>
      <c r="AZ153" s="18"/>
      <c r="BA153" s="18"/>
      <c r="BB153" s="18"/>
      <c r="BC153" s="18"/>
      <c r="BD153" s="18"/>
      <c r="BE153" s="18"/>
      <c r="BF153" s="18"/>
      <c r="BG153" s="18"/>
      <c r="BH153" s="18"/>
      <c r="BI153" s="18"/>
      <c r="BJ153" s="18"/>
      <c r="BK153" s="18"/>
      <c r="BL153" s="18"/>
      <c r="BM153" s="18"/>
      <c r="BN153" s="18"/>
      <c r="BO153" s="18"/>
      <c r="BP153" s="18"/>
      <c r="BQ153" s="18"/>
      <c r="BR153" s="18"/>
      <c r="BS153" s="18"/>
      <c r="BT153" s="18"/>
      <c r="BU153" s="18"/>
      <c r="BV153" s="18"/>
      <c r="BW153" s="18"/>
      <c r="BX153" s="18"/>
      <c r="BY153" s="18"/>
      <c r="BZ153" s="18"/>
      <c r="CA153" s="18"/>
      <c r="CB153" s="18"/>
      <c r="CC153" s="18"/>
      <c r="CD153" s="18"/>
      <c r="CE153" s="18"/>
      <c r="CF153" s="18"/>
      <c r="CG153" s="18"/>
      <c r="CH153" s="18"/>
      <c r="CI153" s="18"/>
      <c r="CJ153" s="18"/>
      <c r="CK153" s="18"/>
      <c r="CL153" s="18"/>
      <c r="CM153" s="18"/>
      <c r="CN153" s="18"/>
      <c r="CO153" s="18"/>
      <c r="CP153" s="18"/>
      <c r="CQ153" s="18"/>
      <c r="CR153" s="18"/>
      <c r="CS153" s="18"/>
      <c r="CT153" s="18"/>
      <c r="CU153" s="18"/>
      <c r="CV153" s="18"/>
      <c r="CW153" s="18"/>
      <c r="CX153" s="18"/>
      <c r="CY153" s="18"/>
      <c r="CZ153" s="18"/>
      <c r="DA153" s="18"/>
      <c r="DB153" s="18"/>
      <c r="DC153" s="18"/>
      <c r="DD153" s="18"/>
      <c r="DE153" s="18"/>
      <c r="DF153" s="18"/>
      <c r="DG153" s="18"/>
      <c r="DH153" s="18"/>
      <c r="DI153" s="18"/>
      <c r="DJ153" s="18"/>
      <c r="DK153" s="18"/>
      <c r="DL153" s="18"/>
      <c r="DM153" s="18"/>
      <c r="DN153" s="18"/>
      <c r="DO153" s="18"/>
      <c r="DP153" s="18"/>
      <c r="DQ153" s="18"/>
      <c r="DR153" s="18"/>
      <c r="DS153" s="18"/>
      <c r="DT153" s="18"/>
      <c r="DU153" s="18"/>
      <c r="DV153" s="18"/>
      <c r="DW153" s="18"/>
      <c r="DX153" s="18"/>
      <c r="DY153" s="18"/>
      <c r="DZ153" s="18"/>
      <c r="EA153" s="18"/>
      <c r="EB153" s="18"/>
      <c r="EC153" s="18"/>
      <c r="ED153" s="18"/>
      <c r="EE153" s="18"/>
      <c r="EF153" s="18"/>
      <c r="EG153" s="18"/>
      <c r="EH153" s="18"/>
      <c r="EI153" s="18"/>
      <c r="EJ153" s="18"/>
      <c r="EK153" s="18"/>
      <c r="EL153" s="18"/>
      <c r="EM153" s="18"/>
      <c r="EN153" s="18"/>
      <c r="EO153" s="18"/>
      <c r="EP153" s="18"/>
      <c r="EQ153" s="18"/>
      <c r="ER153" s="18"/>
      <c r="ES153" s="18"/>
      <c r="ET153" s="18"/>
      <c r="EU153" s="18"/>
      <c r="EV153" s="18"/>
      <c r="EW153" s="18"/>
      <c r="EX153" s="18"/>
      <c r="EY153" s="18"/>
      <c r="EZ153" s="18"/>
      <c r="FA153" s="18"/>
      <c r="FB153" s="18"/>
      <c r="FC153" s="18"/>
      <c r="FD153" s="18"/>
      <c r="FE153" s="18"/>
      <c r="FF153" s="18"/>
      <c r="FG153" s="18"/>
      <c r="FH153" s="18"/>
      <c r="FI153" s="18"/>
      <c r="FJ153" s="18"/>
      <c r="FK153" s="18"/>
      <c r="FL153" s="18"/>
      <c r="FM153" s="18"/>
      <c r="FN153" s="18"/>
      <c r="FO153" s="18"/>
      <c r="FP153" s="18"/>
      <c r="FQ153" s="18"/>
      <c r="FR153" s="18"/>
      <c r="FS153" s="18"/>
      <c r="FT153" s="18"/>
      <c r="FU153" s="18"/>
      <c r="FV153" s="18"/>
      <c r="FW153" s="18"/>
      <c r="FX153" s="18"/>
      <c r="FY153" s="18"/>
      <c r="FZ153" s="18"/>
      <c r="GA153" s="18"/>
      <c r="GB153" s="18"/>
      <c r="GC153" s="18"/>
      <c r="GD153" s="18"/>
      <c r="GE153" s="18"/>
      <c r="GF153" s="18"/>
      <c r="GG153" s="18"/>
      <c r="GH153" s="18"/>
      <c r="GI153" s="18"/>
      <c r="GJ153" s="18">
        <f>T153</f>
        <v>289.27999999999997</v>
      </c>
      <c r="GK153" s="18"/>
      <c r="GL153" s="18"/>
      <c r="GM153" s="18"/>
      <c r="GN153" s="18">
        <f>T153</f>
        <v>289.27999999999997</v>
      </c>
      <c r="GO153" s="18"/>
      <c r="GP153" s="18">
        <f>T153</f>
        <v>289.27999999999997</v>
      </c>
      <c r="GQ153" s="18">
        <f>T153</f>
        <v>289.27999999999997</v>
      </c>
      <c r="GR153" s="18"/>
      <c r="GS153" s="18">
        <f>T153</f>
        <v>289.27999999999997</v>
      </c>
      <c r="GT153" s="18"/>
      <c r="GU153" s="18"/>
      <c r="GV153" s="18"/>
      <c r="GW153" s="18">
        <f>ROUND(Source!AG65*Source!I65,2)</f>
        <v>0</v>
      </c>
      <c r="GX153" s="18">
        <f>ROUND(Source!AJ65*Source!I65,2)</f>
        <v>0</v>
      </c>
      <c r="GY153" s="18"/>
      <c r="GZ153" s="18"/>
      <c r="HA153" s="18"/>
      <c r="HB153" s="18">
        <f>T153</f>
        <v>289.27999999999997</v>
      </c>
      <c r="HC153" s="18"/>
      <c r="HD153" s="18"/>
      <c r="HE153" s="18"/>
      <c r="HF153" s="18"/>
      <c r="HG153" s="18"/>
      <c r="HH153" s="18"/>
      <c r="HI153" s="18"/>
      <c r="HJ153" s="18"/>
      <c r="HK153" s="18"/>
      <c r="HL153" s="18"/>
      <c r="HM153" s="18"/>
      <c r="HN153" s="18"/>
      <c r="HO153" s="18"/>
      <c r="HP153" s="18"/>
      <c r="HQ153" s="18"/>
      <c r="HR153" s="18"/>
      <c r="HS153" s="18"/>
      <c r="HT153" s="18"/>
      <c r="HU153" s="18"/>
      <c r="HV153" s="18"/>
      <c r="HW153" s="18"/>
      <c r="HX153" s="18"/>
      <c r="HY153" s="18"/>
      <c r="HZ153" s="18"/>
      <c r="IA153" s="18"/>
      <c r="IB153" s="18"/>
      <c r="IC153" s="18"/>
      <c r="ID153" s="18"/>
      <c r="IE153" s="18"/>
      <c r="IF153" s="18"/>
      <c r="IG153" s="18"/>
      <c r="IH153" s="18"/>
      <c r="II153" s="18"/>
      <c r="IJ153" s="18"/>
      <c r="IK153" s="18"/>
      <c r="IL153" s="18"/>
      <c r="IM153" s="18"/>
      <c r="IN153" s="18"/>
      <c r="IO153" s="18"/>
      <c r="IP153" s="18"/>
      <c r="IQ153" s="18"/>
      <c r="IR153" s="18"/>
      <c r="IS153" s="18"/>
      <c r="IT153" s="18"/>
      <c r="IU153" s="18"/>
    </row>
    <row r="154" spans="1:255" ht="13.5" thickBot="1" x14ac:dyDescent="0.25">
      <c r="A154" s="144"/>
      <c r="B154" s="145" t="s">
        <v>406</v>
      </c>
      <c r="C154" s="145" t="s">
        <v>416</v>
      </c>
      <c r="D154" s="146"/>
      <c r="E154" s="146"/>
      <c r="F154" s="146"/>
      <c r="G154" s="146"/>
      <c r="H154" s="146"/>
      <c r="I154" s="146"/>
      <c r="J154" s="146"/>
      <c r="K154" s="147"/>
    </row>
    <row r="155" spans="1:255" x14ac:dyDescent="0.2">
      <c r="A155" s="60"/>
      <c r="B155" s="59"/>
      <c r="C155" s="59"/>
      <c r="D155" s="59"/>
      <c r="E155" s="59"/>
      <c r="F155" s="59"/>
      <c r="G155" s="59"/>
      <c r="H155" s="120">
        <f>R155</f>
        <v>289.27999999999997</v>
      </c>
      <c r="I155" s="121"/>
      <c r="J155" s="120">
        <f>S155</f>
        <v>2169.6</v>
      </c>
      <c r="K155" s="122"/>
      <c r="O155" s="18"/>
      <c r="P155" s="18"/>
      <c r="Q155" s="18"/>
      <c r="R155" s="18">
        <f>SUM(T153:T154)</f>
        <v>289.27999999999997</v>
      </c>
      <c r="S155" s="18">
        <f>SUM(U153:U154)</f>
        <v>2169.6</v>
      </c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  <c r="AS155" s="18"/>
      <c r="AT155" s="18"/>
      <c r="AU155" s="18"/>
      <c r="AV155" s="18"/>
      <c r="AW155" s="18"/>
      <c r="AX155" s="18"/>
      <c r="AY155" s="18"/>
      <c r="AZ155" s="18"/>
      <c r="BA155" s="18"/>
      <c r="BB155" s="18"/>
      <c r="BC155" s="18"/>
      <c r="BD155" s="18"/>
      <c r="BE155" s="18"/>
      <c r="BF155" s="18"/>
      <c r="BG155" s="18"/>
      <c r="BH155" s="18"/>
      <c r="BI155" s="18"/>
      <c r="BJ155" s="18"/>
      <c r="BK155" s="18"/>
      <c r="BL155" s="18"/>
      <c r="BM155" s="18"/>
      <c r="BN155" s="18"/>
      <c r="BO155" s="18"/>
      <c r="BP155" s="18"/>
      <c r="BQ155" s="18"/>
      <c r="BR155" s="18"/>
      <c r="BS155" s="18"/>
      <c r="BT155" s="18"/>
      <c r="BU155" s="18"/>
      <c r="BV155" s="18"/>
      <c r="BW155" s="18"/>
      <c r="BX155" s="18"/>
      <c r="BY155" s="18"/>
      <c r="BZ155" s="18"/>
      <c r="CA155" s="18"/>
      <c r="CB155" s="18"/>
      <c r="CC155" s="18"/>
      <c r="CD155" s="18"/>
      <c r="CE155" s="18"/>
      <c r="CF155" s="18"/>
      <c r="CG155" s="18"/>
      <c r="CH155" s="18"/>
      <c r="CI155" s="18"/>
      <c r="CJ155" s="18"/>
      <c r="CK155" s="18"/>
      <c r="CL155" s="18"/>
      <c r="CM155" s="18"/>
      <c r="CN155" s="18"/>
      <c r="CO155" s="18"/>
      <c r="CP155" s="18"/>
      <c r="CQ155" s="18"/>
      <c r="CR155" s="18"/>
      <c r="CS155" s="18"/>
      <c r="CT155" s="18"/>
      <c r="CU155" s="18"/>
      <c r="CV155" s="18"/>
      <c r="CW155" s="18"/>
      <c r="CX155" s="18"/>
      <c r="CY155" s="18"/>
      <c r="CZ155" s="18"/>
      <c r="DA155" s="18"/>
      <c r="DB155" s="18"/>
      <c r="DC155" s="18"/>
      <c r="DD155" s="18"/>
      <c r="DE155" s="18"/>
      <c r="DF155" s="18"/>
      <c r="DG155" s="18"/>
      <c r="DH155" s="18"/>
      <c r="DI155" s="18"/>
      <c r="DJ155" s="18"/>
      <c r="DK155" s="18"/>
      <c r="DL155" s="18"/>
      <c r="DM155" s="18"/>
      <c r="DN155" s="18"/>
      <c r="DO155" s="18"/>
      <c r="DP155" s="18"/>
      <c r="DQ155" s="18"/>
      <c r="DR155" s="18"/>
      <c r="DS155" s="18"/>
      <c r="DT155" s="18"/>
      <c r="DU155" s="18"/>
      <c r="DV155" s="18"/>
      <c r="DW155" s="18"/>
      <c r="DX155" s="18"/>
      <c r="DY155" s="18"/>
      <c r="DZ155" s="18"/>
      <c r="EA155" s="18"/>
      <c r="EB155" s="18"/>
      <c r="EC155" s="18"/>
      <c r="ED155" s="18"/>
      <c r="EE155" s="18"/>
      <c r="EF155" s="18"/>
      <c r="EG155" s="18"/>
      <c r="EH155" s="18"/>
      <c r="EI155" s="18"/>
      <c r="EJ155" s="18"/>
      <c r="EK155" s="18"/>
      <c r="EL155" s="18"/>
      <c r="EM155" s="18"/>
      <c r="EN155" s="18"/>
      <c r="EO155" s="18"/>
      <c r="EP155" s="18"/>
      <c r="EQ155" s="18"/>
      <c r="ER155" s="18"/>
      <c r="ES155" s="18"/>
      <c r="ET155" s="18"/>
      <c r="EU155" s="18"/>
      <c r="EV155" s="18"/>
      <c r="EW155" s="18"/>
      <c r="EX155" s="18"/>
      <c r="EY155" s="18"/>
      <c r="EZ155" s="18"/>
      <c r="FA155" s="18"/>
      <c r="FB155" s="18"/>
      <c r="FC155" s="18"/>
      <c r="FD155" s="18"/>
      <c r="FE155" s="18"/>
      <c r="FF155" s="18"/>
      <c r="FG155" s="18"/>
      <c r="FH155" s="18"/>
      <c r="FI155" s="18"/>
      <c r="FJ155" s="18"/>
      <c r="FK155" s="18"/>
      <c r="FL155" s="18"/>
      <c r="FM155" s="18"/>
      <c r="FN155" s="18"/>
      <c r="FO155" s="18"/>
      <c r="FP155" s="18"/>
      <c r="FQ155" s="18"/>
      <c r="FR155" s="18"/>
      <c r="FS155" s="18"/>
      <c r="FT155" s="18"/>
      <c r="FU155" s="18"/>
      <c r="FV155" s="18"/>
      <c r="FW155" s="18"/>
      <c r="FX155" s="18"/>
      <c r="FY155" s="18"/>
      <c r="FZ155" s="18"/>
      <c r="GA155" s="18"/>
      <c r="GB155" s="18"/>
      <c r="GC155" s="18"/>
      <c r="GD155" s="18"/>
      <c r="GE155" s="18"/>
      <c r="GF155" s="18"/>
      <c r="GG155" s="18"/>
      <c r="GH155" s="18"/>
      <c r="GI155" s="18"/>
      <c r="GJ155" s="18"/>
      <c r="GK155" s="18"/>
      <c r="GL155" s="18"/>
      <c r="GM155" s="18"/>
      <c r="GN155" s="18"/>
      <c r="GO155" s="18"/>
      <c r="GP155" s="18"/>
      <c r="GQ155" s="18"/>
      <c r="GR155" s="18"/>
      <c r="GS155" s="18"/>
      <c r="GT155" s="18"/>
      <c r="GU155" s="18"/>
      <c r="GV155" s="18"/>
      <c r="GW155" s="18"/>
      <c r="GX155" s="18"/>
      <c r="GY155" s="18"/>
      <c r="GZ155" s="18"/>
      <c r="HA155" s="18">
        <f>R155</f>
        <v>289.27999999999997</v>
      </c>
      <c r="HB155" s="18"/>
      <c r="HC155" s="18"/>
      <c r="HD155" s="18"/>
      <c r="HE155" s="18"/>
      <c r="HF155" s="18"/>
      <c r="HG155" s="18"/>
      <c r="HH155" s="18"/>
      <c r="HI155" s="18"/>
      <c r="HJ155" s="18"/>
      <c r="HK155" s="18"/>
      <c r="HL155" s="18"/>
      <c r="HM155" s="18"/>
      <c r="HN155" s="18"/>
      <c r="HO155" s="18"/>
      <c r="HP155" s="18"/>
      <c r="HQ155" s="18"/>
      <c r="HR155" s="18"/>
      <c r="HS155" s="18"/>
      <c r="HT155" s="18"/>
      <c r="HU155" s="18"/>
      <c r="HV155" s="18"/>
      <c r="HW155" s="18"/>
      <c r="HX155" s="18"/>
      <c r="HY155" s="18"/>
      <c r="HZ155" s="18"/>
      <c r="IA155" s="18"/>
      <c r="IB155" s="18"/>
      <c r="IC155" s="18"/>
      <c r="ID155" s="18"/>
      <c r="IE155" s="18"/>
      <c r="IF155" s="18"/>
      <c r="IG155" s="18"/>
      <c r="IH155" s="18"/>
      <c r="II155" s="18"/>
      <c r="IJ155" s="18"/>
      <c r="IK155" s="18"/>
      <c r="IL155" s="18"/>
      <c r="IM155" s="18"/>
      <c r="IN155" s="18"/>
      <c r="IO155" s="18"/>
      <c r="IP155" s="18"/>
      <c r="IQ155" s="18"/>
      <c r="IR155" s="18"/>
      <c r="IS155" s="18"/>
      <c r="IT155" s="18"/>
      <c r="IU155" s="18"/>
    </row>
    <row r="156" spans="1:255" x14ac:dyDescent="0.2">
      <c r="A156" s="61">
        <v>24</v>
      </c>
      <c r="B156" s="67" t="s">
        <v>78</v>
      </c>
      <c r="C156" s="62" t="s">
        <v>118</v>
      </c>
      <c r="D156" s="63" t="s">
        <v>54</v>
      </c>
      <c r="E156" s="64">
        <v>8</v>
      </c>
      <c r="F156" s="65">
        <v>58.8</v>
      </c>
      <c r="G156" s="143"/>
      <c r="H156" s="65">
        <f>Source!AC67</f>
        <v>58.8</v>
      </c>
      <c r="I156" s="65">
        <f>T156</f>
        <v>470.4</v>
      </c>
      <c r="J156" s="143">
        <v>7.5</v>
      </c>
      <c r="K156" s="66">
        <f>U156</f>
        <v>3528</v>
      </c>
      <c r="O156" s="18"/>
      <c r="P156" s="18"/>
      <c r="Q156" s="18"/>
      <c r="R156" s="18"/>
      <c r="S156" s="18"/>
      <c r="T156" s="18">
        <f>ROUND(Source!AC67*Source!AW67*Source!I67,2)</f>
        <v>470.4</v>
      </c>
      <c r="U156" s="18">
        <f>Source!P67</f>
        <v>3528</v>
      </c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  <c r="AS156" s="18"/>
      <c r="AT156" s="18"/>
      <c r="AU156" s="18"/>
      <c r="AV156" s="18"/>
      <c r="AW156" s="18"/>
      <c r="AX156" s="18"/>
      <c r="AY156" s="18"/>
      <c r="AZ156" s="18"/>
      <c r="BA156" s="18"/>
      <c r="BB156" s="18"/>
      <c r="BC156" s="18"/>
      <c r="BD156" s="18"/>
      <c r="BE156" s="18"/>
      <c r="BF156" s="18"/>
      <c r="BG156" s="18"/>
      <c r="BH156" s="18"/>
      <c r="BI156" s="18"/>
      <c r="BJ156" s="18"/>
      <c r="BK156" s="18"/>
      <c r="BL156" s="18"/>
      <c r="BM156" s="18"/>
      <c r="BN156" s="18"/>
      <c r="BO156" s="18"/>
      <c r="BP156" s="18"/>
      <c r="BQ156" s="18"/>
      <c r="BR156" s="18"/>
      <c r="BS156" s="18"/>
      <c r="BT156" s="18"/>
      <c r="BU156" s="18"/>
      <c r="BV156" s="18"/>
      <c r="BW156" s="18"/>
      <c r="BX156" s="18"/>
      <c r="BY156" s="18"/>
      <c r="BZ156" s="18"/>
      <c r="CA156" s="18"/>
      <c r="CB156" s="18"/>
      <c r="CC156" s="18"/>
      <c r="CD156" s="18"/>
      <c r="CE156" s="18"/>
      <c r="CF156" s="18"/>
      <c r="CG156" s="18"/>
      <c r="CH156" s="18"/>
      <c r="CI156" s="18"/>
      <c r="CJ156" s="18"/>
      <c r="CK156" s="18"/>
      <c r="CL156" s="18"/>
      <c r="CM156" s="18"/>
      <c r="CN156" s="18"/>
      <c r="CO156" s="18"/>
      <c r="CP156" s="18"/>
      <c r="CQ156" s="18"/>
      <c r="CR156" s="18"/>
      <c r="CS156" s="18"/>
      <c r="CT156" s="18"/>
      <c r="CU156" s="18"/>
      <c r="CV156" s="18"/>
      <c r="CW156" s="18"/>
      <c r="CX156" s="18"/>
      <c r="CY156" s="18"/>
      <c r="CZ156" s="18"/>
      <c r="DA156" s="18"/>
      <c r="DB156" s="18"/>
      <c r="DC156" s="18"/>
      <c r="DD156" s="18"/>
      <c r="DE156" s="18"/>
      <c r="DF156" s="18"/>
      <c r="DG156" s="18"/>
      <c r="DH156" s="18"/>
      <c r="DI156" s="18"/>
      <c r="DJ156" s="18"/>
      <c r="DK156" s="18"/>
      <c r="DL156" s="18"/>
      <c r="DM156" s="18"/>
      <c r="DN156" s="18"/>
      <c r="DO156" s="18"/>
      <c r="DP156" s="18"/>
      <c r="DQ156" s="18"/>
      <c r="DR156" s="18"/>
      <c r="DS156" s="18"/>
      <c r="DT156" s="18"/>
      <c r="DU156" s="18"/>
      <c r="DV156" s="18"/>
      <c r="DW156" s="18"/>
      <c r="DX156" s="18"/>
      <c r="DY156" s="18"/>
      <c r="DZ156" s="18"/>
      <c r="EA156" s="18"/>
      <c r="EB156" s="18"/>
      <c r="EC156" s="18"/>
      <c r="ED156" s="18"/>
      <c r="EE156" s="18"/>
      <c r="EF156" s="18"/>
      <c r="EG156" s="18"/>
      <c r="EH156" s="18"/>
      <c r="EI156" s="18"/>
      <c r="EJ156" s="18"/>
      <c r="EK156" s="18"/>
      <c r="EL156" s="18"/>
      <c r="EM156" s="18"/>
      <c r="EN156" s="18"/>
      <c r="EO156" s="18"/>
      <c r="EP156" s="18"/>
      <c r="EQ156" s="18"/>
      <c r="ER156" s="18"/>
      <c r="ES156" s="18"/>
      <c r="ET156" s="18"/>
      <c r="EU156" s="18"/>
      <c r="EV156" s="18"/>
      <c r="EW156" s="18"/>
      <c r="EX156" s="18"/>
      <c r="EY156" s="18"/>
      <c r="EZ156" s="18"/>
      <c r="FA156" s="18"/>
      <c r="FB156" s="18"/>
      <c r="FC156" s="18"/>
      <c r="FD156" s="18"/>
      <c r="FE156" s="18"/>
      <c r="FF156" s="18"/>
      <c r="FG156" s="18"/>
      <c r="FH156" s="18"/>
      <c r="FI156" s="18"/>
      <c r="FJ156" s="18"/>
      <c r="FK156" s="18"/>
      <c r="FL156" s="18"/>
      <c r="FM156" s="18"/>
      <c r="FN156" s="18"/>
      <c r="FO156" s="18"/>
      <c r="FP156" s="18"/>
      <c r="FQ156" s="18"/>
      <c r="FR156" s="18"/>
      <c r="FS156" s="18"/>
      <c r="FT156" s="18"/>
      <c r="FU156" s="18"/>
      <c r="FV156" s="18"/>
      <c r="FW156" s="18"/>
      <c r="FX156" s="18"/>
      <c r="FY156" s="18"/>
      <c r="FZ156" s="18"/>
      <c r="GA156" s="18"/>
      <c r="GB156" s="18"/>
      <c r="GC156" s="18"/>
      <c r="GD156" s="18"/>
      <c r="GE156" s="18"/>
      <c r="GF156" s="18"/>
      <c r="GG156" s="18"/>
      <c r="GH156" s="18"/>
      <c r="GI156" s="18"/>
      <c r="GJ156" s="18">
        <f>T156</f>
        <v>470.4</v>
      </c>
      <c r="GK156" s="18"/>
      <c r="GL156" s="18"/>
      <c r="GM156" s="18"/>
      <c r="GN156" s="18">
        <f>T156</f>
        <v>470.4</v>
      </c>
      <c r="GO156" s="18"/>
      <c r="GP156" s="18">
        <f>T156</f>
        <v>470.4</v>
      </c>
      <c r="GQ156" s="18">
        <f>T156</f>
        <v>470.4</v>
      </c>
      <c r="GR156" s="18"/>
      <c r="GS156" s="18">
        <f>T156</f>
        <v>470.4</v>
      </c>
      <c r="GT156" s="18"/>
      <c r="GU156" s="18"/>
      <c r="GV156" s="18"/>
      <c r="GW156" s="18">
        <f>ROUND(Source!AG67*Source!I67,2)</f>
        <v>0</v>
      </c>
      <c r="GX156" s="18">
        <f>ROUND(Source!AJ67*Source!I67,2)</f>
        <v>0</v>
      </c>
      <c r="GY156" s="18"/>
      <c r="GZ156" s="18"/>
      <c r="HA156" s="18"/>
      <c r="HB156" s="18">
        <f>T156</f>
        <v>470.4</v>
      </c>
      <c r="HC156" s="18"/>
      <c r="HD156" s="18"/>
      <c r="HE156" s="18"/>
      <c r="HF156" s="18"/>
      <c r="HG156" s="18"/>
      <c r="HH156" s="18"/>
      <c r="HI156" s="18"/>
      <c r="HJ156" s="18"/>
      <c r="HK156" s="18"/>
      <c r="HL156" s="18"/>
      <c r="HM156" s="18"/>
      <c r="HN156" s="18"/>
      <c r="HO156" s="18"/>
      <c r="HP156" s="18"/>
      <c r="HQ156" s="18"/>
      <c r="HR156" s="18"/>
      <c r="HS156" s="18"/>
      <c r="HT156" s="18"/>
      <c r="HU156" s="18"/>
      <c r="HV156" s="18"/>
      <c r="HW156" s="18"/>
      <c r="HX156" s="18"/>
      <c r="HY156" s="18"/>
      <c r="HZ156" s="18"/>
      <c r="IA156" s="18"/>
      <c r="IB156" s="18"/>
      <c r="IC156" s="18"/>
      <c r="ID156" s="18"/>
      <c r="IE156" s="18"/>
      <c r="IF156" s="18"/>
      <c r="IG156" s="18"/>
      <c r="IH156" s="18"/>
      <c r="II156" s="18"/>
      <c r="IJ156" s="18"/>
      <c r="IK156" s="18"/>
      <c r="IL156" s="18"/>
      <c r="IM156" s="18"/>
      <c r="IN156" s="18"/>
      <c r="IO156" s="18"/>
      <c r="IP156" s="18"/>
      <c r="IQ156" s="18"/>
      <c r="IR156" s="18"/>
      <c r="IS156" s="18"/>
      <c r="IT156" s="18"/>
      <c r="IU156" s="18"/>
    </row>
    <row r="157" spans="1:255" ht="13.5" thickBot="1" x14ac:dyDescent="0.25">
      <c r="A157" s="144"/>
      <c r="B157" s="145" t="s">
        <v>406</v>
      </c>
      <c r="C157" s="145" t="s">
        <v>417</v>
      </c>
      <c r="D157" s="146"/>
      <c r="E157" s="146"/>
      <c r="F157" s="146"/>
      <c r="G157" s="146"/>
      <c r="H157" s="146"/>
      <c r="I157" s="146"/>
      <c r="J157" s="146"/>
      <c r="K157" s="147"/>
    </row>
    <row r="158" spans="1:255" ht="13.5" thickBot="1" x14ac:dyDescent="0.25">
      <c r="A158" s="60"/>
      <c r="B158" s="59"/>
      <c r="C158" s="59"/>
      <c r="D158" s="59"/>
      <c r="E158" s="59"/>
      <c r="F158" s="59"/>
      <c r="G158" s="59"/>
      <c r="H158" s="120">
        <f>R158</f>
        <v>470.4</v>
      </c>
      <c r="I158" s="121"/>
      <c r="J158" s="120">
        <f>S158</f>
        <v>3528</v>
      </c>
      <c r="K158" s="122"/>
      <c r="O158" s="18"/>
      <c r="P158" s="18"/>
      <c r="Q158" s="18"/>
      <c r="R158" s="18">
        <f>SUM(T156:T157)</f>
        <v>470.4</v>
      </c>
      <c r="S158" s="18">
        <f>SUM(U156:U157)</f>
        <v>3528</v>
      </c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  <c r="AS158" s="18"/>
      <c r="AT158" s="18"/>
      <c r="AU158" s="18"/>
      <c r="AV158" s="18"/>
      <c r="AW158" s="18"/>
      <c r="AX158" s="18"/>
      <c r="AY158" s="18"/>
      <c r="AZ158" s="18"/>
      <c r="BA158" s="18"/>
      <c r="BB158" s="18"/>
      <c r="BC158" s="18"/>
      <c r="BD158" s="18"/>
      <c r="BE158" s="18"/>
      <c r="BF158" s="18"/>
      <c r="BG158" s="18"/>
      <c r="BH158" s="18"/>
      <c r="BI158" s="18"/>
      <c r="BJ158" s="18"/>
      <c r="BK158" s="18"/>
      <c r="BL158" s="18"/>
      <c r="BM158" s="18"/>
      <c r="BN158" s="18"/>
      <c r="BO158" s="18"/>
      <c r="BP158" s="18"/>
      <c r="BQ158" s="18"/>
      <c r="BR158" s="18"/>
      <c r="BS158" s="18"/>
      <c r="BT158" s="18"/>
      <c r="BU158" s="18"/>
      <c r="BV158" s="18"/>
      <c r="BW158" s="18"/>
      <c r="BX158" s="18"/>
      <c r="BY158" s="18"/>
      <c r="BZ158" s="18"/>
      <c r="CA158" s="18"/>
      <c r="CB158" s="18"/>
      <c r="CC158" s="18"/>
      <c r="CD158" s="18"/>
      <c r="CE158" s="18"/>
      <c r="CF158" s="18"/>
      <c r="CG158" s="18"/>
      <c r="CH158" s="18"/>
      <c r="CI158" s="18"/>
      <c r="CJ158" s="18"/>
      <c r="CK158" s="18"/>
      <c r="CL158" s="18"/>
      <c r="CM158" s="18"/>
      <c r="CN158" s="18"/>
      <c r="CO158" s="18"/>
      <c r="CP158" s="18"/>
      <c r="CQ158" s="18"/>
      <c r="CR158" s="18"/>
      <c r="CS158" s="18"/>
      <c r="CT158" s="18"/>
      <c r="CU158" s="18"/>
      <c r="CV158" s="18"/>
      <c r="CW158" s="18"/>
      <c r="CX158" s="18"/>
      <c r="CY158" s="18"/>
      <c r="CZ158" s="18"/>
      <c r="DA158" s="18"/>
      <c r="DB158" s="18"/>
      <c r="DC158" s="18"/>
      <c r="DD158" s="18"/>
      <c r="DE158" s="18"/>
      <c r="DF158" s="18"/>
      <c r="DG158" s="18"/>
      <c r="DH158" s="18"/>
      <c r="DI158" s="18"/>
      <c r="DJ158" s="18"/>
      <c r="DK158" s="18"/>
      <c r="DL158" s="18"/>
      <c r="DM158" s="18"/>
      <c r="DN158" s="18"/>
      <c r="DO158" s="18"/>
      <c r="DP158" s="18"/>
      <c r="DQ158" s="18"/>
      <c r="DR158" s="18"/>
      <c r="DS158" s="18"/>
      <c r="DT158" s="18"/>
      <c r="DU158" s="18"/>
      <c r="DV158" s="18"/>
      <c r="DW158" s="18"/>
      <c r="DX158" s="18"/>
      <c r="DY158" s="18"/>
      <c r="DZ158" s="18"/>
      <c r="EA158" s="18"/>
      <c r="EB158" s="18"/>
      <c r="EC158" s="18"/>
      <c r="ED158" s="18"/>
      <c r="EE158" s="18"/>
      <c r="EF158" s="18"/>
      <c r="EG158" s="18"/>
      <c r="EH158" s="18"/>
      <c r="EI158" s="18"/>
      <c r="EJ158" s="18"/>
      <c r="EK158" s="18"/>
      <c r="EL158" s="18"/>
      <c r="EM158" s="18"/>
      <c r="EN158" s="18"/>
      <c r="EO158" s="18"/>
      <c r="EP158" s="18"/>
      <c r="EQ158" s="18"/>
      <c r="ER158" s="18"/>
      <c r="ES158" s="18"/>
      <c r="ET158" s="18"/>
      <c r="EU158" s="18"/>
      <c r="EV158" s="18"/>
      <c r="EW158" s="18"/>
      <c r="EX158" s="18"/>
      <c r="EY158" s="18"/>
      <c r="EZ158" s="18"/>
      <c r="FA158" s="18"/>
      <c r="FB158" s="18"/>
      <c r="FC158" s="18"/>
      <c r="FD158" s="18"/>
      <c r="FE158" s="18"/>
      <c r="FF158" s="18"/>
      <c r="FG158" s="18"/>
      <c r="FH158" s="18"/>
      <c r="FI158" s="18"/>
      <c r="FJ158" s="18"/>
      <c r="FK158" s="18"/>
      <c r="FL158" s="18"/>
      <c r="FM158" s="18"/>
      <c r="FN158" s="18"/>
      <c r="FO158" s="18"/>
      <c r="FP158" s="18"/>
      <c r="FQ158" s="18"/>
      <c r="FR158" s="18"/>
      <c r="FS158" s="18"/>
      <c r="FT158" s="18"/>
      <c r="FU158" s="18"/>
      <c r="FV158" s="18"/>
      <c r="FW158" s="18"/>
      <c r="FX158" s="18"/>
      <c r="FY158" s="18"/>
      <c r="FZ158" s="18"/>
      <c r="GA158" s="18"/>
      <c r="GB158" s="18"/>
      <c r="GC158" s="18"/>
      <c r="GD158" s="18"/>
      <c r="GE158" s="18"/>
      <c r="GF158" s="18"/>
      <c r="GG158" s="18"/>
      <c r="GH158" s="18"/>
      <c r="GI158" s="18"/>
      <c r="GJ158" s="18"/>
      <c r="GK158" s="18"/>
      <c r="GL158" s="18"/>
      <c r="GM158" s="18"/>
      <c r="GN158" s="18"/>
      <c r="GO158" s="18"/>
      <c r="GP158" s="18"/>
      <c r="GQ158" s="18"/>
      <c r="GR158" s="18"/>
      <c r="GS158" s="18"/>
      <c r="GT158" s="18"/>
      <c r="GU158" s="18"/>
      <c r="GV158" s="18"/>
      <c r="GW158" s="18"/>
      <c r="GX158" s="18"/>
      <c r="GY158" s="18"/>
      <c r="GZ158" s="18"/>
      <c r="HA158" s="18">
        <f>R158</f>
        <v>470.4</v>
      </c>
      <c r="HB158" s="18"/>
      <c r="HC158" s="18"/>
      <c r="HD158" s="18"/>
      <c r="HE158" s="18"/>
      <c r="HF158" s="18"/>
      <c r="HG158" s="18"/>
      <c r="HH158" s="18"/>
      <c r="HI158" s="18"/>
      <c r="HJ158" s="18"/>
      <c r="HK158" s="18"/>
      <c r="HL158" s="18"/>
      <c r="HM158" s="18"/>
      <c r="HN158" s="18"/>
      <c r="HO158" s="18"/>
      <c r="HP158" s="18"/>
      <c r="HQ158" s="18"/>
      <c r="HR158" s="18"/>
      <c r="HS158" s="18"/>
      <c r="HT158" s="18"/>
      <c r="HU158" s="18"/>
      <c r="HV158" s="18"/>
      <c r="HW158" s="18"/>
      <c r="HX158" s="18"/>
      <c r="HY158" s="18"/>
      <c r="HZ158" s="18"/>
      <c r="IA158" s="18"/>
      <c r="IB158" s="18"/>
      <c r="IC158" s="18"/>
      <c r="ID158" s="18"/>
      <c r="IE158" s="18"/>
      <c r="IF158" s="18"/>
      <c r="IG158" s="18"/>
      <c r="IH158" s="18"/>
      <c r="II158" s="18"/>
      <c r="IJ158" s="18"/>
      <c r="IK158" s="18"/>
      <c r="IL158" s="18"/>
      <c r="IM158" s="18"/>
      <c r="IN158" s="18"/>
      <c r="IO158" s="18"/>
      <c r="IP158" s="18"/>
      <c r="IQ158" s="18"/>
      <c r="IR158" s="18"/>
      <c r="IS158" s="18"/>
      <c r="IT158" s="18"/>
      <c r="IU158" s="18"/>
    </row>
    <row r="159" spans="1:255" x14ac:dyDescent="0.2">
      <c r="A159" s="148"/>
      <c r="B159" s="148"/>
      <c r="C159" s="75" t="s">
        <v>418</v>
      </c>
      <c r="D159" s="75"/>
      <c r="E159" s="75"/>
      <c r="F159" s="75"/>
      <c r="G159" s="75"/>
      <c r="H159" s="123">
        <f>FM159</f>
        <v>247588.02</v>
      </c>
      <c r="I159" s="123"/>
      <c r="J159" s="123">
        <f>DP159</f>
        <v>2212383</v>
      </c>
      <c r="K159" s="123"/>
      <c r="P159" s="18">
        <f>SUM(R46:R158)</f>
        <v>247588.02</v>
      </c>
      <c r="Q159" s="18">
        <f>SUM(S46:S158)</f>
        <v>2212383</v>
      </c>
      <c r="R159" s="18"/>
      <c r="S159" s="18"/>
      <c r="T159" s="18"/>
      <c r="U159" s="18"/>
      <c r="V159" s="18"/>
      <c r="W159" s="18"/>
      <c r="X159" s="18"/>
      <c r="Y159" s="18">
        <v>513</v>
      </c>
      <c r="Z159" s="18" t="s">
        <v>419</v>
      </c>
      <c r="AA159" s="18"/>
      <c r="AB159" s="18" t="s">
        <v>370</v>
      </c>
      <c r="AC159" s="18" t="str">
        <f>Source!G75</f>
        <v>Новая локальная смета</v>
      </c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  <c r="AU159" s="18"/>
      <c r="AV159" s="18"/>
      <c r="AW159" s="18"/>
      <c r="AX159" s="18"/>
      <c r="AY159" s="18"/>
      <c r="AZ159" s="18"/>
      <c r="BA159" s="18"/>
      <c r="BB159" s="18"/>
      <c r="BC159" s="18"/>
      <c r="BD159" s="18"/>
      <c r="BE159" s="18"/>
      <c r="BF159" s="18"/>
      <c r="BG159" s="18"/>
      <c r="BH159" s="18"/>
      <c r="BI159" s="18"/>
      <c r="BJ159" s="18"/>
      <c r="BK159" s="18"/>
      <c r="BL159" s="18"/>
      <c r="BM159" s="18"/>
      <c r="BN159" s="18"/>
      <c r="BO159" s="18"/>
      <c r="BP159" s="18"/>
      <c r="BQ159" s="18"/>
      <c r="BR159" s="18"/>
      <c r="BS159" s="18"/>
      <c r="BT159" s="18"/>
      <c r="BU159" s="18"/>
      <c r="BV159" s="18"/>
      <c r="BW159" s="18"/>
      <c r="BX159" s="18"/>
      <c r="BY159" s="18"/>
      <c r="BZ159" s="18"/>
      <c r="CA159" s="18"/>
      <c r="CB159" s="18"/>
      <c r="CC159" s="18"/>
      <c r="CD159" s="18"/>
      <c r="CE159" s="18"/>
      <c r="CF159" s="18"/>
      <c r="CG159" s="18"/>
      <c r="CH159" s="18"/>
      <c r="CI159" s="18"/>
      <c r="CJ159" s="18"/>
      <c r="CK159" s="18"/>
      <c r="CL159" s="18"/>
      <c r="CM159" s="18"/>
      <c r="CN159" s="18"/>
      <c r="CO159" s="18"/>
      <c r="CP159" s="18"/>
      <c r="CQ159" s="18"/>
      <c r="CR159" s="18"/>
      <c r="CS159" s="18"/>
      <c r="CT159" s="18"/>
      <c r="CU159" s="18"/>
      <c r="CV159" s="18"/>
      <c r="CW159" s="18">
        <f>Source!DM75</f>
        <v>512.47566199999994</v>
      </c>
      <c r="CX159" s="18">
        <f>Source!DN75</f>
        <v>196.25755741999998</v>
      </c>
      <c r="CY159" s="18">
        <f>Source!DG75</f>
        <v>2023836.18</v>
      </c>
      <c r="CZ159" s="18">
        <f>Source!DK75</f>
        <v>93508.46</v>
      </c>
      <c r="DA159" s="18">
        <f>Source!DI75</f>
        <v>511890.29</v>
      </c>
      <c r="DB159" s="18">
        <f>Source!DJ75</f>
        <v>47399.61</v>
      </c>
      <c r="DC159" s="18">
        <f>Source!DH75</f>
        <v>1418437.43</v>
      </c>
      <c r="DD159" s="18">
        <f>Source!EG75</f>
        <v>0</v>
      </c>
      <c r="DE159" s="18">
        <f>Source!EN75</f>
        <v>1418437.43</v>
      </c>
      <c r="DF159" s="18">
        <f>Source!EO75</f>
        <v>1418437.43</v>
      </c>
      <c r="DG159" s="18">
        <f>Source!EP75</f>
        <v>0</v>
      </c>
      <c r="DH159" s="18">
        <f>Source!EQ75</f>
        <v>1418437.43</v>
      </c>
      <c r="DI159" s="18">
        <f>Source!EH75</f>
        <v>0</v>
      </c>
      <c r="DJ159" s="18">
        <f>Source!EI75</f>
        <v>0</v>
      </c>
      <c r="DK159" s="18">
        <f>Source!ER75</f>
        <v>0</v>
      </c>
      <c r="DL159" s="18">
        <f>Source!DL75</f>
        <v>0</v>
      </c>
      <c r="DM159" s="18">
        <f>Source!DO75</f>
        <v>0</v>
      </c>
      <c r="DN159" s="18">
        <f>Source!DP75</f>
        <v>116239.46</v>
      </c>
      <c r="DO159" s="18">
        <f>Source!DQ75</f>
        <v>72307.360000000001</v>
      </c>
      <c r="DP159" s="18">
        <f>Source!EJ75</f>
        <v>2212383</v>
      </c>
      <c r="DQ159" s="18">
        <f>Source!EK75</f>
        <v>1998607.89</v>
      </c>
      <c r="DR159" s="18">
        <f>Source!EL75</f>
        <v>209014.77</v>
      </c>
      <c r="DS159" s="18">
        <f>Source!EH75</f>
        <v>0</v>
      </c>
      <c r="DT159" s="18">
        <f>Source!EM75</f>
        <v>4760.34</v>
      </c>
      <c r="DU159" s="18">
        <f>Source!EK75+Source!EL75</f>
        <v>2207622.6599999997</v>
      </c>
      <c r="DV159" s="18"/>
      <c r="DW159" s="18">
        <f>Source!ES75</f>
        <v>0</v>
      </c>
      <c r="DX159" s="18">
        <f>Source!ET75</f>
        <v>0</v>
      </c>
      <c r="DY159" s="18">
        <f>Source!EU75</f>
        <v>0</v>
      </c>
      <c r="DZ159" s="18"/>
      <c r="EA159" s="18"/>
      <c r="EB159" s="18"/>
      <c r="EC159" s="18"/>
      <c r="ED159" s="18"/>
      <c r="EE159" s="18"/>
      <c r="EF159" s="18"/>
      <c r="EG159" s="18"/>
      <c r="EH159" s="18"/>
      <c r="EI159" s="18"/>
      <c r="EJ159" s="18"/>
      <c r="EK159" s="18"/>
      <c r="EL159" s="18"/>
      <c r="EM159" s="18"/>
      <c r="EN159" s="18"/>
      <c r="EO159" s="18"/>
      <c r="EP159" s="18"/>
      <c r="EQ159" s="18"/>
      <c r="ER159" s="18"/>
      <c r="ES159" s="18"/>
      <c r="ET159" s="18">
        <f>Source!DM75</f>
        <v>512.47566199999994</v>
      </c>
      <c r="EU159" s="18">
        <f>Source!DN75</f>
        <v>196.25755741999998</v>
      </c>
      <c r="EV159" s="18">
        <f t="shared" ref="EV159:FQ159" si="0">SUM(GJ46:GJ158)</f>
        <v>235185.97</v>
      </c>
      <c r="EW159" s="18">
        <f t="shared" si="0"/>
        <v>5109.7599999999993</v>
      </c>
      <c r="EX159" s="18">
        <f t="shared" si="0"/>
        <v>40951.22</v>
      </c>
      <c r="EY159" s="18">
        <f t="shared" si="0"/>
        <v>2590.14</v>
      </c>
      <c r="EZ159" s="18">
        <f t="shared" si="0"/>
        <v>189124.99</v>
      </c>
      <c r="FA159" s="18">
        <f t="shared" si="0"/>
        <v>0</v>
      </c>
      <c r="FB159" s="18">
        <f t="shared" si="0"/>
        <v>189124.99</v>
      </c>
      <c r="FC159" s="18">
        <f t="shared" si="0"/>
        <v>189124.99</v>
      </c>
      <c r="FD159" s="18">
        <f t="shared" si="0"/>
        <v>0</v>
      </c>
      <c r="FE159" s="18">
        <f t="shared" si="0"/>
        <v>189124.99</v>
      </c>
      <c r="FF159" s="18">
        <f t="shared" si="0"/>
        <v>0</v>
      </c>
      <c r="FG159" s="18">
        <f t="shared" si="0"/>
        <v>0</v>
      </c>
      <c r="FH159" s="18">
        <f t="shared" si="0"/>
        <v>0</v>
      </c>
      <c r="FI159" s="18">
        <f t="shared" si="0"/>
        <v>0</v>
      </c>
      <c r="FJ159" s="18">
        <f t="shared" si="0"/>
        <v>0</v>
      </c>
      <c r="FK159" s="18">
        <f t="shared" si="0"/>
        <v>7463.02</v>
      </c>
      <c r="FL159" s="18">
        <f t="shared" si="0"/>
        <v>4939.03</v>
      </c>
      <c r="FM159" s="18">
        <f t="shared" si="0"/>
        <v>247588.02</v>
      </c>
      <c r="FN159" s="18">
        <f t="shared" si="0"/>
        <v>232921.87999999998</v>
      </c>
      <c r="FO159" s="18">
        <f t="shared" si="0"/>
        <v>14380.970000000003</v>
      </c>
      <c r="FP159" s="18">
        <f t="shared" si="0"/>
        <v>0</v>
      </c>
      <c r="FQ159" s="18">
        <f t="shared" si="0"/>
        <v>285.17</v>
      </c>
      <c r="FR159" s="18">
        <f>FN159+FO159</f>
        <v>247302.84999999998</v>
      </c>
      <c r="FS159" s="18">
        <f>SUM(HG46:HG158)</f>
        <v>0</v>
      </c>
      <c r="FT159" s="18">
        <f>SUM(HH46:HH158)</f>
        <v>0</v>
      </c>
      <c r="FU159" s="18">
        <f>SUM(HI46:HI158)</f>
        <v>0</v>
      </c>
      <c r="FV159" s="18">
        <f>SUM(HJ46:HJ158)</f>
        <v>0</v>
      </c>
      <c r="FW159" s="18"/>
      <c r="FX159" s="18"/>
      <c r="FY159" s="18"/>
      <c r="FZ159" s="18"/>
      <c r="GA159" s="18"/>
      <c r="GB159" s="18"/>
      <c r="GC159" s="18"/>
      <c r="GD159" s="18"/>
      <c r="GE159" s="18"/>
      <c r="GF159" s="18"/>
      <c r="GG159" s="18"/>
      <c r="GH159" s="18"/>
      <c r="GI159" s="18"/>
      <c r="GJ159" s="18"/>
      <c r="GK159" s="18"/>
      <c r="GL159" s="18"/>
      <c r="GM159" s="18"/>
      <c r="GN159" s="18"/>
      <c r="GO159" s="18"/>
      <c r="GP159" s="18"/>
      <c r="GQ159" s="18"/>
      <c r="GR159" s="18"/>
      <c r="GS159" s="18"/>
      <c r="GT159" s="18"/>
      <c r="GU159" s="18"/>
      <c r="GV159" s="18"/>
      <c r="GW159" s="18"/>
      <c r="GX159" s="18"/>
      <c r="GY159" s="18"/>
      <c r="GZ159" s="18"/>
      <c r="HA159" s="18"/>
      <c r="HB159" s="18"/>
      <c r="HC159" s="18"/>
      <c r="HD159" s="18"/>
      <c r="HE159" s="18"/>
      <c r="HF159" s="18"/>
      <c r="HG159" s="18"/>
      <c r="HH159" s="18"/>
      <c r="HI159" s="18"/>
      <c r="HJ159" s="18"/>
      <c r="HK159" s="18"/>
      <c r="HL159" s="18"/>
      <c r="HM159" s="18"/>
      <c r="HN159" s="18"/>
      <c r="HO159" s="18"/>
      <c r="HP159" s="18"/>
      <c r="HQ159" s="18"/>
      <c r="HR159" s="18"/>
      <c r="HS159" s="18"/>
      <c r="HT159" s="18"/>
      <c r="HU159" s="18"/>
      <c r="HV159" s="18"/>
      <c r="HW159" s="18"/>
      <c r="HX159" s="18"/>
      <c r="HY159" s="18"/>
      <c r="HZ159" s="18"/>
      <c r="IA159" s="18"/>
      <c r="IB159" s="18"/>
      <c r="IC159" s="18"/>
      <c r="ID159" s="18"/>
      <c r="IE159" s="18"/>
      <c r="IF159" s="18"/>
      <c r="IG159" s="18"/>
      <c r="IH159" s="18"/>
      <c r="II159" s="18"/>
      <c r="IJ159" s="18"/>
      <c r="IK159" s="18"/>
      <c r="IL159" s="18"/>
      <c r="IM159" s="18"/>
      <c r="IN159" s="18"/>
      <c r="IO159" s="18"/>
      <c r="IP159" s="18"/>
      <c r="IQ159" s="18"/>
      <c r="IR159" s="18"/>
      <c r="IS159" s="18"/>
      <c r="IT159" s="18"/>
      <c r="IU159" s="18"/>
    </row>
    <row r="160" spans="1:255" x14ac:dyDescent="0.2">
      <c r="H160" s="149"/>
      <c r="I160" s="149"/>
      <c r="J160" s="149"/>
      <c r="K160" s="149"/>
    </row>
    <row r="161" spans="3:11" x14ac:dyDescent="0.2">
      <c r="C161" s="19" t="s">
        <v>126</v>
      </c>
      <c r="D161" s="19"/>
      <c r="E161" s="19"/>
      <c r="F161" s="19"/>
      <c r="G161" s="19"/>
      <c r="H161" s="124">
        <f>EV159</f>
        <v>235185.97</v>
      </c>
      <c r="I161" s="124"/>
      <c r="J161" s="124">
        <f>CY159</f>
        <v>2023836.18</v>
      </c>
      <c r="K161" s="150"/>
    </row>
    <row r="162" spans="3:11" x14ac:dyDescent="0.2">
      <c r="C162" s="19" t="s">
        <v>422</v>
      </c>
      <c r="D162" s="19"/>
      <c r="E162" s="19"/>
      <c r="F162" s="19"/>
      <c r="G162" s="19"/>
      <c r="H162" s="125"/>
      <c r="I162" s="125"/>
      <c r="J162" s="125"/>
      <c r="K162" s="149"/>
    </row>
    <row r="163" spans="3:11" x14ac:dyDescent="0.2">
      <c r="C163" s="19" t="s">
        <v>423</v>
      </c>
      <c r="D163" s="19"/>
      <c r="E163" s="19"/>
      <c r="F163" s="19"/>
      <c r="G163" s="19"/>
      <c r="H163" s="124">
        <f>EW159</f>
        <v>5109.7599999999993</v>
      </c>
      <c r="I163" s="124"/>
      <c r="J163" s="124">
        <f>CZ159</f>
        <v>93508.46</v>
      </c>
      <c r="K163" s="150"/>
    </row>
    <row r="164" spans="3:11" x14ac:dyDescent="0.2">
      <c r="C164" s="19" t="s">
        <v>424</v>
      </c>
      <c r="D164" s="19"/>
      <c r="E164" s="19"/>
      <c r="F164" s="19"/>
      <c r="G164" s="19"/>
      <c r="H164" s="124">
        <f>EX159</f>
        <v>40951.22</v>
      </c>
      <c r="I164" s="124"/>
      <c r="J164" s="124">
        <f>DA159</f>
        <v>511890.29</v>
      </c>
      <c r="K164" s="150"/>
    </row>
    <row r="165" spans="3:11" x14ac:dyDescent="0.2">
      <c r="C165" s="19" t="s">
        <v>425</v>
      </c>
      <c r="D165" s="19"/>
      <c r="E165" s="19"/>
      <c r="F165" s="19"/>
      <c r="G165" s="19"/>
      <c r="H165" s="124">
        <f>EZ159</f>
        <v>189124.99</v>
      </c>
      <c r="I165" s="124"/>
      <c r="J165" s="124">
        <f>DC159</f>
        <v>1418437.43</v>
      </c>
      <c r="K165" s="150"/>
    </row>
    <row r="166" spans="3:11" x14ac:dyDescent="0.2">
      <c r="C166" s="19"/>
      <c r="D166" s="19"/>
      <c r="E166" s="19"/>
      <c r="F166" s="19"/>
      <c r="G166" s="19"/>
      <c r="H166" s="125"/>
      <c r="I166" s="125"/>
      <c r="J166" s="125"/>
      <c r="K166" s="149"/>
    </row>
    <row r="167" spans="3:11" x14ac:dyDescent="0.2">
      <c r="C167" s="19" t="s">
        <v>426</v>
      </c>
      <c r="D167" s="19"/>
      <c r="E167" s="19"/>
      <c r="F167" s="19"/>
      <c r="G167" s="19"/>
      <c r="H167" s="124">
        <f>FK159</f>
        <v>7463.02</v>
      </c>
      <c r="I167" s="124"/>
      <c r="J167" s="124">
        <f>DN159</f>
        <v>116239.46</v>
      </c>
      <c r="K167" s="150"/>
    </row>
    <row r="168" spans="3:11" x14ac:dyDescent="0.2">
      <c r="C168" s="19" t="s">
        <v>427</v>
      </c>
      <c r="D168" s="19"/>
      <c r="E168" s="19"/>
      <c r="F168" s="19"/>
      <c r="G168" s="19"/>
      <c r="H168" s="124">
        <f>FL159</f>
        <v>4939.03</v>
      </c>
      <c r="I168" s="124"/>
      <c r="J168" s="124">
        <f>DO159</f>
        <v>72307.360000000001</v>
      </c>
      <c r="K168" s="150"/>
    </row>
    <row r="169" spans="3:11" x14ac:dyDescent="0.2">
      <c r="C169" s="19" t="s">
        <v>428</v>
      </c>
      <c r="D169" s="19"/>
      <c r="E169" s="19"/>
      <c r="F169" s="19"/>
      <c r="G169" s="19"/>
      <c r="H169" s="124">
        <f>FM159</f>
        <v>247588.02</v>
      </c>
      <c r="I169" s="124"/>
      <c r="J169" s="124">
        <f>DP159</f>
        <v>2212383</v>
      </c>
      <c r="K169" s="150"/>
    </row>
    <row r="170" spans="3:11" x14ac:dyDescent="0.2">
      <c r="C170" s="19" t="s">
        <v>429</v>
      </c>
      <c r="D170" s="19"/>
      <c r="E170" s="19"/>
      <c r="F170" s="19"/>
      <c r="G170" s="19"/>
      <c r="H170" s="125"/>
      <c r="I170" s="125"/>
      <c r="J170" s="125"/>
      <c r="K170" s="149"/>
    </row>
    <row r="171" spans="3:11" x14ac:dyDescent="0.2">
      <c r="C171" s="19" t="s">
        <v>430</v>
      </c>
      <c r="D171" s="19"/>
      <c r="E171" s="19"/>
      <c r="F171" s="19"/>
      <c r="G171" s="19"/>
      <c r="H171" s="124">
        <f>FN159</f>
        <v>232921.87999999998</v>
      </c>
      <c r="I171" s="124"/>
      <c r="J171" s="124">
        <f>DQ159</f>
        <v>1998607.89</v>
      </c>
      <c r="K171" s="150"/>
    </row>
    <row r="172" spans="3:11" x14ac:dyDescent="0.2">
      <c r="C172" s="19" t="s">
        <v>431</v>
      </c>
      <c r="D172" s="19"/>
      <c r="E172" s="19"/>
      <c r="F172" s="19"/>
      <c r="G172" s="19"/>
      <c r="H172" s="124">
        <f>FO159</f>
        <v>14380.970000000003</v>
      </c>
      <c r="I172" s="124"/>
      <c r="J172" s="124">
        <f>DR159</f>
        <v>209014.77</v>
      </c>
      <c r="K172" s="150"/>
    </row>
    <row r="173" spans="3:11" hidden="1" x14ac:dyDescent="0.2">
      <c r="C173" s="19" t="s">
        <v>432</v>
      </c>
      <c r="D173" s="19"/>
      <c r="E173" s="19"/>
      <c r="F173" s="19"/>
      <c r="G173" s="19"/>
      <c r="H173" s="124">
        <f>FP159</f>
        <v>0</v>
      </c>
      <c r="I173" s="124"/>
      <c r="J173" s="124">
        <f>DS159</f>
        <v>0</v>
      </c>
      <c r="K173" s="150"/>
    </row>
    <row r="174" spans="3:11" x14ac:dyDescent="0.2">
      <c r="C174" s="19" t="s">
        <v>433</v>
      </c>
      <c r="D174" s="19"/>
      <c r="E174" s="19"/>
      <c r="F174" s="19"/>
      <c r="G174" s="19"/>
      <c r="H174" s="124">
        <f>FQ159</f>
        <v>285.17</v>
      </c>
      <c r="I174" s="124"/>
      <c r="J174" s="124">
        <f>DT159</f>
        <v>4760.34</v>
      </c>
      <c r="K174" s="150"/>
    </row>
    <row r="175" spans="3:11" x14ac:dyDescent="0.2">
      <c r="C175" s="19"/>
      <c r="D175" s="19"/>
      <c r="E175" s="19"/>
      <c r="F175" s="19"/>
      <c r="G175" s="19"/>
      <c r="H175" s="125"/>
      <c r="I175" s="125"/>
      <c r="J175" s="125"/>
      <c r="K175" s="149"/>
    </row>
    <row r="176" spans="3:11" x14ac:dyDescent="0.2">
      <c r="C176" s="19" t="s">
        <v>434</v>
      </c>
      <c r="D176" s="19"/>
      <c r="E176" s="19"/>
      <c r="F176" s="19"/>
      <c r="G176" s="19"/>
      <c r="H176" s="124">
        <f>H169</f>
        <v>247588.02</v>
      </c>
      <c r="I176" s="124"/>
      <c r="J176" s="124">
        <f>J169</f>
        <v>2212383</v>
      </c>
      <c r="K176" s="150"/>
    </row>
    <row r="177" spans="1:255" hidden="1" x14ac:dyDescent="0.2">
      <c r="C177" s="19" t="s">
        <v>435</v>
      </c>
      <c r="D177" s="19"/>
      <c r="E177" s="76">
        <v>20</v>
      </c>
      <c r="F177" s="77" t="s">
        <v>392</v>
      </c>
      <c r="G177" s="19"/>
      <c r="H177" s="19"/>
      <c r="I177" s="19"/>
      <c r="J177" s="124">
        <f>ROUND(J176*E177/100,2)</f>
        <v>442476.6</v>
      </c>
      <c r="K177" s="151"/>
    </row>
    <row r="178" spans="1:255" hidden="1" x14ac:dyDescent="0.2">
      <c r="C178" s="19" t="s">
        <v>436</v>
      </c>
      <c r="D178" s="19"/>
      <c r="E178" s="19"/>
      <c r="F178" s="19"/>
      <c r="G178" s="19"/>
      <c r="H178" s="19"/>
      <c r="I178" s="19"/>
      <c r="J178" s="124">
        <f>J177+J176</f>
        <v>2654859.6</v>
      </c>
      <c r="K178" s="150"/>
    </row>
    <row r="179" spans="1:255" x14ac:dyDescent="0.2">
      <c r="C179" s="19"/>
      <c r="D179" s="19"/>
      <c r="E179" s="19"/>
      <c r="F179" s="19"/>
      <c r="G179" s="19"/>
      <c r="H179" s="19"/>
      <c r="I179" s="19"/>
      <c r="J179" s="125"/>
      <c r="K179" s="149"/>
    </row>
    <row r="180" spans="1:255" hidden="1" outlineLevel="1" x14ac:dyDescent="0.2">
      <c r="C180" s="19"/>
      <c r="D180" s="19"/>
      <c r="E180" s="19"/>
      <c r="F180" s="19"/>
      <c r="G180" s="19"/>
      <c r="H180" s="19"/>
      <c r="I180" s="19"/>
      <c r="J180" s="19"/>
    </row>
    <row r="181" spans="1:255" hidden="1" outlineLevel="1" x14ac:dyDescent="0.2"/>
    <row r="182" spans="1:255" hidden="1" outlineLevel="1" x14ac:dyDescent="0.2">
      <c r="A182" s="78" t="s">
        <v>437</v>
      </c>
      <c r="B182" s="78"/>
      <c r="C182" s="91"/>
      <c r="D182" s="91"/>
      <c r="E182" s="91"/>
      <c r="F182" s="91"/>
      <c r="G182" s="79"/>
      <c r="H182" s="79"/>
      <c r="I182" s="91"/>
      <c r="J182" s="91"/>
      <c r="BY182" s="80">
        <f>C182</f>
        <v>0</v>
      </c>
      <c r="BZ182" s="80">
        <f>I182</f>
        <v>0</v>
      </c>
      <c r="IU182" s="18"/>
    </row>
    <row r="183" spans="1:255" s="82" customFormat="1" ht="11.25" hidden="1" outlineLevel="1" x14ac:dyDescent="0.2">
      <c r="A183" s="81"/>
      <c r="B183" s="81"/>
      <c r="C183" s="92" t="s">
        <v>438</v>
      </c>
      <c r="D183" s="92"/>
      <c r="E183" s="92"/>
      <c r="F183" s="92"/>
      <c r="G183" s="92"/>
      <c r="H183" s="92"/>
      <c r="I183" s="92" t="s">
        <v>439</v>
      </c>
      <c r="J183" s="92"/>
    </row>
    <row r="184" spans="1:255" hidden="1" outlineLevel="1" x14ac:dyDescent="0.2">
      <c r="A184" s="152"/>
      <c r="B184" s="152"/>
      <c r="C184" s="152"/>
      <c r="D184" s="152"/>
      <c r="E184" s="152"/>
      <c r="F184" s="152"/>
      <c r="G184" s="153" t="s">
        <v>440</v>
      </c>
      <c r="H184" s="152"/>
      <c r="I184" s="152"/>
      <c r="J184" s="152"/>
    </row>
    <row r="185" spans="1:255" hidden="1" outlineLevel="1" x14ac:dyDescent="0.2">
      <c r="A185" s="78" t="s">
        <v>441</v>
      </c>
      <c r="B185" s="78"/>
      <c r="C185" s="91"/>
      <c r="D185" s="91"/>
      <c r="E185" s="91"/>
      <c r="F185" s="91"/>
      <c r="G185" s="79"/>
      <c r="H185" s="79"/>
      <c r="I185" s="91"/>
      <c r="J185" s="91"/>
      <c r="BY185" s="80">
        <f>C185</f>
        <v>0</v>
      </c>
      <c r="BZ185" s="80">
        <f>I185</f>
        <v>0</v>
      </c>
      <c r="IU185" s="18"/>
    </row>
    <row r="186" spans="1:255" s="82" customFormat="1" ht="11.25" hidden="1" outlineLevel="1" x14ac:dyDescent="0.2">
      <c r="A186" s="81"/>
      <c r="B186" s="81"/>
      <c r="C186" s="92" t="s">
        <v>438</v>
      </c>
      <c r="D186" s="92"/>
      <c r="E186" s="92"/>
      <c r="F186" s="92"/>
      <c r="G186" s="92"/>
      <c r="H186" s="92"/>
      <c r="I186" s="92" t="s">
        <v>439</v>
      </c>
      <c r="J186" s="92"/>
    </row>
    <row r="187" spans="1:255" hidden="1" outlineLevel="1" x14ac:dyDescent="0.2">
      <c r="A187" s="152"/>
      <c r="B187" s="152"/>
      <c r="C187" s="152"/>
      <c r="D187" s="152"/>
      <c r="E187" s="152"/>
      <c r="F187" s="152"/>
      <c r="G187" s="153" t="s">
        <v>440</v>
      </c>
      <c r="H187" s="152"/>
      <c r="I187" s="152"/>
      <c r="J187" s="152"/>
    </row>
    <row r="188" spans="1:255" collapsed="1" x14ac:dyDescent="0.2"/>
    <row r="189" spans="1:255" outlineLevel="1" x14ac:dyDescent="0.2"/>
    <row r="190" spans="1:255" outlineLevel="1" x14ac:dyDescent="0.2"/>
    <row r="191" spans="1:255" outlineLevel="1" x14ac:dyDescent="0.2">
      <c r="A191" s="78" t="s">
        <v>442</v>
      </c>
      <c r="B191" s="78"/>
      <c r="C191" s="91"/>
      <c r="D191" s="91"/>
      <c r="E191" s="91"/>
      <c r="F191" s="91"/>
      <c r="G191" s="79"/>
      <c r="H191" s="79"/>
      <c r="I191" s="91"/>
      <c r="J191" s="91"/>
      <c r="BY191" s="80">
        <f>C191</f>
        <v>0</v>
      </c>
      <c r="BZ191" s="80">
        <f>I191</f>
        <v>0</v>
      </c>
      <c r="IU191" s="18"/>
    </row>
    <row r="192" spans="1:255" s="82" customFormat="1" ht="11.25" outlineLevel="1" x14ac:dyDescent="0.2">
      <c r="A192" s="81"/>
      <c r="B192" s="81"/>
      <c r="C192" s="92" t="s">
        <v>438</v>
      </c>
      <c r="D192" s="92"/>
      <c r="E192" s="92"/>
      <c r="F192" s="92"/>
      <c r="G192" s="92"/>
      <c r="H192" s="92"/>
      <c r="I192" s="92" t="s">
        <v>439</v>
      </c>
      <c r="J192" s="92"/>
    </row>
    <row r="193" spans="1:255" outlineLevel="1" x14ac:dyDescent="0.2">
      <c r="A193" s="152"/>
      <c r="B193" s="152"/>
      <c r="C193" s="152"/>
      <c r="D193" s="152"/>
      <c r="E193" s="152"/>
      <c r="F193" s="152"/>
      <c r="G193" s="153" t="s">
        <v>440</v>
      </c>
      <c r="H193" s="152"/>
      <c r="I193" s="152"/>
      <c r="J193" s="152"/>
    </row>
    <row r="194" spans="1:255" outlineLevel="1" x14ac:dyDescent="0.2">
      <c r="A194" s="78" t="s">
        <v>443</v>
      </c>
      <c r="B194" s="78"/>
      <c r="C194" s="91"/>
      <c r="D194" s="91"/>
      <c r="E194" s="91"/>
      <c r="F194" s="91"/>
      <c r="G194" s="79"/>
      <c r="H194" s="79"/>
      <c r="I194" s="91"/>
      <c r="J194" s="91"/>
      <c r="BY194" s="80">
        <f>C194</f>
        <v>0</v>
      </c>
      <c r="BZ194" s="80">
        <f>I194</f>
        <v>0</v>
      </c>
      <c r="IU194" s="18"/>
    </row>
    <row r="195" spans="1:255" s="82" customFormat="1" ht="11.25" outlineLevel="1" x14ac:dyDescent="0.2">
      <c r="A195" s="81"/>
      <c r="B195" s="81"/>
      <c r="C195" s="92" t="s">
        <v>438</v>
      </c>
      <c r="D195" s="92"/>
      <c r="E195" s="92"/>
      <c r="F195" s="92"/>
      <c r="G195" s="92"/>
      <c r="H195" s="92"/>
      <c r="I195" s="92" t="s">
        <v>439</v>
      </c>
      <c r="J195" s="92"/>
    </row>
    <row r="196" spans="1:255" outlineLevel="1" x14ac:dyDescent="0.2">
      <c r="A196" s="152"/>
      <c r="B196" s="152"/>
      <c r="C196" s="152"/>
      <c r="D196" s="152"/>
      <c r="E196" s="152"/>
      <c r="F196" s="152"/>
      <c r="G196" s="153" t="s">
        <v>440</v>
      </c>
      <c r="H196" s="152"/>
      <c r="I196" s="152"/>
      <c r="J196" s="152"/>
    </row>
    <row r="198" spans="1:255" x14ac:dyDescent="0.2">
      <c r="Y198" s="18">
        <v>999</v>
      </c>
      <c r="Z198" s="18" t="s">
        <v>444</v>
      </c>
      <c r="AA198" s="18"/>
      <c r="AB198" s="18"/>
      <c r="AC198" s="18"/>
      <c r="AD198" s="18"/>
      <c r="AE198" s="18"/>
      <c r="AF198" s="18"/>
      <c r="AG198" s="18"/>
      <c r="AH198" s="18"/>
      <c r="AI198" s="18"/>
      <c r="AJ198" s="18"/>
      <c r="AK198" s="18"/>
      <c r="AL198" s="18"/>
      <c r="AM198" s="18"/>
      <c r="AN198" s="18"/>
      <c r="AO198" s="18"/>
      <c r="AP198" s="18"/>
      <c r="AQ198" s="18"/>
      <c r="AR198" s="18"/>
      <c r="AS198" s="18"/>
      <c r="AT198" s="18"/>
      <c r="AU198" s="18"/>
      <c r="AV198" s="18"/>
      <c r="AW198" s="18"/>
      <c r="AX198" s="18"/>
      <c r="AY198" s="18"/>
      <c r="AZ198" s="18"/>
      <c r="BA198" s="18"/>
      <c r="BB198" s="18"/>
      <c r="BC198" s="18"/>
      <c r="BD198" s="18"/>
      <c r="BE198" s="18"/>
      <c r="BF198" s="18"/>
      <c r="BG198" s="18"/>
      <c r="BH198" s="18"/>
      <c r="BI198" s="18"/>
      <c r="BJ198" s="18"/>
      <c r="BK198" s="18"/>
      <c r="BL198" s="18"/>
      <c r="BM198" s="18"/>
      <c r="BN198" s="18"/>
      <c r="BO198" s="18"/>
      <c r="BP198" s="18"/>
      <c r="BQ198" s="18"/>
      <c r="BR198" s="18"/>
      <c r="BS198" s="18"/>
      <c r="BT198" s="18"/>
      <c r="BU198" s="18"/>
      <c r="BV198" s="18"/>
      <c r="BW198" s="18"/>
      <c r="BX198" s="18"/>
      <c r="BY198" s="18"/>
      <c r="BZ198" s="18"/>
      <c r="CA198" s="18"/>
      <c r="CB198" s="18"/>
      <c r="CC198" s="18"/>
      <c r="CD198" s="18"/>
      <c r="CE198" s="18"/>
      <c r="CF198" s="18"/>
      <c r="CG198" s="18"/>
      <c r="CH198" s="18"/>
      <c r="CI198" s="18"/>
      <c r="CJ198" s="18"/>
      <c r="CK198" s="18"/>
      <c r="CL198" s="18"/>
      <c r="CM198" s="18"/>
      <c r="CN198" s="18"/>
      <c r="CO198" s="18"/>
      <c r="CP198" s="18"/>
      <c r="CQ198" s="18"/>
      <c r="CR198" s="18"/>
      <c r="CS198" s="18"/>
      <c r="CT198" s="18"/>
      <c r="CU198" s="18"/>
      <c r="CV198" s="18"/>
      <c r="CW198" s="18"/>
      <c r="CX198" s="18"/>
      <c r="CY198" s="18"/>
      <c r="CZ198" s="18"/>
      <c r="DA198" s="18"/>
      <c r="DB198" s="18"/>
      <c r="DC198" s="18"/>
      <c r="DD198" s="18"/>
      <c r="DE198" s="18"/>
      <c r="DF198" s="18"/>
      <c r="DG198" s="18"/>
      <c r="DH198" s="18"/>
      <c r="DI198" s="18"/>
      <c r="DJ198" s="18"/>
      <c r="DK198" s="18"/>
      <c r="DL198" s="18"/>
      <c r="DM198" s="18"/>
      <c r="DN198" s="18"/>
      <c r="DO198" s="18"/>
      <c r="DP198" s="18"/>
      <c r="DQ198" s="18"/>
      <c r="DR198" s="18"/>
      <c r="DS198" s="18"/>
      <c r="DT198" s="18"/>
      <c r="DU198" s="18"/>
      <c r="DV198" s="18"/>
      <c r="DW198" s="18"/>
      <c r="DX198" s="18"/>
      <c r="DY198" s="18"/>
      <c r="DZ198" s="18"/>
      <c r="EA198" s="18"/>
      <c r="EB198" s="18"/>
      <c r="EC198" s="18"/>
      <c r="ED198" s="18"/>
      <c r="EE198" s="18"/>
      <c r="EF198" s="18"/>
      <c r="EG198" s="18"/>
      <c r="EH198" s="18"/>
      <c r="EI198" s="18"/>
      <c r="EJ198" s="18"/>
      <c r="EK198" s="18"/>
      <c r="EL198" s="18"/>
      <c r="EM198" s="18"/>
      <c r="EN198" s="18"/>
      <c r="EO198" s="18"/>
      <c r="EP198" s="18"/>
      <c r="EQ198" s="18"/>
      <c r="ER198" s="18"/>
      <c r="ES198" s="18"/>
      <c r="ET198" s="18"/>
      <c r="EU198" s="18"/>
      <c r="EV198" s="18"/>
      <c r="EW198" s="18"/>
      <c r="EX198" s="18"/>
      <c r="EY198" s="18"/>
      <c r="EZ198" s="18"/>
      <c r="FA198" s="18"/>
      <c r="FB198" s="18"/>
      <c r="FC198" s="18"/>
      <c r="FD198" s="18"/>
      <c r="FE198" s="18"/>
      <c r="FF198" s="18"/>
      <c r="FG198" s="18"/>
      <c r="FH198" s="18"/>
      <c r="FI198" s="18"/>
      <c r="FJ198" s="18"/>
      <c r="FK198" s="18"/>
      <c r="FL198" s="18"/>
      <c r="FM198" s="18"/>
      <c r="FN198" s="18"/>
      <c r="FO198" s="18"/>
      <c r="FP198" s="18"/>
      <c r="FQ198" s="18"/>
      <c r="FR198" s="18"/>
      <c r="FS198" s="18"/>
      <c r="FT198" s="18"/>
      <c r="FU198" s="18"/>
      <c r="FV198" s="18"/>
      <c r="FW198" s="18"/>
      <c r="FX198" s="18"/>
      <c r="FY198" s="18"/>
      <c r="FZ198" s="18"/>
      <c r="GA198" s="18"/>
      <c r="GB198" s="18"/>
      <c r="GC198" s="18"/>
      <c r="GD198" s="18"/>
      <c r="GE198" s="18"/>
      <c r="GF198" s="18"/>
      <c r="GG198" s="18"/>
      <c r="GH198" s="18"/>
      <c r="GI198" s="18"/>
      <c r="GJ198" s="18"/>
      <c r="GK198" s="18"/>
      <c r="GL198" s="18"/>
      <c r="GM198" s="18"/>
      <c r="GN198" s="18"/>
      <c r="GO198" s="18"/>
      <c r="GP198" s="18"/>
      <c r="GQ198" s="18"/>
      <c r="GR198" s="18"/>
      <c r="GS198" s="18"/>
      <c r="GT198" s="18"/>
      <c r="GU198" s="18"/>
      <c r="GV198" s="18"/>
      <c r="GW198" s="18"/>
      <c r="GX198" s="18"/>
      <c r="GY198" s="18"/>
      <c r="GZ198" s="18"/>
      <c r="HA198" s="18"/>
      <c r="HB198" s="18"/>
      <c r="HC198" s="18"/>
      <c r="HD198" s="18"/>
      <c r="HE198" s="18"/>
      <c r="HF198" s="18"/>
      <c r="HG198" s="18"/>
      <c r="HH198" s="18"/>
      <c r="HI198" s="18"/>
      <c r="HJ198" s="18"/>
      <c r="HK198" s="18"/>
      <c r="HL198" s="18"/>
      <c r="HM198" s="18"/>
      <c r="HN198" s="18"/>
      <c r="HO198" s="18"/>
      <c r="HP198" s="18"/>
      <c r="HQ198" s="18"/>
      <c r="HR198" s="18"/>
      <c r="HS198" s="18"/>
      <c r="HT198" s="18"/>
      <c r="HU198" s="18"/>
      <c r="HV198" s="18"/>
      <c r="HW198" s="18"/>
      <c r="HX198" s="18"/>
      <c r="HY198" s="18"/>
      <c r="HZ198" s="18"/>
      <c r="IA198" s="18"/>
      <c r="IB198" s="18"/>
      <c r="IC198" s="18"/>
      <c r="ID198" s="18"/>
      <c r="IE198" s="18"/>
      <c r="IF198" s="18"/>
      <c r="IG198" s="18"/>
      <c r="IH198" s="18"/>
      <c r="II198" s="18"/>
      <c r="IJ198" s="18"/>
      <c r="IK198" s="18"/>
      <c r="IL198" s="18"/>
      <c r="IM198" s="18"/>
      <c r="IN198" s="18"/>
      <c r="IO198" s="18"/>
      <c r="IP198" s="18"/>
      <c r="IQ198" s="18"/>
      <c r="IR198" s="18"/>
      <c r="IS198" s="18"/>
      <c r="IT198" s="18"/>
      <c r="IU198" s="18"/>
    </row>
  </sheetData>
  <mergeCells count="147">
    <mergeCell ref="C195:H195"/>
    <mergeCell ref="I195:J195"/>
    <mergeCell ref="C191:F191"/>
    <mergeCell ref="I191:J191"/>
    <mergeCell ref="C192:H192"/>
    <mergeCell ref="I192:J192"/>
    <mergeCell ref="C194:F194"/>
    <mergeCell ref="I194:J194"/>
    <mergeCell ref="C183:H183"/>
    <mergeCell ref="I183:J183"/>
    <mergeCell ref="C185:F185"/>
    <mergeCell ref="I185:J185"/>
    <mergeCell ref="C186:H186"/>
    <mergeCell ref="I186:J186"/>
    <mergeCell ref="H176:I176"/>
    <mergeCell ref="J176:K176"/>
    <mergeCell ref="J177:K177"/>
    <mergeCell ref="J178:K178"/>
    <mergeCell ref="J179:K179"/>
    <mergeCell ref="C182:F182"/>
    <mergeCell ref="I182:J182"/>
    <mergeCell ref="H173:I173"/>
    <mergeCell ref="J173:K173"/>
    <mergeCell ref="H174:I174"/>
    <mergeCell ref="J174:K174"/>
    <mergeCell ref="H175:I175"/>
    <mergeCell ref="J175:K175"/>
    <mergeCell ref="H170:I170"/>
    <mergeCell ref="J170:K170"/>
    <mergeCell ref="H171:I171"/>
    <mergeCell ref="J171:K171"/>
    <mergeCell ref="H172:I172"/>
    <mergeCell ref="J172:K172"/>
    <mergeCell ref="H167:I167"/>
    <mergeCell ref="J167:K167"/>
    <mergeCell ref="H168:I168"/>
    <mergeCell ref="J168:K168"/>
    <mergeCell ref="H169:I169"/>
    <mergeCell ref="J169:K169"/>
    <mergeCell ref="H164:I164"/>
    <mergeCell ref="J164:K164"/>
    <mergeCell ref="H165:I165"/>
    <mergeCell ref="J165:K165"/>
    <mergeCell ref="H166:I166"/>
    <mergeCell ref="J166:K166"/>
    <mergeCell ref="H161:I161"/>
    <mergeCell ref="J161:K161"/>
    <mergeCell ref="H162:I162"/>
    <mergeCell ref="J162:K162"/>
    <mergeCell ref="H163:I163"/>
    <mergeCell ref="J163:K163"/>
    <mergeCell ref="H158:I158"/>
    <mergeCell ref="J158:K158"/>
    <mergeCell ref="H159:I159"/>
    <mergeCell ref="J159:K159"/>
    <mergeCell ref="H160:I160"/>
    <mergeCell ref="J160:K160"/>
    <mergeCell ref="H149:I149"/>
    <mergeCell ref="J149:K149"/>
    <mergeCell ref="H152:I152"/>
    <mergeCell ref="J152:K152"/>
    <mergeCell ref="H155:I155"/>
    <mergeCell ref="J155:K155"/>
    <mergeCell ref="H140:I140"/>
    <mergeCell ref="J140:K140"/>
    <mergeCell ref="H143:I143"/>
    <mergeCell ref="J143:K143"/>
    <mergeCell ref="H146:I146"/>
    <mergeCell ref="J146:K146"/>
    <mergeCell ref="H131:I131"/>
    <mergeCell ref="J131:K131"/>
    <mergeCell ref="H134:I134"/>
    <mergeCell ref="J134:K134"/>
    <mergeCell ref="H137:I137"/>
    <mergeCell ref="J137:K137"/>
    <mergeCell ref="H119:I119"/>
    <mergeCell ref="J119:K119"/>
    <mergeCell ref="H125:I125"/>
    <mergeCell ref="J125:K125"/>
    <mergeCell ref="H128:I128"/>
    <mergeCell ref="J128:K128"/>
    <mergeCell ref="H99:I99"/>
    <mergeCell ref="J99:K99"/>
    <mergeCell ref="H105:I105"/>
    <mergeCell ref="J105:K105"/>
    <mergeCell ref="H111:I111"/>
    <mergeCell ref="J111:K111"/>
    <mergeCell ref="H75:I75"/>
    <mergeCell ref="J75:K75"/>
    <mergeCell ref="H83:I83"/>
    <mergeCell ref="J83:K83"/>
    <mergeCell ref="H91:I91"/>
    <mergeCell ref="J91:K91"/>
    <mergeCell ref="H51:I51"/>
    <mergeCell ref="J51:K51"/>
    <mergeCell ref="H57:I57"/>
    <mergeCell ref="J57:K57"/>
    <mergeCell ref="H66:I66"/>
    <mergeCell ref="J66:K66"/>
    <mergeCell ref="F41:F44"/>
    <mergeCell ref="G41:G44"/>
    <mergeCell ref="H41:H44"/>
    <mergeCell ref="I41:I44"/>
    <mergeCell ref="J41:J44"/>
    <mergeCell ref="K41:K44"/>
    <mergeCell ref="C31:K31"/>
    <mergeCell ref="C32:K32"/>
    <mergeCell ref="A34:K34"/>
    <mergeCell ref="A35:K35"/>
    <mergeCell ref="C36:K36"/>
    <mergeCell ref="A41:A44"/>
    <mergeCell ref="B41:B44"/>
    <mergeCell ref="C41:C44"/>
    <mergeCell ref="D41:D44"/>
    <mergeCell ref="E41:E44"/>
    <mergeCell ref="C20:F20"/>
    <mergeCell ref="C21:F21"/>
    <mergeCell ref="A22:K22"/>
    <mergeCell ref="A23:K23"/>
    <mergeCell ref="E26:F26"/>
    <mergeCell ref="C30:K30"/>
    <mergeCell ref="G14:H14"/>
    <mergeCell ref="J14:K14"/>
    <mergeCell ref="J15:K15"/>
    <mergeCell ref="J16:K16"/>
    <mergeCell ref="G18:G19"/>
    <mergeCell ref="H18:H19"/>
    <mergeCell ref="I18:J18"/>
    <mergeCell ref="C12:G12"/>
    <mergeCell ref="J12:K12"/>
    <mergeCell ref="C13:G13"/>
    <mergeCell ref="J13:K13"/>
    <mergeCell ref="C8:G8"/>
    <mergeCell ref="J8:K8"/>
    <mergeCell ref="C9:G9"/>
    <mergeCell ref="J9:K9"/>
    <mergeCell ref="C10:G10"/>
    <mergeCell ref="J10:K10"/>
    <mergeCell ref="H2:K2"/>
    <mergeCell ref="H3:K3"/>
    <mergeCell ref="H4:K4"/>
    <mergeCell ref="J5:K5"/>
    <mergeCell ref="J6:K6"/>
    <mergeCell ref="C7:G7"/>
    <mergeCell ref="J7:K7"/>
    <mergeCell ref="C11:G11"/>
    <mergeCell ref="J11:K11"/>
  </mergeCells>
  <printOptions horizontalCentered="1"/>
  <pageMargins left="0.39370078740157499" right="0.39370078740157499" top="1.1811023622047201" bottom="0.39370078740157499" header="0" footer="0"/>
  <pageSetup paperSize="9" orientation="landscape" r:id="rId1"/>
  <headerFooter>
    <oddHeader>&amp;CСтраница &amp;P из &amp;N</oddHeader>
    <oddFooter>&amp;R&amp;P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73"/>
  <sheetViews>
    <sheetView workbookViewId="0">
      <selection activeCell="A169" sqref="A169:AH169"/>
    </sheetView>
  </sheetViews>
  <sheetFormatPr defaultColWidth="9.140625" defaultRowHeight="12.75" x14ac:dyDescent="0.2"/>
  <cols>
    <col min="1" max="256" width="9.140625" customWidth="1"/>
  </cols>
  <sheetData>
    <row r="1" spans="1:133" x14ac:dyDescent="0.2">
      <c r="A1">
        <v>0</v>
      </c>
      <c r="B1" t="s">
        <v>0</v>
      </c>
      <c r="D1" t="s">
        <v>1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16331</v>
      </c>
      <c r="M1">
        <v>10</v>
      </c>
    </row>
    <row r="5" spans="1:133" x14ac:dyDescent="0.2">
      <c r="G5">
        <v>2</v>
      </c>
      <c r="H5" t="s">
        <v>335</v>
      </c>
    </row>
    <row r="6" spans="1:133" x14ac:dyDescent="0.2">
      <c r="G6">
        <v>10</v>
      </c>
      <c r="H6" t="s">
        <v>331</v>
      </c>
    </row>
    <row r="7" spans="1:133" x14ac:dyDescent="0.2">
      <c r="G7">
        <v>2</v>
      </c>
      <c r="H7" t="s">
        <v>332</v>
      </c>
    </row>
    <row r="8" spans="1:133" x14ac:dyDescent="0.2">
      <c r="G8">
        <f>IF((Source!AR75&lt;&gt;'1.Смета.или.Акт'!P159),0,1)</f>
        <v>0</v>
      </c>
      <c r="H8" t="s">
        <v>420</v>
      </c>
    </row>
    <row r="9" spans="1:133" x14ac:dyDescent="0.2">
      <c r="G9" s="11" t="s">
        <v>333</v>
      </c>
      <c r="H9" t="s">
        <v>334</v>
      </c>
    </row>
    <row r="12" spans="1:133" x14ac:dyDescent="0.2">
      <c r="A12" s="1">
        <v>1</v>
      </c>
      <c r="B12" s="1">
        <v>167</v>
      </c>
      <c r="C12" s="1">
        <v>0</v>
      </c>
      <c r="D12" s="1">
        <f>ROW(A104)</f>
        <v>104</v>
      </c>
      <c r="E12" s="1">
        <v>0</v>
      </c>
      <c r="F12" s="1" t="s">
        <v>3</v>
      </c>
      <c r="G12" s="1" t="s">
        <v>4</v>
      </c>
      <c r="H12" s="1" t="s">
        <v>3</v>
      </c>
      <c r="I12" s="1">
        <v>0</v>
      </c>
      <c r="J12" s="1" t="s">
        <v>3</v>
      </c>
      <c r="K12" s="1">
        <v>0</v>
      </c>
      <c r="L12" s="1"/>
      <c r="M12" s="1"/>
      <c r="N12" s="1"/>
      <c r="O12" s="1">
        <v>0</v>
      </c>
      <c r="P12" s="1">
        <v>0</v>
      </c>
      <c r="Q12" s="1">
        <v>2</v>
      </c>
      <c r="R12" s="1">
        <v>0</v>
      </c>
      <c r="S12" s="1">
        <v>0</v>
      </c>
      <c r="T12" s="1"/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3</v>
      </c>
      <c r="AC12" s="1" t="s">
        <v>3</v>
      </c>
      <c r="AD12" s="1" t="s">
        <v>3</v>
      </c>
      <c r="AE12" s="1" t="s">
        <v>3</v>
      </c>
      <c r="AF12" s="1" t="s">
        <v>3</v>
      </c>
      <c r="AG12" s="1" t="s">
        <v>3</v>
      </c>
      <c r="AH12" s="1" t="s">
        <v>3</v>
      </c>
      <c r="AI12" s="1" t="s">
        <v>3</v>
      </c>
      <c r="AJ12" s="1" t="s">
        <v>3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3</v>
      </c>
      <c r="AY12" s="1" t="s">
        <v>3</v>
      </c>
      <c r="AZ12" s="1" t="s">
        <v>3</v>
      </c>
      <c r="BA12" s="1"/>
      <c r="BB12" s="1"/>
      <c r="BC12" s="1"/>
      <c r="BD12" s="1"/>
      <c r="BE12" s="1"/>
      <c r="BF12" s="1"/>
      <c r="BG12" s="1"/>
      <c r="BH12" s="1" t="s">
        <v>5</v>
      </c>
      <c r="BI12" s="1" t="s">
        <v>6</v>
      </c>
      <c r="BJ12" s="1">
        <v>1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2</v>
      </c>
      <c r="BQ12" s="1">
        <v>2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7</v>
      </c>
      <c r="BZ12" s="1" t="s">
        <v>8</v>
      </c>
      <c r="CA12" s="1" t="s">
        <v>9</v>
      </c>
      <c r="CB12" s="1" t="s">
        <v>9</v>
      </c>
      <c r="CC12" s="1" t="s">
        <v>9</v>
      </c>
      <c r="CD12" s="1" t="s">
        <v>9</v>
      </c>
      <c r="CE12" s="1" t="s">
        <v>10</v>
      </c>
      <c r="CF12" s="1">
        <v>0</v>
      </c>
      <c r="CG12" s="1">
        <v>0</v>
      </c>
      <c r="CH12" s="1">
        <v>565769</v>
      </c>
      <c r="CI12" s="1" t="s">
        <v>3</v>
      </c>
      <c r="CJ12" s="1" t="s">
        <v>3</v>
      </c>
      <c r="CK12" s="1">
        <v>4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5" spans="1:133" x14ac:dyDescent="0.2">
      <c r="A15" s="1">
        <v>15</v>
      </c>
      <c r="B15" s="1">
        <v>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</row>
    <row r="18" spans="1:255" x14ac:dyDescent="0.2">
      <c r="A18" s="3">
        <v>52</v>
      </c>
      <c r="B18" s="3">
        <f t="shared" ref="B18:G18" si="0">B104</f>
        <v>167</v>
      </c>
      <c r="C18" s="3">
        <f t="shared" si="0"/>
        <v>1</v>
      </c>
      <c r="D18" s="3">
        <f t="shared" si="0"/>
        <v>12</v>
      </c>
      <c r="E18" s="3">
        <f t="shared" si="0"/>
        <v>0</v>
      </c>
      <c r="F18" s="3" t="str">
        <f t="shared" si="0"/>
        <v/>
      </c>
      <c r="G18" s="3" t="str">
        <f t="shared" si="0"/>
        <v>Коррект_1КМ_АСБ 4х240'Новое строительство КЛ 0,4 кВ №3, №15 ТП829 - г.Орёл</v>
      </c>
      <c r="H18" s="3"/>
      <c r="I18" s="3"/>
      <c r="J18" s="3"/>
      <c r="K18" s="3"/>
      <c r="L18" s="3"/>
      <c r="M18" s="3"/>
      <c r="N18" s="3"/>
      <c r="O18" s="3">
        <f t="shared" ref="O18:AT18" si="1">O104</f>
        <v>272213.53000000003</v>
      </c>
      <c r="P18" s="3">
        <f t="shared" si="1"/>
        <v>226152.55</v>
      </c>
      <c r="Q18" s="3">
        <f t="shared" si="1"/>
        <v>40951.22</v>
      </c>
      <c r="R18" s="3">
        <f t="shared" si="1"/>
        <v>2590.14</v>
      </c>
      <c r="S18" s="3">
        <f t="shared" si="1"/>
        <v>5109.76</v>
      </c>
      <c r="T18" s="3">
        <f t="shared" si="1"/>
        <v>0</v>
      </c>
      <c r="U18" s="3">
        <f t="shared" si="1"/>
        <v>512.47566199999994</v>
      </c>
      <c r="V18" s="3">
        <f t="shared" si="1"/>
        <v>196.25755741999998</v>
      </c>
      <c r="W18" s="3">
        <f t="shared" si="1"/>
        <v>0</v>
      </c>
      <c r="X18" s="3">
        <f t="shared" si="1"/>
        <v>7463.02</v>
      </c>
      <c r="Y18" s="3">
        <f t="shared" si="1"/>
        <v>4939.03</v>
      </c>
      <c r="Z18" s="3">
        <f t="shared" si="1"/>
        <v>0</v>
      </c>
      <c r="AA18" s="3">
        <f t="shared" si="1"/>
        <v>0</v>
      </c>
      <c r="AB18" s="3">
        <f t="shared" si="1"/>
        <v>0</v>
      </c>
      <c r="AC18" s="3">
        <f t="shared" si="1"/>
        <v>0</v>
      </c>
      <c r="AD18" s="3">
        <f t="shared" si="1"/>
        <v>0</v>
      </c>
      <c r="AE18" s="3">
        <f t="shared" si="1"/>
        <v>0</v>
      </c>
      <c r="AF18" s="3">
        <f t="shared" si="1"/>
        <v>0</v>
      </c>
      <c r="AG18" s="3">
        <f t="shared" si="1"/>
        <v>0</v>
      </c>
      <c r="AH18" s="3">
        <f t="shared" si="1"/>
        <v>0</v>
      </c>
      <c r="AI18" s="3">
        <f t="shared" si="1"/>
        <v>0</v>
      </c>
      <c r="AJ18" s="3">
        <f t="shared" si="1"/>
        <v>0</v>
      </c>
      <c r="AK18" s="3">
        <f t="shared" si="1"/>
        <v>0</v>
      </c>
      <c r="AL18" s="3">
        <f t="shared" si="1"/>
        <v>0</v>
      </c>
      <c r="AM18" s="3">
        <f t="shared" si="1"/>
        <v>0</v>
      </c>
      <c r="AN18" s="3">
        <f t="shared" si="1"/>
        <v>0</v>
      </c>
      <c r="AO18" s="3">
        <f t="shared" si="1"/>
        <v>0</v>
      </c>
      <c r="AP18" s="3">
        <f t="shared" si="1"/>
        <v>0</v>
      </c>
      <c r="AQ18" s="3">
        <f t="shared" si="1"/>
        <v>0</v>
      </c>
      <c r="AR18" s="3">
        <f t="shared" si="1"/>
        <v>284615.58</v>
      </c>
      <c r="AS18" s="3">
        <f t="shared" si="1"/>
        <v>269949.44</v>
      </c>
      <c r="AT18" s="3">
        <f t="shared" si="1"/>
        <v>14380.97</v>
      </c>
      <c r="AU18" s="3">
        <f t="shared" ref="AU18:BZ18" si="2">AU104</f>
        <v>285.17</v>
      </c>
      <c r="AV18" s="3">
        <f t="shared" si="2"/>
        <v>226152.55</v>
      </c>
      <c r="AW18" s="3">
        <f t="shared" si="2"/>
        <v>226152.55</v>
      </c>
      <c r="AX18" s="3">
        <f t="shared" si="2"/>
        <v>0</v>
      </c>
      <c r="AY18" s="3">
        <f t="shared" si="2"/>
        <v>226152.55</v>
      </c>
      <c r="AZ18" s="3">
        <f t="shared" si="2"/>
        <v>0</v>
      </c>
      <c r="BA18" s="3">
        <f t="shared" si="2"/>
        <v>0</v>
      </c>
      <c r="BB18" s="3">
        <f t="shared" si="2"/>
        <v>0</v>
      </c>
      <c r="BC18" s="3">
        <f t="shared" si="2"/>
        <v>0</v>
      </c>
      <c r="BD18" s="3">
        <f t="shared" si="2"/>
        <v>0</v>
      </c>
      <c r="BE18" s="3">
        <f t="shared" si="2"/>
        <v>0</v>
      </c>
      <c r="BF18" s="3">
        <f t="shared" si="2"/>
        <v>0</v>
      </c>
      <c r="BG18" s="3">
        <f t="shared" si="2"/>
        <v>0</v>
      </c>
      <c r="BH18" s="3">
        <f t="shared" si="2"/>
        <v>0</v>
      </c>
      <c r="BI18" s="3">
        <f t="shared" si="2"/>
        <v>0</v>
      </c>
      <c r="BJ18" s="3">
        <f t="shared" si="2"/>
        <v>0</v>
      </c>
      <c r="BK18" s="3">
        <f t="shared" si="2"/>
        <v>0</v>
      </c>
      <c r="BL18" s="3">
        <f t="shared" si="2"/>
        <v>0</v>
      </c>
      <c r="BM18" s="3">
        <f t="shared" si="2"/>
        <v>0</v>
      </c>
      <c r="BN18" s="3">
        <f t="shared" si="2"/>
        <v>0</v>
      </c>
      <c r="BO18" s="3">
        <f t="shared" si="2"/>
        <v>0</v>
      </c>
      <c r="BP18" s="3">
        <f t="shared" si="2"/>
        <v>0</v>
      </c>
      <c r="BQ18" s="3">
        <f t="shared" si="2"/>
        <v>0</v>
      </c>
      <c r="BR18" s="3">
        <f t="shared" si="2"/>
        <v>0</v>
      </c>
      <c r="BS18" s="3">
        <f t="shared" si="2"/>
        <v>0</v>
      </c>
      <c r="BT18" s="3">
        <f t="shared" si="2"/>
        <v>0</v>
      </c>
      <c r="BU18" s="3">
        <f t="shared" si="2"/>
        <v>0</v>
      </c>
      <c r="BV18" s="3">
        <f t="shared" si="2"/>
        <v>0</v>
      </c>
      <c r="BW18" s="3">
        <f t="shared" si="2"/>
        <v>0</v>
      </c>
      <c r="BX18" s="3">
        <f t="shared" si="2"/>
        <v>0</v>
      </c>
      <c r="BY18" s="3">
        <f t="shared" si="2"/>
        <v>0</v>
      </c>
      <c r="BZ18" s="3">
        <f t="shared" si="2"/>
        <v>0</v>
      </c>
      <c r="CA18" s="3">
        <f t="shared" ref="CA18:DF18" si="3">CA104</f>
        <v>0</v>
      </c>
      <c r="CB18" s="3">
        <f t="shared" si="3"/>
        <v>0</v>
      </c>
      <c r="CC18" s="3">
        <f t="shared" si="3"/>
        <v>0</v>
      </c>
      <c r="CD18" s="3">
        <f t="shared" si="3"/>
        <v>0</v>
      </c>
      <c r="CE18" s="3">
        <f t="shared" si="3"/>
        <v>0</v>
      </c>
      <c r="CF18" s="3">
        <f t="shared" si="3"/>
        <v>0</v>
      </c>
      <c r="CG18" s="3">
        <f t="shared" si="3"/>
        <v>0</v>
      </c>
      <c r="CH18" s="3">
        <f t="shared" si="3"/>
        <v>0</v>
      </c>
      <c r="CI18" s="3">
        <f t="shared" si="3"/>
        <v>0</v>
      </c>
      <c r="CJ18" s="3">
        <f t="shared" si="3"/>
        <v>0</v>
      </c>
      <c r="CK18" s="3">
        <f t="shared" si="3"/>
        <v>0</v>
      </c>
      <c r="CL18" s="3">
        <f t="shared" si="3"/>
        <v>0</v>
      </c>
      <c r="CM18" s="3">
        <f t="shared" si="3"/>
        <v>0</v>
      </c>
      <c r="CN18" s="3">
        <f t="shared" si="3"/>
        <v>0</v>
      </c>
      <c r="CO18" s="3">
        <f t="shared" si="3"/>
        <v>0</v>
      </c>
      <c r="CP18" s="3">
        <f t="shared" si="3"/>
        <v>0</v>
      </c>
      <c r="CQ18" s="3">
        <f t="shared" si="3"/>
        <v>0</v>
      </c>
      <c r="CR18" s="3">
        <f t="shared" si="3"/>
        <v>0</v>
      </c>
      <c r="CS18" s="3">
        <f t="shared" si="3"/>
        <v>0</v>
      </c>
      <c r="CT18" s="3">
        <f t="shared" si="3"/>
        <v>0</v>
      </c>
      <c r="CU18" s="3">
        <f t="shared" si="3"/>
        <v>0</v>
      </c>
      <c r="CV18" s="3">
        <f t="shared" si="3"/>
        <v>0</v>
      </c>
      <c r="CW18" s="3">
        <f t="shared" si="3"/>
        <v>0</v>
      </c>
      <c r="CX18" s="3">
        <f t="shared" si="3"/>
        <v>0</v>
      </c>
      <c r="CY18" s="3">
        <f t="shared" si="3"/>
        <v>0</v>
      </c>
      <c r="CZ18" s="3">
        <f t="shared" si="3"/>
        <v>0</v>
      </c>
      <c r="DA18" s="3">
        <f t="shared" si="3"/>
        <v>0</v>
      </c>
      <c r="DB18" s="3">
        <f t="shared" si="3"/>
        <v>0</v>
      </c>
      <c r="DC18" s="3">
        <f t="shared" si="3"/>
        <v>0</v>
      </c>
      <c r="DD18" s="3">
        <f t="shared" si="3"/>
        <v>0</v>
      </c>
      <c r="DE18" s="3">
        <f t="shared" si="3"/>
        <v>0</v>
      </c>
      <c r="DF18" s="3">
        <f t="shared" si="3"/>
        <v>0</v>
      </c>
      <c r="DG18" s="4">
        <f t="shared" ref="DG18:EL18" si="4">DG104</f>
        <v>2023836.18</v>
      </c>
      <c r="DH18" s="4">
        <f t="shared" si="4"/>
        <v>1418437.43</v>
      </c>
      <c r="DI18" s="4">
        <f t="shared" si="4"/>
        <v>511890.29</v>
      </c>
      <c r="DJ18" s="4">
        <f t="shared" si="4"/>
        <v>47399.61</v>
      </c>
      <c r="DK18" s="4">
        <f t="shared" si="4"/>
        <v>93508.46</v>
      </c>
      <c r="DL18" s="4">
        <f t="shared" si="4"/>
        <v>0</v>
      </c>
      <c r="DM18" s="4">
        <f t="shared" si="4"/>
        <v>512.47566199999994</v>
      </c>
      <c r="DN18" s="4">
        <f t="shared" si="4"/>
        <v>196.25755741999998</v>
      </c>
      <c r="DO18" s="4">
        <f t="shared" si="4"/>
        <v>0</v>
      </c>
      <c r="DP18" s="4">
        <f t="shared" si="4"/>
        <v>116239.46</v>
      </c>
      <c r="DQ18" s="4">
        <f t="shared" si="4"/>
        <v>72307.360000000001</v>
      </c>
      <c r="DR18" s="4">
        <f t="shared" si="4"/>
        <v>0</v>
      </c>
      <c r="DS18" s="4">
        <f t="shared" si="4"/>
        <v>0</v>
      </c>
      <c r="DT18" s="4">
        <f t="shared" si="4"/>
        <v>0</v>
      </c>
      <c r="DU18" s="4">
        <f t="shared" si="4"/>
        <v>0</v>
      </c>
      <c r="DV18" s="4">
        <f t="shared" si="4"/>
        <v>0</v>
      </c>
      <c r="DW18" s="4">
        <f t="shared" si="4"/>
        <v>0</v>
      </c>
      <c r="DX18" s="4">
        <f t="shared" si="4"/>
        <v>0</v>
      </c>
      <c r="DY18" s="4">
        <f t="shared" si="4"/>
        <v>0</v>
      </c>
      <c r="DZ18" s="4">
        <f t="shared" si="4"/>
        <v>0</v>
      </c>
      <c r="EA18" s="4">
        <f t="shared" si="4"/>
        <v>0</v>
      </c>
      <c r="EB18" s="4">
        <f t="shared" si="4"/>
        <v>0</v>
      </c>
      <c r="EC18" s="4">
        <f t="shared" si="4"/>
        <v>0</v>
      </c>
      <c r="ED18" s="4">
        <f t="shared" si="4"/>
        <v>0</v>
      </c>
      <c r="EE18" s="4">
        <f t="shared" si="4"/>
        <v>0</v>
      </c>
      <c r="EF18" s="4">
        <f t="shared" si="4"/>
        <v>0</v>
      </c>
      <c r="EG18" s="4">
        <f t="shared" si="4"/>
        <v>0</v>
      </c>
      <c r="EH18" s="4">
        <f t="shared" si="4"/>
        <v>0</v>
      </c>
      <c r="EI18" s="4">
        <f t="shared" si="4"/>
        <v>0</v>
      </c>
      <c r="EJ18" s="4">
        <f t="shared" si="4"/>
        <v>2212383</v>
      </c>
      <c r="EK18" s="4">
        <f t="shared" si="4"/>
        <v>1998607.89</v>
      </c>
      <c r="EL18" s="4">
        <f t="shared" si="4"/>
        <v>209014.77</v>
      </c>
      <c r="EM18" s="4">
        <f t="shared" ref="EM18:FR18" si="5">EM104</f>
        <v>4760.34</v>
      </c>
      <c r="EN18" s="4">
        <f t="shared" si="5"/>
        <v>1418437.43</v>
      </c>
      <c r="EO18" s="4">
        <f t="shared" si="5"/>
        <v>1418437.43</v>
      </c>
      <c r="EP18" s="4">
        <f t="shared" si="5"/>
        <v>0</v>
      </c>
      <c r="EQ18" s="4">
        <f t="shared" si="5"/>
        <v>1418437.43</v>
      </c>
      <c r="ER18" s="4">
        <f t="shared" si="5"/>
        <v>0</v>
      </c>
      <c r="ES18" s="4">
        <f t="shared" si="5"/>
        <v>0</v>
      </c>
      <c r="ET18" s="4">
        <f t="shared" si="5"/>
        <v>0</v>
      </c>
      <c r="EU18" s="4">
        <f t="shared" si="5"/>
        <v>0</v>
      </c>
      <c r="EV18" s="4">
        <f t="shared" si="5"/>
        <v>0</v>
      </c>
      <c r="EW18" s="4">
        <f t="shared" si="5"/>
        <v>0</v>
      </c>
      <c r="EX18" s="4">
        <f t="shared" si="5"/>
        <v>0</v>
      </c>
      <c r="EY18" s="4">
        <f t="shared" si="5"/>
        <v>0</v>
      </c>
      <c r="EZ18" s="4">
        <f t="shared" si="5"/>
        <v>0</v>
      </c>
      <c r="FA18" s="4">
        <f t="shared" si="5"/>
        <v>0</v>
      </c>
      <c r="FB18" s="4">
        <f t="shared" si="5"/>
        <v>0</v>
      </c>
      <c r="FC18" s="4">
        <f t="shared" si="5"/>
        <v>0</v>
      </c>
      <c r="FD18" s="4">
        <f t="shared" si="5"/>
        <v>0</v>
      </c>
      <c r="FE18" s="4">
        <f t="shared" si="5"/>
        <v>0</v>
      </c>
      <c r="FF18" s="4">
        <f t="shared" si="5"/>
        <v>0</v>
      </c>
      <c r="FG18" s="4">
        <f t="shared" si="5"/>
        <v>0</v>
      </c>
      <c r="FH18" s="4">
        <f t="shared" si="5"/>
        <v>0</v>
      </c>
      <c r="FI18" s="4">
        <f t="shared" si="5"/>
        <v>0</v>
      </c>
      <c r="FJ18" s="4">
        <f t="shared" si="5"/>
        <v>0</v>
      </c>
      <c r="FK18" s="4">
        <f t="shared" si="5"/>
        <v>0</v>
      </c>
      <c r="FL18" s="4">
        <f t="shared" si="5"/>
        <v>0</v>
      </c>
      <c r="FM18" s="4">
        <f t="shared" si="5"/>
        <v>0</v>
      </c>
      <c r="FN18" s="4">
        <f t="shared" si="5"/>
        <v>0</v>
      </c>
      <c r="FO18" s="4">
        <f t="shared" si="5"/>
        <v>0</v>
      </c>
      <c r="FP18" s="4">
        <f t="shared" si="5"/>
        <v>0</v>
      </c>
      <c r="FQ18" s="4">
        <f t="shared" si="5"/>
        <v>0</v>
      </c>
      <c r="FR18" s="4">
        <f t="shared" si="5"/>
        <v>0</v>
      </c>
      <c r="FS18" s="4">
        <f t="shared" ref="FS18:GX18" si="6">FS104</f>
        <v>0</v>
      </c>
      <c r="FT18" s="4">
        <f t="shared" si="6"/>
        <v>0</v>
      </c>
      <c r="FU18" s="4">
        <f t="shared" si="6"/>
        <v>0</v>
      </c>
      <c r="FV18" s="4">
        <f t="shared" si="6"/>
        <v>0</v>
      </c>
      <c r="FW18" s="4">
        <f t="shared" si="6"/>
        <v>0</v>
      </c>
      <c r="FX18" s="4">
        <f t="shared" si="6"/>
        <v>0</v>
      </c>
      <c r="FY18" s="4">
        <f t="shared" si="6"/>
        <v>0</v>
      </c>
      <c r="FZ18" s="4">
        <f t="shared" si="6"/>
        <v>0</v>
      </c>
      <c r="GA18" s="4">
        <f t="shared" si="6"/>
        <v>0</v>
      </c>
      <c r="GB18" s="4">
        <f t="shared" si="6"/>
        <v>0</v>
      </c>
      <c r="GC18" s="4">
        <f t="shared" si="6"/>
        <v>0</v>
      </c>
      <c r="GD18" s="4">
        <f t="shared" si="6"/>
        <v>0</v>
      </c>
      <c r="GE18" s="4">
        <f t="shared" si="6"/>
        <v>0</v>
      </c>
      <c r="GF18" s="4">
        <f t="shared" si="6"/>
        <v>0</v>
      </c>
      <c r="GG18" s="4">
        <f t="shared" si="6"/>
        <v>0</v>
      </c>
      <c r="GH18" s="4">
        <f t="shared" si="6"/>
        <v>0</v>
      </c>
      <c r="GI18" s="4">
        <f t="shared" si="6"/>
        <v>0</v>
      </c>
      <c r="GJ18" s="4">
        <f t="shared" si="6"/>
        <v>0</v>
      </c>
      <c r="GK18" s="4">
        <f t="shared" si="6"/>
        <v>0</v>
      </c>
      <c r="GL18" s="4">
        <f t="shared" si="6"/>
        <v>0</v>
      </c>
      <c r="GM18" s="4">
        <f t="shared" si="6"/>
        <v>0</v>
      </c>
      <c r="GN18" s="4">
        <f t="shared" si="6"/>
        <v>0</v>
      </c>
      <c r="GO18" s="4">
        <f t="shared" si="6"/>
        <v>0</v>
      </c>
      <c r="GP18" s="4">
        <f t="shared" si="6"/>
        <v>0</v>
      </c>
      <c r="GQ18" s="4">
        <f t="shared" si="6"/>
        <v>0</v>
      </c>
      <c r="GR18" s="4">
        <f t="shared" si="6"/>
        <v>0</v>
      </c>
      <c r="GS18" s="4">
        <f t="shared" si="6"/>
        <v>0</v>
      </c>
      <c r="GT18" s="4">
        <f t="shared" si="6"/>
        <v>0</v>
      </c>
      <c r="GU18" s="4">
        <f t="shared" si="6"/>
        <v>0</v>
      </c>
      <c r="GV18" s="4">
        <f t="shared" si="6"/>
        <v>0</v>
      </c>
      <c r="GW18" s="4">
        <f t="shared" si="6"/>
        <v>0</v>
      </c>
      <c r="GX18" s="4">
        <f t="shared" si="6"/>
        <v>0</v>
      </c>
    </row>
    <row r="20" spans="1:255" x14ac:dyDescent="0.2">
      <c r="A20" s="1">
        <v>3</v>
      </c>
      <c r="B20" s="1">
        <v>1</v>
      </c>
      <c r="C20" s="1"/>
      <c r="D20" s="1">
        <f>ROW(A75)</f>
        <v>75</v>
      </c>
      <c r="E20" s="1"/>
      <c r="F20" s="1" t="s">
        <v>11</v>
      </c>
      <c r="G20" s="1" t="s">
        <v>11</v>
      </c>
      <c r="H20" s="1" t="s">
        <v>3</v>
      </c>
      <c r="I20" s="1">
        <v>0</v>
      </c>
      <c r="J20" s="1" t="s">
        <v>3</v>
      </c>
      <c r="K20" s="1">
        <v>0</v>
      </c>
      <c r="L20" s="1" t="s">
        <v>3</v>
      </c>
      <c r="M20" s="1"/>
      <c r="N20" s="1"/>
      <c r="O20" s="1"/>
      <c r="P20" s="1"/>
      <c r="Q20" s="1"/>
      <c r="R20" s="1"/>
      <c r="S20" s="1"/>
      <c r="T20" s="1"/>
      <c r="U20" s="1" t="s">
        <v>3</v>
      </c>
      <c r="V20" s="1">
        <v>0</v>
      </c>
      <c r="W20" s="1"/>
      <c r="X20" s="1"/>
      <c r="Y20" s="1"/>
      <c r="Z20" s="1"/>
      <c r="AA20" s="1"/>
      <c r="AB20" s="1" t="s">
        <v>3</v>
      </c>
      <c r="AC20" s="1" t="s">
        <v>3</v>
      </c>
      <c r="AD20" s="1" t="s">
        <v>3</v>
      </c>
      <c r="AE20" s="1" t="s">
        <v>3</v>
      </c>
      <c r="AF20" s="1" t="s">
        <v>3</v>
      </c>
      <c r="AG20" s="1" t="s">
        <v>3</v>
      </c>
      <c r="AH20" s="1"/>
      <c r="AI20" s="1"/>
      <c r="AJ20" s="1"/>
      <c r="AK20" s="1"/>
      <c r="AL20" s="1"/>
      <c r="AM20" s="1"/>
      <c r="AN20" s="1"/>
      <c r="AO20" s="1"/>
      <c r="AP20" s="1" t="s">
        <v>3</v>
      </c>
      <c r="AQ20" s="1" t="s">
        <v>3</v>
      </c>
      <c r="AR20" s="1" t="s">
        <v>3</v>
      </c>
      <c r="AS20" s="1"/>
      <c r="AT20" s="1"/>
      <c r="AU20" s="1"/>
      <c r="AV20" s="1"/>
      <c r="AW20" s="1"/>
      <c r="AX20" s="1"/>
      <c r="AY20" s="1"/>
      <c r="AZ20" s="1" t="s">
        <v>3</v>
      </c>
      <c r="BA20" s="1"/>
      <c r="BB20" s="1" t="s">
        <v>3</v>
      </c>
      <c r="BC20" s="1" t="s">
        <v>3</v>
      </c>
      <c r="BD20" s="1" t="s">
        <v>3</v>
      </c>
      <c r="BE20" s="1" t="s">
        <v>3</v>
      </c>
      <c r="BF20" s="1" t="s">
        <v>3</v>
      </c>
      <c r="BG20" s="1" t="s">
        <v>3</v>
      </c>
      <c r="BH20" s="1" t="s">
        <v>3</v>
      </c>
      <c r="BI20" s="1" t="s">
        <v>3</v>
      </c>
      <c r="BJ20" s="1" t="s">
        <v>3</v>
      </c>
      <c r="BK20" s="1" t="s">
        <v>3</v>
      </c>
      <c r="BL20" s="1" t="s">
        <v>3</v>
      </c>
      <c r="BM20" s="1" t="s">
        <v>3</v>
      </c>
      <c r="BN20" s="1" t="s">
        <v>3</v>
      </c>
      <c r="BO20" s="1" t="s">
        <v>3</v>
      </c>
      <c r="BP20" s="1" t="s">
        <v>3</v>
      </c>
      <c r="BQ20" s="1"/>
      <c r="BR20" s="1"/>
      <c r="BS20" s="1"/>
      <c r="BT20" s="1"/>
      <c r="BU20" s="1"/>
      <c r="BV20" s="1"/>
      <c r="BW20" s="1"/>
      <c r="BX20" s="1">
        <v>0</v>
      </c>
      <c r="BY20" s="1"/>
      <c r="BZ20" s="1"/>
      <c r="CA20" s="1"/>
      <c r="CB20" s="1"/>
      <c r="CC20" s="1"/>
      <c r="CD20" s="1"/>
      <c r="CE20" s="1"/>
      <c r="CF20" s="1">
        <v>0</v>
      </c>
      <c r="CG20" s="1">
        <v>0</v>
      </c>
      <c r="CH20" s="1"/>
      <c r="CI20" s="1" t="s">
        <v>3</v>
      </c>
      <c r="CJ20" s="1" t="s">
        <v>3</v>
      </c>
    </row>
    <row r="22" spans="1:255" x14ac:dyDescent="0.2">
      <c r="A22" s="3">
        <v>52</v>
      </c>
      <c r="B22" s="3">
        <f t="shared" ref="B22:G22" si="7">B75</f>
        <v>1</v>
      </c>
      <c r="C22" s="3">
        <f t="shared" si="7"/>
        <v>3</v>
      </c>
      <c r="D22" s="3">
        <f t="shared" si="7"/>
        <v>20</v>
      </c>
      <c r="E22" s="3">
        <f t="shared" si="7"/>
        <v>0</v>
      </c>
      <c r="F22" s="3" t="str">
        <f t="shared" si="7"/>
        <v>Новая локальная смета</v>
      </c>
      <c r="G22" s="3" t="str">
        <f t="shared" si="7"/>
        <v>Новая локальная смета</v>
      </c>
      <c r="H22" s="3"/>
      <c r="I22" s="3"/>
      <c r="J22" s="3"/>
      <c r="K22" s="3"/>
      <c r="L22" s="3"/>
      <c r="M22" s="3"/>
      <c r="N22" s="3"/>
      <c r="O22" s="3">
        <f t="shared" ref="O22:AT22" si="8">O75</f>
        <v>272213.53000000003</v>
      </c>
      <c r="P22" s="3">
        <f t="shared" si="8"/>
        <v>226152.55</v>
      </c>
      <c r="Q22" s="3">
        <f t="shared" si="8"/>
        <v>40951.22</v>
      </c>
      <c r="R22" s="3">
        <f t="shared" si="8"/>
        <v>2590.14</v>
      </c>
      <c r="S22" s="3">
        <f t="shared" si="8"/>
        <v>5109.76</v>
      </c>
      <c r="T22" s="3">
        <f t="shared" si="8"/>
        <v>0</v>
      </c>
      <c r="U22" s="3">
        <f t="shared" si="8"/>
        <v>512.47566199999994</v>
      </c>
      <c r="V22" s="3">
        <f t="shared" si="8"/>
        <v>196.25755741999998</v>
      </c>
      <c r="W22" s="3">
        <f t="shared" si="8"/>
        <v>0</v>
      </c>
      <c r="X22" s="3">
        <f t="shared" si="8"/>
        <v>7463.02</v>
      </c>
      <c r="Y22" s="3">
        <f t="shared" si="8"/>
        <v>4939.03</v>
      </c>
      <c r="Z22" s="3">
        <f t="shared" si="8"/>
        <v>0</v>
      </c>
      <c r="AA22" s="3">
        <f t="shared" si="8"/>
        <v>0</v>
      </c>
      <c r="AB22" s="3">
        <f t="shared" si="8"/>
        <v>272213.53000000003</v>
      </c>
      <c r="AC22" s="3">
        <f t="shared" si="8"/>
        <v>226152.55</v>
      </c>
      <c r="AD22" s="3">
        <f t="shared" si="8"/>
        <v>40951.22</v>
      </c>
      <c r="AE22" s="3">
        <f t="shared" si="8"/>
        <v>2590.14</v>
      </c>
      <c r="AF22" s="3">
        <f t="shared" si="8"/>
        <v>5109.76</v>
      </c>
      <c r="AG22" s="3">
        <f t="shared" si="8"/>
        <v>0</v>
      </c>
      <c r="AH22" s="3">
        <f t="shared" si="8"/>
        <v>512.47566199999994</v>
      </c>
      <c r="AI22" s="3">
        <f t="shared" si="8"/>
        <v>196.25755741999998</v>
      </c>
      <c r="AJ22" s="3">
        <f t="shared" si="8"/>
        <v>0</v>
      </c>
      <c r="AK22" s="3">
        <f t="shared" si="8"/>
        <v>7463.02</v>
      </c>
      <c r="AL22" s="3">
        <f t="shared" si="8"/>
        <v>4939.03</v>
      </c>
      <c r="AM22" s="3">
        <f t="shared" si="8"/>
        <v>0</v>
      </c>
      <c r="AN22" s="3">
        <f t="shared" si="8"/>
        <v>0</v>
      </c>
      <c r="AO22" s="3">
        <f t="shared" si="8"/>
        <v>0</v>
      </c>
      <c r="AP22" s="3">
        <f t="shared" si="8"/>
        <v>0</v>
      </c>
      <c r="AQ22" s="3">
        <f t="shared" si="8"/>
        <v>0</v>
      </c>
      <c r="AR22" s="3">
        <f t="shared" si="8"/>
        <v>284615.58</v>
      </c>
      <c r="AS22" s="3">
        <f t="shared" si="8"/>
        <v>269949.44</v>
      </c>
      <c r="AT22" s="3">
        <f t="shared" si="8"/>
        <v>14380.97</v>
      </c>
      <c r="AU22" s="3">
        <f t="shared" ref="AU22:BZ22" si="9">AU75</f>
        <v>285.17</v>
      </c>
      <c r="AV22" s="3">
        <f t="shared" si="9"/>
        <v>226152.55</v>
      </c>
      <c r="AW22" s="3">
        <f t="shared" si="9"/>
        <v>226152.55</v>
      </c>
      <c r="AX22" s="3">
        <f t="shared" si="9"/>
        <v>0</v>
      </c>
      <c r="AY22" s="3">
        <f t="shared" si="9"/>
        <v>226152.55</v>
      </c>
      <c r="AZ22" s="3">
        <f t="shared" si="9"/>
        <v>0</v>
      </c>
      <c r="BA22" s="3">
        <f t="shared" si="9"/>
        <v>0</v>
      </c>
      <c r="BB22" s="3">
        <f t="shared" si="9"/>
        <v>0</v>
      </c>
      <c r="BC22" s="3">
        <f t="shared" si="9"/>
        <v>0</v>
      </c>
      <c r="BD22" s="3">
        <f t="shared" si="9"/>
        <v>0</v>
      </c>
      <c r="BE22" s="3">
        <f t="shared" si="9"/>
        <v>0</v>
      </c>
      <c r="BF22" s="3">
        <f t="shared" si="9"/>
        <v>0</v>
      </c>
      <c r="BG22" s="3">
        <f t="shared" si="9"/>
        <v>0</v>
      </c>
      <c r="BH22" s="3">
        <f t="shared" si="9"/>
        <v>0</v>
      </c>
      <c r="BI22" s="3">
        <f t="shared" si="9"/>
        <v>0</v>
      </c>
      <c r="BJ22" s="3">
        <f t="shared" si="9"/>
        <v>0</v>
      </c>
      <c r="BK22" s="3">
        <f t="shared" si="9"/>
        <v>0</v>
      </c>
      <c r="BL22" s="3">
        <f t="shared" si="9"/>
        <v>0</v>
      </c>
      <c r="BM22" s="3">
        <f t="shared" si="9"/>
        <v>0</v>
      </c>
      <c r="BN22" s="3">
        <f t="shared" si="9"/>
        <v>0</v>
      </c>
      <c r="BO22" s="3">
        <f t="shared" si="9"/>
        <v>0</v>
      </c>
      <c r="BP22" s="3">
        <f t="shared" si="9"/>
        <v>0</v>
      </c>
      <c r="BQ22" s="3">
        <f t="shared" si="9"/>
        <v>0</v>
      </c>
      <c r="BR22" s="3">
        <f t="shared" si="9"/>
        <v>0</v>
      </c>
      <c r="BS22" s="3">
        <f t="shared" si="9"/>
        <v>0</v>
      </c>
      <c r="BT22" s="3">
        <f t="shared" si="9"/>
        <v>0</v>
      </c>
      <c r="BU22" s="3">
        <f t="shared" si="9"/>
        <v>0</v>
      </c>
      <c r="BV22" s="3">
        <f t="shared" si="9"/>
        <v>0</v>
      </c>
      <c r="BW22" s="3">
        <f t="shared" si="9"/>
        <v>0</v>
      </c>
      <c r="BX22" s="3">
        <f t="shared" si="9"/>
        <v>0</v>
      </c>
      <c r="BY22" s="3">
        <f t="shared" si="9"/>
        <v>0</v>
      </c>
      <c r="BZ22" s="3">
        <f t="shared" si="9"/>
        <v>0</v>
      </c>
      <c r="CA22" s="3">
        <f t="shared" ref="CA22:DF22" si="10">CA75</f>
        <v>284615.58</v>
      </c>
      <c r="CB22" s="3">
        <f t="shared" si="10"/>
        <v>269949.44</v>
      </c>
      <c r="CC22" s="3">
        <f t="shared" si="10"/>
        <v>14380.97</v>
      </c>
      <c r="CD22" s="3">
        <f t="shared" si="10"/>
        <v>285.17</v>
      </c>
      <c r="CE22" s="3">
        <f t="shared" si="10"/>
        <v>226152.55</v>
      </c>
      <c r="CF22" s="3">
        <f t="shared" si="10"/>
        <v>226152.55</v>
      </c>
      <c r="CG22" s="3">
        <f t="shared" si="10"/>
        <v>0</v>
      </c>
      <c r="CH22" s="3">
        <f t="shared" si="10"/>
        <v>226152.55</v>
      </c>
      <c r="CI22" s="3">
        <f t="shared" si="10"/>
        <v>0</v>
      </c>
      <c r="CJ22" s="3">
        <f t="shared" si="10"/>
        <v>0</v>
      </c>
      <c r="CK22" s="3">
        <f t="shared" si="10"/>
        <v>0</v>
      </c>
      <c r="CL22" s="3">
        <f t="shared" si="10"/>
        <v>0</v>
      </c>
      <c r="CM22" s="3">
        <f t="shared" si="10"/>
        <v>0</v>
      </c>
      <c r="CN22" s="3">
        <f t="shared" si="10"/>
        <v>0</v>
      </c>
      <c r="CO22" s="3">
        <f t="shared" si="10"/>
        <v>0</v>
      </c>
      <c r="CP22" s="3">
        <f t="shared" si="10"/>
        <v>0</v>
      </c>
      <c r="CQ22" s="3">
        <f t="shared" si="10"/>
        <v>0</v>
      </c>
      <c r="CR22" s="3">
        <f t="shared" si="10"/>
        <v>0</v>
      </c>
      <c r="CS22" s="3">
        <f t="shared" si="10"/>
        <v>0</v>
      </c>
      <c r="CT22" s="3">
        <f t="shared" si="10"/>
        <v>0</v>
      </c>
      <c r="CU22" s="3">
        <f t="shared" si="10"/>
        <v>0</v>
      </c>
      <c r="CV22" s="3">
        <f t="shared" si="10"/>
        <v>0</v>
      </c>
      <c r="CW22" s="3">
        <f t="shared" si="10"/>
        <v>0</v>
      </c>
      <c r="CX22" s="3">
        <f t="shared" si="10"/>
        <v>0</v>
      </c>
      <c r="CY22" s="3">
        <f t="shared" si="10"/>
        <v>0</v>
      </c>
      <c r="CZ22" s="3">
        <f t="shared" si="10"/>
        <v>0</v>
      </c>
      <c r="DA22" s="3">
        <f t="shared" si="10"/>
        <v>0</v>
      </c>
      <c r="DB22" s="3">
        <f t="shared" si="10"/>
        <v>0</v>
      </c>
      <c r="DC22" s="3">
        <f t="shared" si="10"/>
        <v>0</v>
      </c>
      <c r="DD22" s="3">
        <f t="shared" si="10"/>
        <v>0</v>
      </c>
      <c r="DE22" s="3">
        <f t="shared" si="10"/>
        <v>0</v>
      </c>
      <c r="DF22" s="3">
        <f t="shared" si="10"/>
        <v>0</v>
      </c>
      <c r="DG22" s="4">
        <f t="shared" ref="DG22:EL22" si="11">DG75</f>
        <v>2023836.18</v>
      </c>
      <c r="DH22" s="4">
        <f t="shared" si="11"/>
        <v>1418437.43</v>
      </c>
      <c r="DI22" s="4">
        <f t="shared" si="11"/>
        <v>511890.29</v>
      </c>
      <c r="DJ22" s="4">
        <f t="shared" si="11"/>
        <v>47399.61</v>
      </c>
      <c r="DK22" s="4">
        <f t="shared" si="11"/>
        <v>93508.46</v>
      </c>
      <c r="DL22" s="4">
        <f t="shared" si="11"/>
        <v>0</v>
      </c>
      <c r="DM22" s="4">
        <f t="shared" si="11"/>
        <v>512.47566199999994</v>
      </c>
      <c r="DN22" s="4">
        <f t="shared" si="11"/>
        <v>196.25755741999998</v>
      </c>
      <c r="DO22" s="4">
        <f t="shared" si="11"/>
        <v>0</v>
      </c>
      <c r="DP22" s="4">
        <f t="shared" si="11"/>
        <v>116239.46</v>
      </c>
      <c r="DQ22" s="4">
        <f t="shared" si="11"/>
        <v>72307.360000000001</v>
      </c>
      <c r="DR22" s="4">
        <f t="shared" si="11"/>
        <v>0</v>
      </c>
      <c r="DS22" s="4">
        <f t="shared" si="11"/>
        <v>0</v>
      </c>
      <c r="DT22" s="4">
        <f t="shared" si="11"/>
        <v>2023836.18</v>
      </c>
      <c r="DU22" s="4">
        <f t="shared" si="11"/>
        <v>1418437.43</v>
      </c>
      <c r="DV22" s="4">
        <f t="shared" si="11"/>
        <v>511890.29</v>
      </c>
      <c r="DW22" s="4">
        <f t="shared" si="11"/>
        <v>47399.61</v>
      </c>
      <c r="DX22" s="4">
        <f t="shared" si="11"/>
        <v>93508.46</v>
      </c>
      <c r="DY22" s="4">
        <f t="shared" si="11"/>
        <v>0</v>
      </c>
      <c r="DZ22" s="4">
        <f t="shared" si="11"/>
        <v>512.47566199999994</v>
      </c>
      <c r="EA22" s="4">
        <f t="shared" si="11"/>
        <v>196.25755741999998</v>
      </c>
      <c r="EB22" s="4">
        <f t="shared" si="11"/>
        <v>0</v>
      </c>
      <c r="EC22" s="4">
        <f t="shared" si="11"/>
        <v>116239.46</v>
      </c>
      <c r="ED22" s="4">
        <f t="shared" si="11"/>
        <v>72307.360000000001</v>
      </c>
      <c r="EE22" s="4">
        <f t="shared" si="11"/>
        <v>0</v>
      </c>
      <c r="EF22" s="4">
        <f t="shared" si="11"/>
        <v>0</v>
      </c>
      <c r="EG22" s="4">
        <f t="shared" si="11"/>
        <v>0</v>
      </c>
      <c r="EH22" s="4">
        <f t="shared" si="11"/>
        <v>0</v>
      </c>
      <c r="EI22" s="4">
        <f t="shared" si="11"/>
        <v>0</v>
      </c>
      <c r="EJ22" s="4">
        <f t="shared" si="11"/>
        <v>2212383</v>
      </c>
      <c r="EK22" s="4">
        <f t="shared" si="11"/>
        <v>1998607.89</v>
      </c>
      <c r="EL22" s="4">
        <f t="shared" si="11"/>
        <v>209014.77</v>
      </c>
      <c r="EM22" s="4">
        <f t="shared" ref="EM22:FR22" si="12">EM75</f>
        <v>4760.34</v>
      </c>
      <c r="EN22" s="4">
        <f t="shared" si="12"/>
        <v>1418437.43</v>
      </c>
      <c r="EO22" s="4">
        <f t="shared" si="12"/>
        <v>1418437.43</v>
      </c>
      <c r="EP22" s="4">
        <f t="shared" si="12"/>
        <v>0</v>
      </c>
      <c r="EQ22" s="4">
        <f t="shared" si="12"/>
        <v>1418437.43</v>
      </c>
      <c r="ER22" s="4">
        <f t="shared" si="12"/>
        <v>0</v>
      </c>
      <c r="ES22" s="4">
        <f t="shared" si="12"/>
        <v>0</v>
      </c>
      <c r="ET22" s="4">
        <f t="shared" si="12"/>
        <v>0</v>
      </c>
      <c r="EU22" s="4">
        <f t="shared" si="12"/>
        <v>0</v>
      </c>
      <c r="EV22" s="4">
        <f t="shared" si="12"/>
        <v>0</v>
      </c>
      <c r="EW22" s="4">
        <f t="shared" si="12"/>
        <v>0</v>
      </c>
      <c r="EX22" s="4">
        <f t="shared" si="12"/>
        <v>0</v>
      </c>
      <c r="EY22" s="4">
        <f t="shared" si="12"/>
        <v>0</v>
      </c>
      <c r="EZ22" s="4">
        <f t="shared" si="12"/>
        <v>0</v>
      </c>
      <c r="FA22" s="4">
        <f t="shared" si="12"/>
        <v>0</v>
      </c>
      <c r="FB22" s="4">
        <f t="shared" si="12"/>
        <v>0</v>
      </c>
      <c r="FC22" s="4">
        <f t="shared" si="12"/>
        <v>0</v>
      </c>
      <c r="FD22" s="4">
        <f t="shared" si="12"/>
        <v>0</v>
      </c>
      <c r="FE22" s="4">
        <f t="shared" si="12"/>
        <v>0</v>
      </c>
      <c r="FF22" s="4">
        <f t="shared" si="12"/>
        <v>0</v>
      </c>
      <c r="FG22" s="4">
        <f t="shared" si="12"/>
        <v>0</v>
      </c>
      <c r="FH22" s="4">
        <f t="shared" si="12"/>
        <v>0</v>
      </c>
      <c r="FI22" s="4">
        <f t="shared" si="12"/>
        <v>0</v>
      </c>
      <c r="FJ22" s="4">
        <f t="shared" si="12"/>
        <v>0</v>
      </c>
      <c r="FK22" s="4">
        <f t="shared" si="12"/>
        <v>0</v>
      </c>
      <c r="FL22" s="4">
        <f t="shared" si="12"/>
        <v>0</v>
      </c>
      <c r="FM22" s="4">
        <f t="shared" si="12"/>
        <v>0</v>
      </c>
      <c r="FN22" s="4">
        <f t="shared" si="12"/>
        <v>0</v>
      </c>
      <c r="FO22" s="4">
        <f t="shared" si="12"/>
        <v>0</v>
      </c>
      <c r="FP22" s="4">
        <f t="shared" si="12"/>
        <v>0</v>
      </c>
      <c r="FQ22" s="4">
        <f t="shared" si="12"/>
        <v>0</v>
      </c>
      <c r="FR22" s="4">
        <f t="shared" si="12"/>
        <v>0</v>
      </c>
      <c r="FS22" s="4">
        <f t="shared" ref="FS22:GX22" si="13">FS75</f>
        <v>2212383</v>
      </c>
      <c r="FT22" s="4">
        <f t="shared" si="13"/>
        <v>1998607.89</v>
      </c>
      <c r="FU22" s="4">
        <f t="shared" si="13"/>
        <v>209014.77</v>
      </c>
      <c r="FV22" s="4">
        <f t="shared" si="13"/>
        <v>4760.34</v>
      </c>
      <c r="FW22" s="4">
        <f t="shared" si="13"/>
        <v>1418437.43</v>
      </c>
      <c r="FX22" s="4">
        <f t="shared" si="13"/>
        <v>1418437.43</v>
      </c>
      <c r="FY22" s="4">
        <f t="shared" si="13"/>
        <v>0</v>
      </c>
      <c r="FZ22" s="4">
        <f t="shared" si="13"/>
        <v>1418437.43</v>
      </c>
      <c r="GA22" s="4">
        <f t="shared" si="13"/>
        <v>0</v>
      </c>
      <c r="GB22" s="4">
        <f t="shared" si="13"/>
        <v>0</v>
      </c>
      <c r="GC22" s="4">
        <f t="shared" si="13"/>
        <v>0</v>
      </c>
      <c r="GD22" s="4">
        <f t="shared" si="13"/>
        <v>0</v>
      </c>
      <c r="GE22" s="4">
        <f t="shared" si="13"/>
        <v>0</v>
      </c>
      <c r="GF22" s="4">
        <f t="shared" si="13"/>
        <v>0</v>
      </c>
      <c r="GG22" s="4">
        <f t="shared" si="13"/>
        <v>0</v>
      </c>
      <c r="GH22" s="4">
        <f t="shared" si="13"/>
        <v>0</v>
      </c>
      <c r="GI22" s="4">
        <f t="shared" si="13"/>
        <v>0</v>
      </c>
      <c r="GJ22" s="4">
        <f t="shared" si="13"/>
        <v>0</v>
      </c>
      <c r="GK22" s="4">
        <f t="shared" si="13"/>
        <v>0</v>
      </c>
      <c r="GL22" s="4">
        <f t="shared" si="13"/>
        <v>0</v>
      </c>
      <c r="GM22" s="4">
        <f t="shared" si="13"/>
        <v>0</v>
      </c>
      <c r="GN22" s="4">
        <f t="shared" si="13"/>
        <v>0</v>
      </c>
      <c r="GO22" s="4">
        <f t="shared" si="13"/>
        <v>0</v>
      </c>
      <c r="GP22" s="4">
        <f t="shared" si="13"/>
        <v>0</v>
      </c>
      <c r="GQ22" s="4">
        <f t="shared" si="13"/>
        <v>0</v>
      </c>
      <c r="GR22" s="4">
        <f t="shared" si="13"/>
        <v>0</v>
      </c>
      <c r="GS22" s="4">
        <f t="shared" si="13"/>
        <v>0</v>
      </c>
      <c r="GT22" s="4">
        <f t="shared" si="13"/>
        <v>0</v>
      </c>
      <c r="GU22" s="4">
        <f t="shared" si="13"/>
        <v>0</v>
      </c>
      <c r="GV22" s="4">
        <f t="shared" si="13"/>
        <v>0</v>
      </c>
      <c r="GW22" s="4">
        <f t="shared" si="13"/>
        <v>0</v>
      </c>
      <c r="GX22" s="4">
        <f t="shared" si="13"/>
        <v>0</v>
      </c>
    </row>
    <row r="24" spans="1:255" x14ac:dyDescent="0.2">
      <c r="A24" s="2">
        <v>17</v>
      </c>
      <c r="B24" s="2">
        <v>1</v>
      </c>
      <c r="C24" s="2">
        <f>ROW(SmtRes!A2)</f>
        <v>2</v>
      </c>
      <c r="D24" s="2">
        <f>ROW(EtalonRes!A2)</f>
        <v>2</v>
      </c>
      <c r="E24" s="2" t="s">
        <v>12</v>
      </c>
      <c r="F24" s="2" t="s">
        <v>13</v>
      </c>
      <c r="G24" s="2" t="s">
        <v>14</v>
      </c>
      <c r="H24" s="2" t="s">
        <v>15</v>
      </c>
      <c r="I24" s="2">
        <f>'1.Смета.или.Акт'!E46</f>
        <v>0.42852000000000001</v>
      </c>
      <c r="J24" s="2">
        <v>0</v>
      </c>
      <c r="K24" s="2"/>
      <c r="L24" s="2"/>
      <c r="M24" s="2"/>
      <c r="N24" s="2"/>
      <c r="O24" s="2">
        <f t="shared" ref="O24:O55" si="14">ROUND(CP24,2)</f>
        <v>807.88</v>
      </c>
      <c r="P24" s="2">
        <f t="shared" ref="P24:P55" si="15">ROUND(CQ24*I24,2)</f>
        <v>0</v>
      </c>
      <c r="Q24" s="2">
        <f t="shared" ref="Q24:Q55" si="16">ROUND(CR24*I24,2)</f>
        <v>807.88</v>
      </c>
      <c r="R24" s="2">
        <f t="shared" ref="R24:R55" si="17">ROUND(CS24*I24,2)</f>
        <v>88.74</v>
      </c>
      <c r="S24" s="2">
        <f t="shared" ref="S24:S55" si="18">ROUND(CT24*I24,2)</f>
        <v>0</v>
      </c>
      <c r="T24" s="2">
        <f t="shared" ref="T24:T55" si="19">ROUND(CU24*I24,2)</f>
        <v>0</v>
      </c>
      <c r="U24" s="2">
        <f t="shared" ref="U24:U55" si="20">CV24*I24</f>
        <v>0</v>
      </c>
      <c r="V24" s="2">
        <f t="shared" ref="V24:V55" si="21">CW24*I24</f>
        <v>6.5734968</v>
      </c>
      <c r="W24" s="2">
        <f t="shared" ref="W24:W55" si="22">ROUND(CX24*I24,2)</f>
        <v>0</v>
      </c>
      <c r="X24" s="2">
        <f t="shared" ref="X24:X55" si="23">ROUND(CY24,2)</f>
        <v>84.3</v>
      </c>
      <c r="Y24" s="2">
        <f t="shared" ref="Y24:Y55" si="24">ROUND(CZ24,2)</f>
        <v>44.37</v>
      </c>
      <c r="Z24" s="2"/>
      <c r="AA24" s="2">
        <v>34732180</v>
      </c>
      <c r="AB24" s="2">
        <f t="shared" ref="AB24:AB55" si="25">ROUND((AC24+AD24+AF24),2)</f>
        <v>1885.29</v>
      </c>
      <c r="AC24" s="2">
        <f>ROUND((ES24),2)</f>
        <v>0</v>
      </c>
      <c r="AD24" s="2">
        <f t="shared" ref="AD24:AD55" si="26">ROUND((((ET24)-(EU24))+AE24),2)</f>
        <v>1885.29</v>
      </c>
      <c r="AE24" s="2">
        <f t="shared" ref="AE24:AE55" si="27">ROUND((EU24),2)</f>
        <v>207.09</v>
      </c>
      <c r="AF24" s="2">
        <f t="shared" ref="AF24:AF55" si="28">ROUND((EV24),2)</f>
        <v>0</v>
      </c>
      <c r="AG24" s="2">
        <f t="shared" ref="AG24:AG55" si="29">ROUND((AP24),2)</f>
        <v>0</v>
      </c>
      <c r="AH24" s="2">
        <f t="shared" ref="AH24:AH55" si="30">(EW24)</f>
        <v>0</v>
      </c>
      <c r="AI24" s="2">
        <f t="shared" ref="AI24:AI55" si="31">(EX24)</f>
        <v>15.34</v>
      </c>
      <c r="AJ24" s="2">
        <f t="shared" ref="AJ24:AJ55" si="32">ROUND((AS24),2)</f>
        <v>0</v>
      </c>
      <c r="AK24" s="2">
        <v>1885.29</v>
      </c>
      <c r="AL24" s="2">
        <v>0</v>
      </c>
      <c r="AM24" s="2">
        <v>1885.29</v>
      </c>
      <c r="AN24" s="2">
        <v>207.09</v>
      </c>
      <c r="AO24" s="2">
        <v>0</v>
      </c>
      <c r="AP24" s="2">
        <v>0</v>
      </c>
      <c r="AQ24" s="2">
        <v>0</v>
      </c>
      <c r="AR24" s="2">
        <v>15.34</v>
      </c>
      <c r="AS24" s="2">
        <v>0</v>
      </c>
      <c r="AT24" s="2">
        <v>95</v>
      </c>
      <c r="AU24" s="2">
        <v>50</v>
      </c>
      <c r="AV24" s="2">
        <v>1</v>
      </c>
      <c r="AW24" s="2">
        <v>1</v>
      </c>
      <c r="AX24" s="2"/>
      <c r="AY24" s="2"/>
      <c r="AZ24" s="2">
        <v>1</v>
      </c>
      <c r="BA24" s="2">
        <v>1</v>
      </c>
      <c r="BB24" s="2">
        <v>1</v>
      </c>
      <c r="BC24" s="2">
        <v>1</v>
      </c>
      <c r="BD24" s="2" t="s">
        <v>3</v>
      </c>
      <c r="BE24" s="2" t="s">
        <v>3</v>
      </c>
      <c r="BF24" s="2" t="s">
        <v>3</v>
      </c>
      <c r="BG24" s="2" t="s">
        <v>3</v>
      </c>
      <c r="BH24" s="2">
        <v>0</v>
      </c>
      <c r="BI24" s="2">
        <v>1</v>
      </c>
      <c r="BJ24" s="2" t="s">
        <v>16</v>
      </c>
      <c r="BK24" s="2"/>
      <c r="BL24" s="2"/>
      <c r="BM24" s="2">
        <v>1001</v>
      </c>
      <c r="BN24" s="2">
        <v>0</v>
      </c>
      <c r="BO24" s="2" t="s">
        <v>3</v>
      </c>
      <c r="BP24" s="2">
        <v>0</v>
      </c>
      <c r="BQ24" s="2">
        <v>1</v>
      </c>
      <c r="BR24" s="2">
        <v>0</v>
      </c>
      <c r="BS24" s="2">
        <v>1</v>
      </c>
      <c r="BT24" s="2">
        <v>1</v>
      </c>
      <c r="BU24" s="2">
        <v>1</v>
      </c>
      <c r="BV24" s="2">
        <v>1</v>
      </c>
      <c r="BW24" s="2">
        <v>1</v>
      </c>
      <c r="BX24" s="2">
        <v>1</v>
      </c>
      <c r="BY24" s="2" t="s">
        <v>3</v>
      </c>
      <c r="BZ24" s="2">
        <v>95</v>
      </c>
      <c r="CA24" s="2">
        <v>50</v>
      </c>
      <c r="CB24" s="2"/>
      <c r="CC24" s="2"/>
      <c r="CD24" s="2"/>
      <c r="CE24" s="2"/>
      <c r="CF24" s="2">
        <v>0</v>
      </c>
      <c r="CG24" s="2">
        <v>0</v>
      </c>
      <c r="CH24" s="2"/>
      <c r="CI24" s="2"/>
      <c r="CJ24" s="2"/>
      <c r="CK24" s="2"/>
      <c r="CL24" s="2"/>
      <c r="CM24" s="2">
        <v>0</v>
      </c>
      <c r="CN24" s="2" t="s">
        <v>3</v>
      </c>
      <c r="CO24" s="2">
        <v>0</v>
      </c>
      <c r="CP24" s="2">
        <f t="shared" ref="CP24:CP55" si="33">(P24+Q24+S24)</f>
        <v>807.88</v>
      </c>
      <c r="CQ24" s="2">
        <f t="shared" ref="CQ24:CQ55" si="34">AC24*BC24</f>
        <v>0</v>
      </c>
      <c r="CR24" s="2">
        <f t="shared" ref="CR24:CR55" si="35">AD24*BB24</f>
        <v>1885.29</v>
      </c>
      <c r="CS24" s="2">
        <f t="shared" ref="CS24:CS55" si="36">AE24*BS24</f>
        <v>207.09</v>
      </c>
      <c r="CT24" s="2">
        <f t="shared" ref="CT24:CT55" si="37">AF24*BA24</f>
        <v>0</v>
      </c>
      <c r="CU24" s="2">
        <f t="shared" ref="CU24:CU55" si="38">AG24</f>
        <v>0</v>
      </c>
      <c r="CV24" s="2">
        <f t="shared" ref="CV24:CV55" si="39">AH24</f>
        <v>0</v>
      </c>
      <c r="CW24" s="2">
        <f t="shared" ref="CW24:CW55" si="40">AI24</f>
        <v>15.34</v>
      </c>
      <c r="CX24" s="2">
        <f t="shared" ref="CX24:CX55" si="41">AJ24</f>
        <v>0</v>
      </c>
      <c r="CY24" s="2">
        <f t="shared" ref="CY24:CY55" si="42">(((S24+(R24*IF(0,0,1)))*AT24)/100)</f>
        <v>84.302999999999997</v>
      </c>
      <c r="CZ24" s="2">
        <f t="shared" ref="CZ24:CZ55" si="43">(((S24+(R24*IF(0,0,1)))*AU24)/100)</f>
        <v>44.37</v>
      </c>
      <c r="DA24" s="2"/>
      <c r="DB24" s="2"/>
      <c r="DC24" s="2" t="s">
        <v>3</v>
      </c>
      <c r="DD24" s="2" t="s">
        <v>3</v>
      </c>
      <c r="DE24" s="2" t="s">
        <v>3</v>
      </c>
      <c r="DF24" s="2" t="s">
        <v>3</v>
      </c>
      <c r="DG24" s="2" t="s">
        <v>3</v>
      </c>
      <c r="DH24" s="2" t="s">
        <v>3</v>
      </c>
      <c r="DI24" s="2" t="s">
        <v>3</v>
      </c>
      <c r="DJ24" s="2" t="s">
        <v>3</v>
      </c>
      <c r="DK24" s="2" t="s">
        <v>3</v>
      </c>
      <c r="DL24" s="2" t="s">
        <v>3</v>
      </c>
      <c r="DM24" s="2" t="s">
        <v>3</v>
      </c>
      <c r="DN24" s="2">
        <v>0</v>
      </c>
      <c r="DO24" s="2">
        <v>0</v>
      </c>
      <c r="DP24" s="2">
        <v>1</v>
      </c>
      <c r="DQ24" s="2">
        <v>1</v>
      </c>
      <c r="DR24" s="2"/>
      <c r="DS24" s="2"/>
      <c r="DT24" s="2"/>
      <c r="DU24" s="2">
        <v>1007</v>
      </c>
      <c r="DV24" s="2" t="s">
        <v>15</v>
      </c>
      <c r="DW24" s="2" t="s">
        <v>15</v>
      </c>
      <c r="DX24" s="2">
        <v>1000</v>
      </c>
      <c r="DY24" s="2"/>
      <c r="DZ24" s="2"/>
      <c r="EA24" s="2"/>
      <c r="EB24" s="2"/>
      <c r="EC24" s="2"/>
      <c r="ED24" s="2"/>
      <c r="EE24" s="2">
        <v>32653332</v>
      </c>
      <c r="EF24" s="2">
        <v>1</v>
      </c>
      <c r="EG24" s="2" t="s">
        <v>17</v>
      </c>
      <c r="EH24" s="2">
        <v>0</v>
      </c>
      <c r="EI24" s="2" t="s">
        <v>3</v>
      </c>
      <c r="EJ24" s="2">
        <v>1</v>
      </c>
      <c r="EK24" s="2">
        <v>1001</v>
      </c>
      <c r="EL24" s="2" t="s">
        <v>18</v>
      </c>
      <c r="EM24" s="2" t="s">
        <v>19</v>
      </c>
      <c r="EN24" s="2"/>
      <c r="EO24" s="2" t="s">
        <v>3</v>
      </c>
      <c r="EP24" s="2"/>
      <c r="EQ24" s="2">
        <v>0</v>
      </c>
      <c r="ER24" s="2">
        <v>1885.29</v>
      </c>
      <c r="ES24" s="2">
        <v>0</v>
      </c>
      <c r="ET24" s="2">
        <v>1885.29</v>
      </c>
      <c r="EU24" s="2">
        <v>207.09</v>
      </c>
      <c r="EV24" s="2">
        <v>0</v>
      </c>
      <c r="EW24" s="2">
        <v>0</v>
      </c>
      <c r="EX24" s="2">
        <v>15.34</v>
      </c>
      <c r="EY24" s="2">
        <v>0</v>
      </c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>
        <v>0</v>
      </c>
      <c r="FR24" s="2">
        <f t="shared" ref="FR24:FR55" si="44">ROUND(IF(AND(BH24=3,BI24=3),P24,0),2)</f>
        <v>0</v>
      </c>
      <c r="FS24" s="2">
        <v>0</v>
      </c>
      <c r="FT24" s="2"/>
      <c r="FU24" s="2"/>
      <c r="FV24" s="2"/>
      <c r="FW24" s="2"/>
      <c r="FX24" s="2">
        <v>95</v>
      </c>
      <c r="FY24" s="2">
        <v>50</v>
      </c>
      <c r="FZ24" s="2"/>
      <c r="GA24" s="2" t="s">
        <v>3</v>
      </c>
      <c r="GB24" s="2"/>
      <c r="GC24" s="2"/>
      <c r="GD24" s="2">
        <v>0</v>
      </c>
      <c r="GE24" s="2"/>
      <c r="GF24" s="2">
        <v>-189134807</v>
      </c>
      <c r="GG24" s="2">
        <v>2</v>
      </c>
      <c r="GH24" s="2">
        <v>1</v>
      </c>
      <c r="GI24" s="2">
        <v>-2</v>
      </c>
      <c r="GJ24" s="2">
        <v>0</v>
      </c>
      <c r="GK24" s="2">
        <f>ROUND(R24*(R12)/100,2)</f>
        <v>0</v>
      </c>
      <c r="GL24" s="2">
        <f t="shared" ref="GL24:GL55" si="45">ROUND(IF(AND(BH24=3,BI24=3,FS24&lt;&gt;0),P24,0),2)</f>
        <v>0</v>
      </c>
      <c r="GM24" s="2">
        <f t="shared" ref="GM24:GM55" si="46">ROUND(O24+X24+Y24+GK24,2)+GX24</f>
        <v>936.55</v>
      </c>
      <c r="GN24" s="2">
        <f t="shared" ref="GN24:GN55" si="47">IF(OR(BI24=0,BI24=1),ROUND(O24+X24+Y24+GK24,2),0)</f>
        <v>936.55</v>
      </c>
      <c r="GO24" s="2">
        <f t="shared" ref="GO24:GO55" si="48">IF(BI24=2,ROUND(O24+X24+Y24+GK24,2),0)</f>
        <v>0</v>
      </c>
      <c r="GP24" s="2">
        <f t="shared" ref="GP24:GP55" si="49">IF(BI24=4,ROUND(O24+X24+Y24+GK24,2)+GX24,0)</f>
        <v>0</v>
      </c>
      <c r="GQ24" s="2"/>
      <c r="GR24" s="2">
        <v>0</v>
      </c>
      <c r="GS24" s="2">
        <v>3</v>
      </c>
      <c r="GT24" s="2">
        <v>0</v>
      </c>
      <c r="GU24" s="2" t="s">
        <v>3</v>
      </c>
      <c r="GV24" s="2">
        <f t="shared" ref="GV24:GV55" si="50">ROUND(GT24,2)</f>
        <v>0</v>
      </c>
      <c r="GW24" s="2">
        <v>1</v>
      </c>
      <c r="GX24" s="2">
        <f t="shared" ref="GX24:GX55" si="51">ROUND(GV24*GW24*I24,2)</f>
        <v>0</v>
      </c>
      <c r="GY24" s="2"/>
      <c r="GZ24" s="2"/>
      <c r="HA24" s="2">
        <v>0</v>
      </c>
      <c r="HB24" s="2">
        <v>0</v>
      </c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>
        <v>0</v>
      </c>
      <c r="IL24" s="2"/>
      <c r="IM24" s="2"/>
      <c r="IN24" s="2"/>
      <c r="IO24" s="2"/>
      <c r="IP24" s="2"/>
      <c r="IQ24" s="2"/>
      <c r="IR24" s="2"/>
      <c r="IS24" s="2"/>
      <c r="IT24" s="2"/>
      <c r="IU24" s="2"/>
    </row>
    <row r="25" spans="1:255" x14ac:dyDescent="0.2">
      <c r="A25">
        <v>17</v>
      </c>
      <c r="B25">
        <v>1</v>
      </c>
      <c r="C25">
        <f>ROW(SmtRes!A4)</f>
        <v>4</v>
      </c>
      <c r="D25">
        <f>ROW(EtalonRes!A4)</f>
        <v>4</v>
      </c>
      <c r="E25" t="s">
        <v>12</v>
      </c>
      <c r="F25" t="s">
        <v>13</v>
      </c>
      <c r="G25" t="s">
        <v>14</v>
      </c>
      <c r="H25" t="s">
        <v>15</v>
      </c>
      <c r="I25">
        <f>'1.Смета.или.Акт'!E46</f>
        <v>0.42852000000000001</v>
      </c>
      <c r="J25">
        <v>0</v>
      </c>
      <c r="O25">
        <f t="shared" si="14"/>
        <v>10098.56</v>
      </c>
      <c r="P25">
        <f t="shared" si="15"/>
        <v>0</v>
      </c>
      <c r="Q25">
        <f t="shared" si="16"/>
        <v>10098.56</v>
      </c>
      <c r="R25">
        <f t="shared" si="17"/>
        <v>1623.98</v>
      </c>
      <c r="S25">
        <f t="shared" si="18"/>
        <v>0</v>
      </c>
      <c r="T25">
        <f t="shared" si="19"/>
        <v>0</v>
      </c>
      <c r="U25">
        <f t="shared" si="20"/>
        <v>0</v>
      </c>
      <c r="V25">
        <f t="shared" si="21"/>
        <v>6.5734968</v>
      </c>
      <c r="W25">
        <f t="shared" si="22"/>
        <v>0</v>
      </c>
      <c r="X25">
        <f t="shared" si="23"/>
        <v>1315.42</v>
      </c>
      <c r="Y25">
        <f t="shared" si="24"/>
        <v>649.59</v>
      </c>
      <c r="AA25">
        <v>34732181</v>
      </c>
      <c r="AB25">
        <f t="shared" si="25"/>
        <v>1885.29</v>
      </c>
      <c r="AC25">
        <f>ROUND((ES25),2)</f>
        <v>0</v>
      </c>
      <c r="AD25">
        <f t="shared" si="26"/>
        <v>1885.29</v>
      </c>
      <c r="AE25">
        <f t="shared" si="27"/>
        <v>207.09</v>
      </c>
      <c r="AF25">
        <f t="shared" si="28"/>
        <v>0</v>
      </c>
      <c r="AG25">
        <f t="shared" si="29"/>
        <v>0</v>
      </c>
      <c r="AH25">
        <f t="shared" si="30"/>
        <v>0</v>
      </c>
      <c r="AI25">
        <f t="shared" si="31"/>
        <v>15.34</v>
      </c>
      <c r="AJ25">
        <f t="shared" si="32"/>
        <v>0</v>
      </c>
      <c r="AK25">
        <f>AL25+AM25+AO25</f>
        <v>1885.29</v>
      </c>
      <c r="AL25">
        <v>0</v>
      </c>
      <c r="AM25" s="52">
        <f>'1.Смета.или.Акт'!F47</f>
        <v>1885.29</v>
      </c>
      <c r="AN25" s="52">
        <f>'1.Смета.или.Акт'!F48</f>
        <v>207.09</v>
      </c>
      <c r="AO25">
        <v>0</v>
      </c>
      <c r="AP25">
        <v>0</v>
      </c>
      <c r="AQ25">
        <v>0</v>
      </c>
      <c r="AR25">
        <v>15.34</v>
      </c>
      <c r="AS25">
        <v>0</v>
      </c>
      <c r="AT25">
        <v>81</v>
      </c>
      <c r="AU25">
        <v>40</v>
      </c>
      <c r="AV25">
        <v>1</v>
      </c>
      <c r="AW25">
        <v>1</v>
      </c>
      <c r="AZ25">
        <v>1</v>
      </c>
      <c r="BA25">
        <v>18.3</v>
      </c>
      <c r="BB25">
        <f>'1.Смета.или.Акт'!J47</f>
        <v>12.5</v>
      </c>
      <c r="BC25">
        <v>7.5</v>
      </c>
      <c r="BD25" t="s">
        <v>3</v>
      </c>
      <c r="BE25" t="s">
        <v>3</v>
      </c>
      <c r="BF25" t="s">
        <v>3</v>
      </c>
      <c r="BG25" t="s">
        <v>3</v>
      </c>
      <c r="BH25">
        <v>0</v>
      </c>
      <c r="BI25">
        <v>1</v>
      </c>
      <c r="BJ25" t="s">
        <v>16</v>
      </c>
      <c r="BM25">
        <v>1001</v>
      </c>
      <c r="BN25">
        <v>0</v>
      </c>
      <c r="BO25" t="s">
        <v>3</v>
      </c>
      <c r="BP25">
        <v>0</v>
      </c>
      <c r="BQ25">
        <v>1</v>
      </c>
      <c r="BR25">
        <v>0</v>
      </c>
      <c r="BS25">
        <f>'1.Смета.или.Акт'!J48</f>
        <v>18.3</v>
      </c>
      <c r="BT25">
        <v>1</v>
      </c>
      <c r="BU25">
        <v>1</v>
      </c>
      <c r="BV25">
        <v>1</v>
      </c>
      <c r="BW25">
        <v>1</v>
      </c>
      <c r="BX25">
        <v>1</v>
      </c>
      <c r="BY25" t="s">
        <v>3</v>
      </c>
      <c r="BZ25">
        <v>95</v>
      </c>
      <c r="CA25">
        <v>50</v>
      </c>
      <c r="CF25">
        <v>0</v>
      </c>
      <c r="CG25">
        <v>0</v>
      </c>
      <c r="CM25">
        <v>0</v>
      </c>
      <c r="CN25" t="s">
        <v>3</v>
      </c>
      <c r="CO25">
        <v>0</v>
      </c>
      <c r="CP25">
        <f t="shared" si="33"/>
        <v>10098.56</v>
      </c>
      <c r="CQ25">
        <f t="shared" si="34"/>
        <v>0</v>
      </c>
      <c r="CR25">
        <f t="shared" si="35"/>
        <v>23566.125</v>
      </c>
      <c r="CS25">
        <f t="shared" si="36"/>
        <v>3789.7470000000003</v>
      </c>
      <c r="CT25">
        <f t="shared" si="37"/>
        <v>0</v>
      </c>
      <c r="CU25">
        <f t="shared" si="38"/>
        <v>0</v>
      </c>
      <c r="CV25">
        <f t="shared" si="39"/>
        <v>0</v>
      </c>
      <c r="CW25">
        <f t="shared" si="40"/>
        <v>15.34</v>
      </c>
      <c r="CX25">
        <f t="shared" si="41"/>
        <v>0</v>
      </c>
      <c r="CY25">
        <f t="shared" si="42"/>
        <v>1315.4238</v>
      </c>
      <c r="CZ25">
        <f t="shared" si="43"/>
        <v>649.59199999999998</v>
      </c>
      <c r="DC25" t="s">
        <v>3</v>
      </c>
      <c r="DD25" t="s">
        <v>3</v>
      </c>
      <c r="DE25" t="s">
        <v>3</v>
      </c>
      <c r="DF25" t="s">
        <v>3</v>
      </c>
      <c r="DG25" t="s">
        <v>3</v>
      </c>
      <c r="DH25" t="s">
        <v>3</v>
      </c>
      <c r="DI25" t="s">
        <v>3</v>
      </c>
      <c r="DJ25" t="s">
        <v>3</v>
      </c>
      <c r="DK25" t="s">
        <v>3</v>
      </c>
      <c r="DL25" t="s">
        <v>3</v>
      </c>
      <c r="DM25" t="s">
        <v>3</v>
      </c>
      <c r="DN25">
        <v>0</v>
      </c>
      <c r="DO25">
        <v>0</v>
      </c>
      <c r="DP25">
        <v>1</v>
      </c>
      <c r="DQ25">
        <v>1</v>
      </c>
      <c r="DU25">
        <v>1007</v>
      </c>
      <c r="DV25" t="s">
        <v>15</v>
      </c>
      <c r="DW25" t="str">
        <f>'1.Смета.или.Акт'!D46</f>
        <v>1000 м3</v>
      </c>
      <c r="DX25">
        <v>1000</v>
      </c>
      <c r="EE25">
        <v>32653332</v>
      </c>
      <c r="EF25">
        <v>1</v>
      </c>
      <c r="EG25" t="s">
        <v>17</v>
      </c>
      <c r="EH25">
        <v>0</v>
      </c>
      <c r="EI25" t="s">
        <v>3</v>
      </c>
      <c r="EJ25">
        <v>1</v>
      </c>
      <c r="EK25">
        <v>1001</v>
      </c>
      <c r="EL25" t="s">
        <v>18</v>
      </c>
      <c r="EM25" t="s">
        <v>19</v>
      </c>
      <c r="EO25" t="s">
        <v>3</v>
      </c>
      <c r="EQ25">
        <v>0</v>
      </c>
      <c r="ER25">
        <f>ES25+ET25+EV25</f>
        <v>1885.29</v>
      </c>
      <c r="ES25">
        <v>0</v>
      </c>
      <c r="ET25" s="52">
        <f>'1.Смета.или.Акт'!F47</f>
        <v>1885.29</v>
      </c>
      <c r="EU25" s="52">
        <f>'1.Смета.или.Акт'!F48</f>
        <v>207.09</v>
      </c>
      <c r="EV25">
        <v>0</v>
      </c>
      <c r="EW25">
        <v>0</v>
      </c>
      <c r="EX25">
        <v>15.34</v>
      </c>
      <c r="EY25">
        <v>0</v>
      </c>
      <c r="FQ25">
        <v>0</v>
      </c>
      <c r="FR25">
        <f t="shared" si="44"/>
        <v>0</v>
      </c>
      <c r="FS25">
        <v>0</v>
      </c>
      <c r="FV25" t="s">
        <v>20</v>
      </c>
      <c r="FW25" t="s">
        <v>21</v>
      </c>
      <c r="FX25">
        <v>95</v>
      </c>
      <c r="FY25">
        <v>50</v>
      </c>
      <c r="GA25" t="s">
        <v>3</v>
      </c>
      <c r="GD25">
        <v>0</v>
      </c>
      <c r="GF25">
        <v>-189134807</v>
      </c>
      <c r="GG25">
        <v>2</v>
      </c>
      <c r="GH25">
        <v>1</v>
      </c>
      <c r="GI25">
        <v>4</v>
      </c>
      <c r="GJ25">
        <v>0</v>
      </c>
      <c r="GK25">
        <f>ROUND(R25*(S12)/100,2)</f>
        <v>0</v>
      </c>
      <c r="GL25">
        <f t="shared" si="45"/>
        <v>0</v>
      </c>
      <c r="GM25">
        <f t="shared" si="46"/>
        <v>12063.57</v>
      </c>
      <c r="GN25">
        <f t="shared" si="47"/>
        <v>12063.57</v>
      </c>
      <c r="GO25">
        <f t="shared" si="48"/>
        <v>0</v>
      </c>
      <c r="GP25">
        <f t="shared" si="49"/>
        <v>0</v>
      </c>
      <c r="GR25">
        <v>0</v>
      </c>
      <c r="GS25">
        <v>3</v>
      </c>
      <c r="GT25">
        <v>0</v>
      </c>
      <c r="GU25" t="s">
        <v>3</v>
      </c>
      <c r="GV25">
        <f t="shared" si="50"/>
        <v>0</v>
      </c>
      <c r="GW25">
        <v>18.3</v>
      </c>
      <c r="GX25">
        <f t="shared" si="51"/>
        <v>0</v>
      </c>
      <c r="HA25">
        <v>0</v>
      </c>
      <c r="HB25">
        <v>0</v>
      </c>
      <c r="IK25">
        <v>0</v>
      </c>
    </row>
    <row r="26" spans="1:255" x14ac:dyDescent="0.2">
      <c r="A26" s="2">
        <v>17</v>
      </c>
      <c r="B26" s="2">
        <v>1</v>
      </c>
      <c r="C26" s="2">
        <f>ROW(SmtRes!A5)</f>
        <v>5</v>
      </c>
      <c r="D26" s="2">
        <f>ROW(EtalonRes!A5)</f>
        <v>5</v>
      </c>
      <c r="E26" s="2" t="s">
        <v>22</v>
      </c>
      <c r="F26" s="2" t="s">
        <v>23</v>
      </c>
      <c r="G26" s="2" t="s">
        <v>24</v>
      </c>
      <c r="H26" s="2" t="s">
        <v>25</v>
      </c>
      <c r="I26" s="2">
        <f>'1.Смета.или.Акт'!E52</f>
        <v>7.1419999999999997E-2</v>
      </c>
      <c r="J26" s="2">
        <v>0</v>
      </c>
      <c r="K26" s="2"/>
      <c r="L26" s="2"/>
      <c r="M26" s="2"/>
      <c r="N26" s="2"/>
      <c r="O26" s="2">
        <f t="shared" si="14"/>
        <v>74.81</v>
      </c>
      <c r="P26" s="2">
        <f t="shared" si="15"/>
        <v>0</v>
      </c>
      <c r="Q26" s="2">
        <f t="shared" si="16"/>
        <v>0</v>
      </c>
      <c r="R26" s="2">
        <f t="shared" si="17"/>
        <v>0</v>
      </c>
      <c r="S26" s="2">
        <f t="shared" si="18"/>
        <v>74.81</v>
      </c>
      <c r="T26" s="2">
        <f t="shared" si="19"/>
        <v>0</v>
      </c>
      <c r="U26" s="2">
        <f t="shared" si="20"/>
        <v>8.9275000000000002</v>
      </c>
      <c r="V26" s="2">
        <f t="shared" si="21"/>
        <v>0</v>
      </c>
      <c r="W26" s="2">
        <f t="shared" si="22"/>
        <v>0</v>
      </c>
      <c r="X26" s="2">
        <f t="shared" si="23"/>
        <v>59.85</v>
      </c>
      <c r="Y26" s="2">
        <f t="shared" si="24"/>
        <v>33.659999999999997</v>
      </c>
      <c r="Z26" s="2"/>
      <c r="AA26" s="2">
        <v>34732180</v>
      </c>
      <c r="AB26" s="2">
        <f t="shared" si="25"/>
        <v>1047.5</v>
      </c>
      <c r="AC26" s="2">
        <f>ROUND((ES26),2)</f>
        <v>0</v>
      </c>
      <c r="AD26" s="2">
        <f t="shared" si="26"/>
        <v>0</v>
      </c>
      <c r="AE26" s="2">
        <f t="shared" si="27"/>
        <v>0</v>
      </c>
      <c r="AF26" s="2">
        <f t="shared" si="28"/>
        <v>1047.5</v>
      </c>
      <c r="AG26" s="2">
        <f t="shared" si="29"/>
        <v>0</v>
      </c>
      <c r="AH26" s="2">
        <f t="shared" si="30"/>
        <v>125</v>
      </c>
      <c r="AI26" s="2">
        <f t="shared" si="31"/>
        <v>0</v>
      </c>
      <c r="AJ26" s="2">
        <f t="shared" si="32"/>
        <v>0</v>
      </c>
      <c r="AK26" s="2">
        <v>1047.5</v>
      </c>
      <c r="AL26" s="2">
        <v>0</v>
      </c>
      <c r="AM26" s="2">
        <v>0</v>
      </c>
      <c r="AN26" s="2">
        <v>0</v>
      </c>
      <c r="AO26" s="2">
        <v>1047.5</v>
      </c>
      <c r="AP26" s="2">
        <v>0</v>
      </c>
      <c r="AQ26" s="2">
        <v>125</v>
      </c>
      <c r="AR26" s="2">
        <v>0</v>
      </c>
      <c r="AS26" s="2">
        <v>0</v>
      </c>
      <c r="AT26" s="2">
        <v>80</v>
      </c>
      <c r="AU26" s="2">
        <v>45</v>
      </c>
      <c r="AV26" s="2">
        <v>1</v>
      </c>
      <c r="AW26" s="2">
        <v>1</v>
      </c>
      <c r="AX26" s="2"/>
      <c r="AY26" s="2"/>
      <c r="AZ26" s="2">
        <v>1</v>
      </c>
      <c r="BA26" s="2">
        <v>1</v>
      </c>
      <c r="BB26" s="2">
        <v>1</v>
      </c>
      <c r="BC26" s="2">
        <v>1</v>
      </c>
      <c r="BD26" s="2" t="s">
        <v>3</v>
      </c>
      <c r="BE26" s="2" t="s">
        <v>3</v>
      </c>
      <c r="BF26" s="2" t="s">
        <v>3</v>
      </c>
      <c r="BG26" s="2" t="s">
        <v>3</v>
      </c>
      <c r="BH26" s="2">
        <v>0</v>
      </c>
      <c r="BI26" s="2">
        <v>1</v>
      </c>
      <c r="BJ26" s="2" t="s">
        <v>26</v>
      </c>
      <c r="BK26" s="2"/>
      <c r="BL26" s="2"/>
      <c r="BM26" s="2">
        <v>1003</v>
      </c>
      <c r="BN26" s="2">
        <v>0</v>
      </c>
      <c r="BO26" s="2" t="s">
        <v>3</v>
      </c>
      <c r="BP26" s="2">
        <v>0</v>
      </c>
      <c r="BQ26" s="2">
        <v>1</v>
      </c>
      <c r="BR26" s="2">
        <v>0</v>
      </c>
      <c r="BS26" s="2">
        <v>1</v>
      </c>
      <c r="BT26" s="2">
        <v>1</v>
      </c>
      <c r="BU26" s="2">
        <v>1</v>
      </c>
      <c r="BV26" s="2">
        <v>1</v>
      </c>
      <c r="BW26" s="2">
        <v>1</v>
      </c>
      <c r="BX26" s="2">
        <v>1</v>
      </c>
      <c r="BY26" s="2" t="s">
        <v>3</v>
      </c>
      <c r="BZ26" s="2">
        <v>80</v>
      </c>
      <c r="CA26" s="2">
        <v>45</v>
      </c>
      <c r="CB26" s="2"/>
      <c r="CC26" s="2"/>
      <c r="CD26" s="2"/>
      <c r="CE26" s="2"/>
      <c r="CF26" s="2">
        <v>0</v>
      </c>
      <c r="CG26" s="2">
        <v>0</v>
      </c>
      <c r="CH26" s="2"/>
      <c r="CI26" s="2"/>
      <c r="CJ26" s="2"/>
      <c r="CK26" s="2"/>
      <c r="CL26" s="2"/>
      <c r="CM26" s="2">
        <v>0</v>
      </c>
      <c r="CN26" s="2" t="s">
        <v>3</v>
      </c>
      <c r="CO26" s="2">
        <v>0</v>
      </c>
      <c r="CP26" s="2">
        <f t="shared" si="33"/>
        <v>74.81</v>
      </c>
      <c r="CQ26" s="2">
        <f t="shared" si="34"/>
        <v>0</v>
      </c>
      <c r="CR26" s="2">
        <f t="shared" si="35"/>
        <v>0</v>
      </c>
      <c r="CS26" s="2">
        <f t="shared" si="36"/>
        <v>0</v>
      </c>
      <c r="CT26" s="2">
        <f t="shared" si="37"/>
        <v>1047.5</v>
      </c>
      <c r="CU26" s="2">
        <f t="shared" si="38"/>
        <v>0</v>
      </c>
      <c r="CV26" s="2">
        <f t="shared" si="39"/>
        <v>125</v>
      </c>
      <c r="CW26" s="2">
        <f t="shared" si="40"/>
        <v>0</v>
      </c>
      <c r="CX26" s="2">
        <f t="shared" si="41"/>
        <v>0</v>
      </c>
      <c r="CY26" s="2">
        <f t="shared" si="42"/>
        <v>59.847999999999999</v>
      </c>
      <c r="CZ26" s="2">
        <f t="shared" si="43"/>
        <v>33.664500000000004</v>
      </c>
      <c r="DA26" s="2"/>
      <c r="DB26" s="2"/>
      <c r="DC26" s="2" t="s">
        <v>3</v>
      </c>
      <c r="DD26" s="2" t="s">
        <v>3</v>
      </c>
      <c r="DE26" s="2" t="s">
        <v>3</v>
      </c>
      <c r="DF26" s="2" t="s">
        <v>3</v>
      </c>
      <c r="DG26" s="2" t="s">
        <v>3</v>
      </c>
      <c r="DH26" s="2" t="s">
        <v>3</v>
      </c>
      <c r="DI26" s="2" t="s">
        <v>3</v>
      </c>
      <c r="DJ26" s="2" t="s">
        <v>3</v>
      </c>
      <c r="DK26" s="2" t="s">
        <v>3</v>
      </c>
      <c r="DL26" s="2" t="s">
        <v>3</v>
      </c>
      <c r="DM26" s="2" t="s">
        <v>3</v>
      </c>
      <c r="DN26" s="2">
        <v>0</v>
      </c>
      <c r="DO26" s="2">
        <v>0</v>
      </c>
      <c r="DP26" s="2">
        <v>1</v>
      </c>
      <c r="DQ26" s="2">
        <v>1</v>
      </c>
      <c r="DR26" s="2"/>
      <c r="DS26" s="2"/>
      <c r="DT26" s="2"/>
      <c r="DU26" s="2">
        <v>1007</v>
      </c>
      <c r="DV26" s="2" t="s">
        <v>25</v>
      </c>
      <c r="DW26" s="2" t="s">
        <v>25</v>
      </c>
      <c r="DX26" s="2">
        <v>100</v>
      </c>
      <c r="DY26" s="2"/>
      <c r="DZ26" s="2"/>
      <c r="EA26" s="2"/>
      <c r="EB26" s="2"/>
      <c r="EC26" s="2"/>
      <c r="ED26" s="2"/>
      <c r="EE26" s="2">
        <v>32653334</v>
      </c>
      <c r="EF26" s="2">
        <v>1</v>
      </c>
      <c r="EG26" s="2" t="s">
        <v>17</v>
      </c>
      <c r="EH26" s="2">
        <v>0</v>
      </c>
      <c r="EI26" s="2" t="s">
        <v>3</v>
      </c>
      <c r="EJ26" s="2">
        <v>1</v>
      </c>
      <c r="EK26" s="2">
        <v>1003</v>
      </c>
      <c r="EL26" s="2" t="s">
        <v>27</v>
      </c>
      <c r="EM26" s="2" t="s">
        <v>19</v>
      </c>
      <c r="EN26" s="2"/>
      <c r="EO26" s="2" t="s">
        <v>3</v>
      </c>
      <c r="EP26" s="2"/>
      <c r="EQ26" s="2">
        <v>0</v>
      </c>
      <c r="ER26" s="2">
        <v>1047.5</v>
      </c>
      <c r="ES26" s="2">
        <v>0</v>
      </c>
      <c r="ET26" s="2">
        <v>0</v>
      </c>
      <c r="EU26" s="2">
        <v>0</v>
      </c>
      <c r="EV26" s="2">
        <v>1047.5</v>
      </c>
      <c r="EW26" s="2">
        <v>125</v>
      </c>
      <c r="EX26" s="2">
        <v>0</v>
      </c>
      <c r="EY26" s="2">
        <v>0</v>
      </c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>
        <v>0</v>
      </c>
      <c r="FR26" s="2">
        <f t="shared" si="44"/>
        <v>0</v>
      </c>
      <c r="FS26" s="2">
        <v>0</v>
      </c>
      <c r="FT26" s="2"/>
      <c r="FU26" s="2"/>
      <c r="FV26" s="2"/>
      <c r="FW26" s="2"/>
      <c r="FX26" s="2">
        <v>80</v>
      </c>
      <c r="FY26" s="2">
        <v>45</v>
      </c>
      <c r="FZ26" s="2"/>
      <c r="GA26" s="2" t="s">
        <v>3</v>
      </c>
      <c r="GB26" s="2"/>
      <c r="GC26" s="2"/>
      <c r="GD26" s="2">
        <v>0</v>
      </c>
      <c r="GE26" s="2"/>
      <c r="GF26" s="2">
        <v>-1787296709</v>
      </c>
      <c r="GG26" s="2">
        <v>2</v>
      </c>
      <c r="GH26" s="2">
        <v>1</v>
      </c>
      <c r="GI26" s="2">
        <v>-2</v>
      </c>
      <c r="GJ26" s="2">
        <v>0</v>
      </c>
      <c r="GK26" s="2">
        <f>ROUND(R26*(R12)/100,2)</f>
        <v>0</v>
      </c>
      <c r="GL26" s="2">
        <f t="shared" si="45"/>
        <v>0</v>
      </c>
      <c r="GM26" s="2">
        <f t="shared" si="46"/>
        <v>168.32</v>
      </c>
      <c r="GN26" s="2">
        <f t="shared" si="47"/>
        <v>168.32</v>
      </c>
      <c r="GO26" s="2">
        <f t="shared" si="48"/>
        <v>0</v>
      </c>
      <c r="GP26" s="2">
        <f t="shared" si="49"/>
        <v>0</v>
      </c>
      <c r="GQ26" s="2"/>
      <c r="GR26" s="2">
        <v>0</v>
      </c>
      <c r="GS26" s="2">
        <v>3</v>
      </c>
      <c r="GT26" s="2">
        <v>0</v>
      </c>
      <c r="GU26" s="2" t="s">
        <v>3</v>
      </c>
      <c r="GV26" s="2">
        <f t="shared" si="50"/>
        <v>0</v>
      </c>
      <c r="GW26" s="2">
        <v>1</v>
      </c>
      <c r="GX26" s="2">
        <f t="shared" si="51"/>
        <v>0</v>
      </c>
      <c r="GY26" s="2"/>
      <c r="GZ26" s="2"/>
      <c r="HA26" s="2">
        <v>0</v>
      </c>
      <c r="HB26" s="2">
        <v>0</v>
      </c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>
        <v>0</v>
      </c>
      <c r="IL26" s="2"/>
      <c r="IM26" s="2"/>
      <c r="IN26" s="2"/>
      <c r="IO26" s="2"/>
      <c r="IP26" s="2"/>
      <c r="IQ26" s="2"/>
      <c r="IR26" s="2"/>
      <c r="IS26" s="2"/>
      <c r="IT26" s="2"/>
      <c r="IU26" s="2"/>
    </row>
    <row r="27" spans="1:255" x14ac:dyDescent="0.2">
      <c r="A27">
        <v>17</v>
      </c>
      <c r="B27">
        <v>1</v>
      </c>
      <c r="C27">
        <f>ROW(SmtRes!A6)</f>
        <v>6</v>
      </c>
      <c r="D27">
        <f>ROW(EtalonRes!A6)</f>
        <v>6</v>
      </c>
      <c r="E27" t="s">
        <v>22</v>
      </c>
      <c r="F27" t="s">
        <v>23</v>
      </c>
      <c r="G27" t="s">
        <v>24</v>
      </c>
      <c r="H27" t="s">
        <v>25</v>
      </c>
      <c r="I27">
        <f>'1.Смета.или.Акт'!E52</f>
        <v>7.1419999999999997E-2</v>
      </c>
      <c r="J27">
        <v>0</v>
      </c>
      <c r="O27">
        <f t="shared" si="14"/>
        <v>1369.07</v>
      </c>
      <c r="P27">
        <f t="shared" si="15"/>
        <v>0</v>
      </c>
      <c r="Q27">
        <f t="shared" si="16"/>
        <v>0</v>
      </c>
      <c r="R27">
        <f t="shared" si="17"/>
        <v>0</v>
      </c>
      <c r="S27">
        <f t="shared" si="18"/>
        <v>1369.07</v>
      </c>
      <c r="T27">
        <f t="shared" si="19"/>
        <v>0</v>
      </c>
      <c r="U27">
        <f t="shared" si="20"/>
        <v>8.9275000000000002</v>
      </c>
      <c r="V27">
        <f t="shared" si="21"/>
        <v>0</v>
      </c>
      <c r="W27">
        <f t="shared" si="22"/>
        <v>0</v>
      </c>
      <c r="X27">
        <f t="shared" si="23"/>
        <v>930.97</v>
      </c>
      <c r="Y27">
        <f t="shared" si="24"/>
        <v>492.87</v>
      </c>
      <c r="AA27">
        <v>34732181</v>
      </c>
      <c r="AB27">
        <f t="shared" si="25"/>
        <v>1047.5</v>
      </c>
      <c r="AC27">
        <f>ROUND((ES27),2)</f>
        <v>0</v>
      </c>
      <c r="AD27">
        <f t="shared" si="26"/>
        <v>0</v>
      </c>
      <c r="AE27">
        <f t="shared" si="27"/>
        <v>0</v>
      </c>
      <c r="AF27">
        <f t="shared" si="28"/>
        <v>1047.5</v>
      </c>
      <c r="AG27">
        <f t="shared" si="29"/>
        <v>0</v>
      </c>
      <c r="AH27">
        <f t="shared" si="30"/>
        <v>125</v>
      </c>
      <c r="AI27">
        <f t="shared" si="31"/>
        <v>0</v>
      </c>
      <c r="AJ27">
        <f t="shared" si="32"/>
        <v>0</v>
      </c>
      <c r="AK27">
        <f>AL27+AM27+AO27</f>
        <v>1047.5</v>
      </c>
      <c r="AL27">
        <v>0</v>
      </c>
      <c r="AM27">
        <v>0</v>
      </c>
      <c r="AN27">
        <v>0</v>
      </c>
      <c r="AO27" s="52">
        <f>'1.Смета.или.Акт'!F53</f>
        <v>1047.5</v>
      </c>
      <c r="AP27">
        <v>0</v>
      </c>
      <c r="AQ27">
        <f>'1.Смета.или.Акт'!E56</f>
        <v>125</v>
      </c>
      <c r="AR27">
        <v>0</v>
      </c>
      <c r="AS27">
        <v>0</v>
      </c>
      <c r="AT27">
        <v>68</v>
      </c>
      <c r="AU27">
        <v>36</v>
      </c>
      <c r="AV27">
        <v>1</v>
      </c>
      <c r="AW27">
        <v>1</v>
      </c>
      <c r="AZ27">
        <v>1</v>
      </c>
      <c r="BA27">
        <f>'1.Смета.или.Акт'!J53</f>
        <v>18.3</v>
      </c>
      <c r="BB27">
        <v>12.5</v>
      </c>
      <c r="BC27">
        <v>7.5</v>
      </c>
      <c r="BD27" t="s">
        <v>3</v>
      </c>
      <c r="BE27" t="s">
        <v>3</v>
      </c>
      <c r="BF27" t="s">
        <v>3</v>
      </c>
      <c r="BG27" t="s">
        <v>3</v>
      </c>
      <c r="BH27">
        <v>0</v>
      </c>
      <c r="BI27">
        <v>1</v>
      </c>
      <c r="BJ27" t="s">
        <v>26</v>
      </c>
      <c r="BM27">
        <v>1003</v>
      </c>
      <c r="BN27">
        <v>0</v>
      </c>
      <c r="BO27" t="s">
        <v>3</v>
      </c>
      <c r="BP27">
        <v>0</v>
      </c>
      <c r="BQ27">
        <v>1</v>
      </c>
      <c r="BR27">
        <v>0</v>
      </c>
      <c r="BS27">
        <v>18.3</v>
      </c>
      <c r="BT27">
        <v>1</v>
      </c>
      <c r="BU27">
        <v>1</v>
      </c>
      <c r="BV27">
        <v>1</v>
      </c>
      <c r="BW27">
        <v>1</v>
      </c>
      <c r="BX27">
        <v>1</v>
      </c>
      <c r="BY27" t="s">
        <v>3</v>
      </c>
      <c r="BZ27">
        <v>80</v>
      </c>
      <c r="CA27">
        <v>45</v>
      </c>
      <c r="CF27">
        <v>0</v>
      </c>
      <c r="CG27">
        <v>0</v>
      </c>
      <c r="CM27">
        <v>0</v>
      </c>
      <c r="CN27" t="s">
        <v>3</v>
      </c>
      <c r="CO27">
        <v>0</v>
      </c>
      <c r="CP27">
        <f t="shared" si="33"/>
        <v>1369.07</v>
      </c>
      <c r="CQ27">
        <f t="shared" si="34"/>
        <v>0</v>
      </c>
      <c r="CR27">
        <f t="shared" si="35"/>
        <v>0</v>
      </c>
      <c r="CS27">
        <f t="shared" si="36"/>
        <v>0</v>
      </c>
      <c r="CT27">
        <f t="shared" si="37"/>
        <v>19169.25</v>
      </c>
      <c r="CU27">
        <f t="shared" si="38"/>
        <v>0</v>
      </c>
      <c r="CV27">
        <f t="shared" si="39"/>
        <v>125</v>
      </c>
      <c r="CW27">
        <f t="shared" si="40"/>
        <v>0</v>
      </c>
      <c r="CX27">
        <f t="shared" si="41"/>
        <v>0</v>
      </c>
      <c r="CY27">
        <f t="shared" si="42"/>
        <v>930.96759999999995</v>
      </c>
      <c r="CZ27">
        <f t="shared" si="43"/>
        <v>492.86519999999996</v>
      </c>
      <c r="DC27" t="s">
        <v>3</v>
      </c>
      <c r="DD27" t="s">
        <v>3</v>
      </c>
      <c r="DE27" t="s">
        <v>3</v>
      </c>
      <c r="DF27" t="s">
        <v>3</v>
      </c>
      <c r="DG27" t="s">
        <v>3</v>
      </c>
      <c r="DH27" t="s">
        <v>3</v>
      </c>
      <c r="DI27" t="s">
        <v>3</v>
      </c>
      <c r="DJ27" t="s">
        <v>3</v>
      </c>
      <c r="DK27" t="s">
        <v>3</v>
      </c>
      <c r="DL27" t="s">
        <v>3</v>
      </c>
      <c r="DM27" t="s">
        <v>3</v>
      </c>
      <c r="DN27">
        <v>0</v>
      </c>
      <c r="DO27">
        <v>0</v>
      </c>
      <c r="DP27">
        <v>1</v>
      </c>
      <c r="DQ27">
        <v>1</v>
      </c>
      <c r="DU27">
        <v>1007</v>
      </c>
      <c r="DV27" t="s">
        <v>25</v>
      </c>
      <c r="DW27" t="str">
        <f>'1.Смета.или.Акт'!D52</f>
        <v>100 м3</v>
      </c>
      <c r="DX27">
        <v>100</v>
      </c>
      <c r="EE27">
        <v>32653334</v>
      </c>
      <c r="EF27">
        <v>1</v>
      </c>
      <c r="EG27" t="s">
        <v>17</v>
      </c>
      <c r="EH27">
        <v>0</v>
      </c>
      <c r="EI27" t="s">
        <v>3</v>
      </c>
      <c r="EJ27">
        <v>1</v>
      </c>
      <c r="EK27">
        <v>1003</v>
      </c>
      <c r="EL27" t="s">
        <v>27</v>
      </c>
      <c r="EM27" t="s">
        <v>19</v>
      </c>
      <c r="EO27" t="s">
        <v>3</v>
      </c>
      <c r="EQ27">
        <v>0</v>
      </c>
      <c r="ER27">
        <f>ES27+ET27+EV27</f>
        <v>1047.5</v>
      </c>
      <c r="ES27">
        <v>0</v>
      </c>
      <c r="ET27">
        <v>0</v>
      </c>
      <c r="EU27">
        <v>0</v>
      </c>
      <c r="EV27" s="52">
        <f>'1.Смета.или.Акт'!F53</f>
        <v>1047.5</v>
      </c>
      <c r="EW27">
        <f>'1.Смета.или.Акт'!E56</f>
        <v>125</v>
      </c>
      <c r="EX27">
        <v>0</v>
      </c>
      <c r="EY27">
        <v>0</v>
      </c>
      <c r="FQ27">
        <v>0</v>
      </c>
      <c r="FR27">
        <f t="shared" si="44"/>
        <v>0</v>
      </c>
      <c r="FS27">
        <v>0</v>
      </c>
      <c r="FV27" t="s">
        <v>20</v>
      </c>
      <c r="FW27" t="s">
        <v>21</v>
      </c>
      <c r="FX27">
        <v>80</v>
      </c>
      <c r="FY27">
        <v>45</v>
      </c>
      <c r="GA27" t="s">
        <v>3</v>
      </c>
      <c r="GD27">
        <v>0</v>
      </c>
      <c r="GF27">
        <v>-1787296709</v>
      </c>
      <c r="GG27">
        <v>2</v>
      </c>
      <c r="GH27">
        <v>1</v>
      </c>
      <c r="GI27">
        <v>4</v>
      </c>
      <c r="GJ27">
        <v>0</v>
      </c>
      <c r="GK27">
        <f>ROUND(R27*(S12)/100,2)</f>
        <v>0</v>
      </c>
      <c r="GL27">
        <f t="shared" si="45"/>
        <v>0</v>
      </c>
      <c r="GM27">
        <f t="shared" si="46"/>
        <v>2792.91</v>
      </c>
      <c r="GN27">
        <f t="shared" si="47"/>
        <v>2792.91</v>
      </c>
      <c r="GO27">
        <f t="shared" si="48"/>
        <v>0</v>
      </c>
      <c r="GP27">
        <f t="shared" si="49"/>
        <v>0</v>
      </c>
      <c r="GR27">
        <v>0</v>
      </c>
      <c r="GS27">
        <v>3</v>
      </c>
      <c r="GT27">
        <v>0</v>
      </c>
      <c r="GU27" t="s">
        <v>3</v>
      </c>
      <c r="GV27">
        <f t="shared" si="50"/>
        <v>0</v>
      </c>
      <c r="GW27">
        <v>18.3</v>
      </c>
      <c r="GX27">
        <f t="shared" si="51"/>
        <v>0</v>
      </c>
      <c r="HA27">
        <v>0</v>
      </c>
      <c r="HB27">
        <v>0</v>
      </c>
      <c r="IK27">
        <v>0</v>
      </c>
    </row>
    <row r="28" spans="1:255" x14ac:dyDescent="0.2">
      <c r="A28" s="2">
        <v>17</v>
      </c>
      <c r="B28" s="2">
        <v>1</v>
      </c>
      <c r="C28" s="2">
        <f>ROW(SmtRes!A9)</f>
        <v>9</v>
      </c>
      <c r="D28" s="2">
        <f>ROW(EtalonRes!A15)</f>
        <v>15</v>
      </c>
      <c r="E28" s="2" t="s">
        <v>28</v>
      </c>
      <c r="F28" s="2" t="s">
        <v>29</v>
      </c>
      <c r="G28" s="2" t="s">
        <v>30</v>
      </c>
      <c r="H28" s="2" t="s">
        <v>31</v>
      </c>
      <c r="I28" s="2">
        <f>'1.Смета.или.Акт'!E58</f>
        <v>10</v>
      </c>
      <c r="J28" s="2">
        <v>0</v>
      </c>
      <c r="K28" s="2"/>
      <c r="L28" s="2"/>
      <c r="M28" s="2"/>
      <c r="N28" s="2"/>
      <c r="O28" s="2">
        <f t="shared" si="14"/>
        <v>18561.2</v>
      </c>
      <c r="P28" s="2">
        <f t="shared" si="15"/>
        <v>0.1</v>
      </c>
      <c r="Q28" s="2">
        <f t="shared" si="16"/>
        <v>17300.5</v>
      </c>
      <c r="R28" s="2">
        <f t="shared" si="17"/>
        <v>854.6</v>
      </c>
      <c r="S28" s="2">
        <f t="shared" si="18"/>
        <v>1260.5999999999999</v>
      </c>
      <c r="T28" s="2">
        <f t="shared" si="19"/>
        <v>0</v>
      </c>
      <c r="U28" s="2">
        <f t="shared" si="20"/>
        <v>121.8</v>
      </c>
      <c r="V28" s="2">
        <f t="shared" si="21"/>
        <v>63.3</v>
      </c>
      <c r="W28" s="2">
        <f t="shared" si="22"/>
        <v>0</v>
      </c>
      <c r="X28" s="2">
        <f t="shared" si="23"/>
        <v>2115.1999999999998</v>
      </c>
      <c r="Y28" s="2">
        <f t="shared" si="24"/>
        <v>1374.88</v>
      </c>
      <c r="Z28" s="2"/>
      <c r="AA28" s="2">
        <v>34732180</v>
      </c>
      <c r="AB28" s="2">
        <f t="shared" si="25"/>
        <v>1856.12</v>
      </c>
      <c r="AC28" s="2">
        <f>ROUND((ES28+(SUM(SmtRes!BC7:'SmtRes'!BC9)+SUM(EtalonRes!AL7:'EtalonRes'!AL15))),2)</f>
        <v>0.01</v>
      </c>
      <c r="AD28" s="2">
        <f t="shared" si="26"/>
        <v>1730.05</v>
      </c>
      <c r="AE28" s="2">
        <f t="shared" si="27"/>
        <v>85.46</v>
      </c>
      <c r="AF28" s="2">
        <f t="shared" si="28"/>
        <v>126.06</v>
      </c>
      <c r="AG28" s="2">
        <f t="shared" si="29"/>
        <v>0</v>
      </c>
      <c r="AH28" s="2">
        <f t="shared" si="30"/>
        <v>12.18</v>
      </c>
      <c r="AI28" s="2">
        <f t="shared" si="31"/>
        <v>6.33</v>
      </c>
      <c r="AJ28" s="2">
        <f t="shared" si="32"/>
        <v>0</v>
      </c>
      <c r="AK28" s="2">
        <v>2048.42</v>
      </c>
      <c r="AL28" s="2">
        <v>192.31</v>
      </c>
      <c r="AM28" s="2">
        <v>1730.05</v>
      </c>
      <c r="AN28" s="2">
        <v>85.46</v>
      </c>
      <c r="AO28" s="2">
        <v>126.06</v>
      </c>
      <c r="AP28" s="2">
        <v>0</v>
      </c>
      <c r="AQ28" s="2">
        <v>12.18</v>
      </c>
      <c r="AR28" s="2">
        <v>6.33</v>
      </c>
      <c r="AS28" s="2">
        <v>0</v>
      </c>
      <c r="AT28" s="2">
        <v>100</v>
      </c>
      <c r="AU28" s="2">
        <v>65</v>
      </c>
      <c r="AV28" s="2">
        <v>1</v>
      </c>
      <c r="AW28" s="2">
        <v>1</v>
      </c>
      <c r="AX28" s="2"/>
      <c r="AY28" s="2"/>
      <c r="AZ28" s="2">
        <v>1</v>
      </c>
      <c r="BA28" s="2">
        <v>1</v>
      </c>
      <c r="BB28" s="2">
        <v>1</v>
      </c>
      <c r="BC28" s="2">
        <v>1</v>
      </c>
      <c r="BD28" s="2" t="s">
        <v>3</v>
      </c>
      <c r="BE28" s="2" t="s">
        <v>3</v>
      </c>
      <c r="BF28" s="2" t="s">
        <v>3</v>
      </c>
      <c r="BG28" s="2" t="s">
        <v>3</v>
      </c>
      <c r="BH28" s="2">
        <v>0</v>
      </c>
      <c r="BI28" s="2">
        <v>1</v>
      </c>
      <c r="BJ28" s="2" t="s">
        <v>32</v>
      </c>
      <c r="BK28" s="2"/>
      <c r="BL28" s="2"/>
      <c r="BM28" s="2">
        <v>34001</v>
      </c>
      <c r="BN28" s="2">
        <v>0</v>
      </c>
      <c r="BO28" s="2" t="s">
        <v>3</v>
      </c>
      <c r="BP28" s="2">
        <v>0</v>
      </c>
      <c r="BQ28" s="2">
        <v>1</v>
      </c>
      <c r="BR28" s="2">
        <v>0</v>
      </c>
      <c r="BS28" s="2">
        <v>1</v>
      </c>
      <c r="BT28" s="2">
        <v>1</v>
      </c>
      <c r="BU28" s="2">
        <v>1</v>
      </c>
      <c r="BV28" s="2">
        <v>1</v>
      </c>
      <c r="BW28" s="2">
        <v>1</v>
      </c>
      <c r="BX28" s="2">
        <v>1</v>
      </c>
      <c r="BY28" s="2" t="s">
        <v>3</v>
      </c>
      <c r="BZ28" s="2">
        <v>100</v>
      </c>
      <c r="CA28" s="2">
        <v>65</v>
      </c>
      <c r="CB28" s="2"/>
      <c r="CC28" s="2"/>
      <c r="CD28" s="2"/>
      <c r="CE28" s="2"/>
      <c r="CF28" s="2">
        <v>0</v>
      </c>
      <c r="CG28" s="2">
        <v>0</v>
      </c>
      <c r="CH28" s="2"/>
      <c r="CI28" s="2"/>
      <c r="CJ28" s="2"/>
      <c r="CK28" s="2"/>
      <c r="CL28" s="2"/>
      <c r="CM28" s="2">
        <v>0</v>
      </c>
      <c r="CN28" s="2" t="s">
        <v>3</v>
      </c>
      <c r="CO28" s="2">
        <v>0</v>
      </c>
      <c r="CP28" s="2">
        <f t="shared" si="33"/>
        <v>18561.199999999997</v>
      </c>
      <c r="CQ28" s="2">
        <f t="shared" si="34"/>
        <v>0.01</v>
      </c>
      <c r="CR28" s="2">
        <f t="shared" si="35"/>
        <v>1730.05</v>
      </c>
      <c r="CS28" s="2">
        <f t="shared" si="36"/>
        <v>85.46</v>
      </c>
      <c r="CT28" s="2">
        <f t="shared" si="37"/>
        <v>126.06</v>
      </c>
      <c r="CU28" s="2">
        <f t="shared" si="38"/>
        <v>0</v>
      </c>
      <c r="CV28" s="2">
        <f t="shared" si="39"/>
        <v>12.18</v>
      </c>
      <c r="CW28" s="2">
        <f t="shared" si="40"/>
        <v>6.33</v>
      </c>
      <c r="CX28" s="2">
        <f t="shared" si="41"/>
        <v>0</v>
      </c>
      <c r="CY28" s="2">
        <f t="shared" si="42"/>
        <v>2115.1999999999998</v>
      </c>
      <c r="CZ28" s="2">
        <f t="shared" si="43"/>
        <v>1374.88</v>
      </c>
      <c r="DA28" s="2"/>
      <c r="DB28" s="2"/>
      <c r="DC28" s="2" t="s">
        <v>3</v>
      </c>
      <c r="DD28" s="2" t="s">
        <v>3</v>
      </c>
      <c r="DE28" s="2" t="s">
        <v>3</v>
      </c>
      <c r="DF28" s="2" t="s">
        <v>3</v>
      </c>
      <c r="DG28" s="2" t="s">
        <v>3</v>
      </c>
      <c r="DH28" s="2" t="s">
        <v>3</v>
      </c>
      <c r="DI28" s="2" t="s">
        <v>3</v>
      </c>
      <c r="DJ28" s="2" t="s">
        <v>3</v>
      </c>
      <c r="DK28" s="2" t="s">
        <v>3</v>
      </c>
      <c r="DL28" s="2" t="s">
        <v>3</v>
      </c>
      <c r="DM28" s="2" t="s">
        <v>3</v>
      </c>
      <c r="DN28" s="2">
        <v>0</v>
      </c>
      <c r="DO28" s="2">
        <v>0</v>
      </c>
      <c r="DP28" s="2">
        <v>1</v>
      </c>
      <c r="DQ28" s="2">
        <v>1</v>
      </c>
      <c r="DR28" s="2"/>
      <c r="DS28" s="2"/>
      <c r="DT28" s="2"/>
      <c r="DU28" s="2">
        <v>1013</v>
      </c>
      <c r="DV28" s="2" t="s">
        <v>31</v>
      </c>
      <c r="DW28" s="2" t="s">
        <v>31</v>
      </c>
      <c r="DX28" s="2">
        <v>1</v>
      </c>
      <c r="DY28" s="2"/>
      <c r="DZ28" s="2"/>
      <c r="EA28" s="2"/>
      <c r="EB28" s="2"/>
      <c r="EC28" s="2"/>
      <c r="ED28" s="2"/>
      <c r="EE28" s="2">
        <v>32653414</v>
      </c>
      <c r="EF28" s="2">
        <v>1</v>
      </c>
      <c r="EG28" s="2" t="s">
        <v>17</v>
      </c>
      <c r="EH28" s="2">
        <v>0</v>
      </c>
      <c r="EI28" s="2" t="s">
        <v>3</v>
      </c>
      <c r="EJ28" s="2">
        <v>1</v>
      </c>
      <c r="EK28" s="2">
        <v>34001</v>
      </c>
      <c r="EL28" s="2" t="s">
        <v>33</v>
      </c>
      <c r="EM28" s="2" t="s">
        <v>34</v>
      </c>
      <c r="EN28" s="2"/>
      <c r="EO28" s="2" t="s">
        <v>3</v>
      </c>
      <c r="EP28" s="2"/>
      <c r="EQ28" s="2">
        <v>0</v>
      </c>
      <c r="ER28" s="2">
        <v>2048.42</v>
      </c>
      <c r="ES28" s="2">
        <v>192.31</v>
      </c>
      <c r="ET28" s="2">
        <v>1730.05</v>
      </c>
      <c r="EU28" s="2">
        <v>85.46</v>
      </c>
      <c r="EV28" s="2">
        <v>126.06</v>
      </c>
      <c r="EW28" s="2">
        <v>12.18</v>
      </c>
      <c r="EX28" s="2">
        <v>6.33</v>
      </c>
      <c r="EY28" s="2">
        <v>1</v>
      </c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>
        <v>0</v>
      </c>
      <c r="FR28" s="2">
        <f t="shared" si="44"/>
        <v>0</v>
      </c>
      <c r="FS28" s="2">
        <v>0</v>
      </c>
      <c r="FT28" s="2"/>
      <c r="FU28" s="2"/>
      <c r="FV28" s="2"/>
      <c r="FW28" s="2"/>
      <c r="FX28" s="2">
        <v>100</v>
      </c>
      <c r="FY28" s="2">
        <v>65</v>
      </c>
      <c r="FZ28" s="2"/>
      <c r="GA28" s="2" t="s">
        <v>3</v>
      </c>
      <c r="GB28" s="2"/>
      <c r="GC28" s="2"/>
      <c r="GD28" s="2">
        <v>0</v>
      </c>
      <c r="GE28" s="2"/>
      <c r="GF28" s="2">
        <v>1540229229</v>
      </c>
      <c r="GG28" s="2">
        <v>2</v>
      </c>
      <c r="GH28" s="2">
        <v>1</v>
      </c>
      <c r="GI28" s="2">
        <v>-2</v>
      </c>
      <c r="GJ28" s="2">
        <v>0</v>
      </c>
      <c r="GK28" s="2">
        <f>ROUND(R28*(R12)/100,2)</f>
        <v>0</v>
      </c>
      <c r="GL28" s="2">
        <f t="shared" si="45"/>
        <v>0</v>
      </c>
      <c r="GM28" s="2">
        <f t="shared" si="46"/>
        <v>22051.279999999999</v>
      </c>
      <c r="GN28" s="2">
        <f t="shared" si="47"/>
        <v>22051.279999999999</v>
      </c>
      <c r="GO28" s="2">
        <f t="shared" si="48"/>
        <v>0</v>
      </c>
      <c r="GP28" s="2">
        <f t="shared" si="49"/>
        <v>0</v>
      </c>
      <c r="GQ28" s="2"/>
      <c r="GR28" s="2">
        <v>0</v>
      </c>
      <c r="GS28" s="2">
        <v>3</v>
      </c>
      <c r="GT28" s="2">
        <v>0</v>
      </c>
      <c r="GU28" s="2" t="s">
        <v>3</v>
      </c>
      <c r="GV28" s="2">
        <f t="shared" si="50"/>
        <v>0</v>
      </c>
      <c r="GW28" s="2">
        <v>1</v>
      </c>
      <c r="GX28" s="2">
        <f t="shared" si="51"/>
        <v>0</v>
      </c>
      <c r="GY28" s="2"/>
      <c r="GZ28" s="2"/>
      <c r="HA28" s="2">
        <v>0</v>
      </c>
      <c r="HB28" s="2">
        <v>0</v>
      </c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>
        <v>0</v>
      </c>
      <c r="IL28" s="2"/>
      <c r="IM28" s="2"/>
      <c r="IN28" s="2"/>
      <c r="IO28" s="2"/>
      <c r="IP28" s="2"/>
      <c r="IQ28" s="2"/>
      <c r="IR28" s="2"/>
      <c r="IS28" s="2"/>
      <c r="IT28" s="2"/>
      <c r="IU28" s="2"/>
    </row>
    <row r="29" spans="1:255" x14ac:dyDescent="0.2">
      <c r="A29">
        <v>17</v>
      </c>
      <c r="B29">
        <v>1</v>
      </c>
      <c r="C29">
        <f>ROW(SmtRes!A12)</f>
        <v>12</v>
      </c>
      <c r="D29">
        <f>ROW(EtalonRes!A24)</f>
        <v>24</v>
      </c>
      <c r="E29" t="s">
        <v>28</v>
      </c>
      <c r="F29" t="s">
        <v>29</v>
      </c>
      <c r="G29" t="s">
        <v>30</v>
      </c>
      <c r="H29" t="s">
        <v>31</v>
      </c>
      <c r="I29">
        <f>'1.Смета.или.Акт'!E58</f>
        <v>10</v>
      </c>
      <c r="J29">
        <v>0</v>
      </c>
      <c r="O29">
        <f t="shared" si="14"/>
        <v>239325.98</v>
      </c>
      <c r="P29">
        <f t="shared" si="15"/>
        <v>0.75</v>
      </c>
      <c r="Q29">
        <f t="shared" si="16"/>
        <v>216256.25</v>
      </c>
      <c r="R29">
        <f t="shared" si="17"/>
        <v>15639.18</v>
      </c>
      <c r="S29">
        <f t="shared" si="18"/>
        <v>23068.98</v>
      </c>
      <c r="T29">
        <f t="shared" si="19"/>
        <v>0</v>
      </c>
      <c r="U29">
        <f t="shared" si="20"/>
        <v>121.8</v>
      </c>
      <c r="V29">
        <f t="shared" si="21"/>
        <v>63.3</v>
      </c>
      <c r="W29">
        <f t="shared" si="22"/>
        <v>0</v>
      </c>
      <c r="X29">
        <f t="shared" si="23"/>
        <v>32901.94</v>
      </c>
      <c r="Y29">
        <f t="shared" si="24"/>
        <v>20128.240000000002</v>
      </c>
      <c r="AA29">
        <v>34732181</v>
      </c>
      <c r="AB29">
        <f t="shared" si="25"/>
        <v>1856.12</v>
      </c>
      <c r="AC29">
        <f>ROUND((ES29+(SUM(SmtRes!BC10:'SmtRes'!BC12)+SUM(EtalonRes!AL16:'EtalonRes'!AL24))),2)</f>
        <v>0.01</v>
      </c>
      <c r="AD29">
        <f t="shared" si="26"/>
        <v>1730.05</v>
      </c>
      <c r="AE29">
        <f t="shared" si="27"/>
        <v>85.46</v>
      </c>
      <c r="AF29">
        <f t="shared" si="28"/>
        <v>126.06</v>
      </c>
      <c r="AG29">
        <f t="shared" si="29"/>
        <v>0</v>
      </c>
      <c r="AH29">
        <f t="shared" si="30"/>
        <v>12.18</v>
      </c>
      <c r="AI29">
        <f t="shared" si="31"/>
        <v>6.33</v>
      </c>
      <c r="AJ29">
        <f t="shared" si="32"/>
        <v>0</v>
      </c>
      <c r="AK29">
        <f>AL29+AM29+AO29</f>
        <v>2048.42</v>
      </c>
      <c r="AL29" s="52">
        <f>'1.Смета.или.Акт'!F62</f>
        <v>192.31</v>
      </c>
      <c r="AM29" s="52">
        <f>'1.Смета.или.Акт'!F60</f>
        <v>1730.05</v>
      </c>
      <c r="AN29" s="52">
        <f>'1.Смета.или.Акт'!F61</f>
        <v>85.46</v>
      </c>
      <c r="AO29" s="52">
        <f>'1.Смета.или.Акт'!F59</f>
        <v>126.06</v>
      </c>
      <c r="AP29">
        <v>0</v>
      </c>
      <c r="AQ29">
        <f>'1.Смета.или.Акт'!E65</f>
        <v>12.18</v>
      </c>
      <c r="AR29">
        <v>6.33</v>
      </c>
      <c r="AS29">
        <v>0</v>
      </c>
      <c r="AT29">
        <v>85</v>
      </c>
      <c r="AU29">
        <v>52</v>
      </c>
      <c r="AV29">
        <v>1</v>
      </c>
      <c r="AW29">
        <v>1</v>
      </c>
      <c r="AZ29">
        <v>1</v>
      </c>
      <c r="BA29">
        <f>'1.Смета.или.Акт'!J59</f>
        <v>18.3</v>
      </c>
      <c r="BB29">
        <f>'1.Смета.или.Акт'!J60</f>
        <v>12.5</v>
      </c>
      <c r="BC29">
        <f>'1.Смета.или.Акт'!J62</f>
        <v>7.5</v>
      </c>
      <c r="BD29" t="s">
        <v>3</v>
      </c>
      <c r="BE29" t="s">
        <v>3</v>
      </c>
      <c r="BF29" t="s">
        <v>3</v>
      </c>
      <c r="BG29" t="s">
        <v>3</v>
      </c>
      <c r="BH29">
        <v>0</v>
      </c>
      <c r="BI29">
        <v>1</v>
      </c>
      <c r="BJ29" t="s">
        <v>32</v>
      </c>
      <c r="BM29">
        <v>34001</v>
      </c>
      <c r="BN29">
        <v>0</v>
      </c>
      <c r="BO29" t="s">
        <v>3</v>
      </c>
      <c r="BP29">
        <v>0</v>
      </c>
      <c r="BQ29">
        <v>1</v>
      </c>
      <c r="BR29">
        <v>0</v>
      </c>
      <c r="BS29">
        <f>'1.Смета.или.Акт'!J61</f>
        <v>18.3</v>
      </c>
      <c r="BT29">
        <v>1</v>
      </c>
      <c r="BU29">
        <v>1</v>
      </c>
      <c r="BV29">
        <v>1</v>
      </c>
      <c r="BW29">
        <v>1</v>
      </c>
      <c r="BX29">
        <v>1</v>
      </c>
      <c r="BY29" t="s">
        <v>3</v>
      </c>
      <c r="BZ29">
        <v>100</v>
      </c>
      <c r="CA29">
        <v>65</v>
      </c>
      <c r="CF29">
        <v>0</v>
      </c>
      <c r="CG29">
        <v>0</v>
      </c>
      <c r="CM29">
        <v>0</v>
      </c>
      <c r="CN29" t="s">
        <v>3</v>
      </c>
      <c r="CO29">
        <v>0</v>
      </c>
      <c r="CP29">
        <f t="shared" si="33"/>
        <v>239325.98</v>
      </c>
      <c r="CQ29">
        <f t="shared" si="34"/>
        <v>7.4999999999999997E-2</v>
      </c>
      <c r="CR29">
        <f t="shared" si="35"/>
        <v>21625.625</v>
      </c>
      <c r="CS29">
        <f t="shared" si="36"/>
        <v>1563.9179999999999</v>
      </c>
      <c r="CT29">
        <f t="shared" si="37"/>
        <v>2306.8980000000001</v>
      </c>
      <c r="CU29">
        <f t="shared" si="38"/>
        <v>0</v>
      </c>
      <c r="CV29">
        <f t="shared" si="39"/>
        <v>12.18</v>
      </c>
      <c r="CW29">
        <f t="shared" si="40"/>
        <v>6.33</v>
      </c>
      <c r="CX29">
        <f t="shared" si="41"/>
        <v>0</v>
      </c>
      <c r="CY29">
        <f t="shared" si="42"/>
        <v>32901.936000000002</v>
      </c>
      <c r="CZ29">
        <f t="shared" si="43"/>
        <v>20128.243200000004</v>
      </c>
      <c r="DC29" t="s">
        <v>3</v>
      </c>
      <c r="DD29" t="s">
        <v>3</v>
      </c>
      <c r="DE29" t="s">
        <v>3</v>
      </c>
      <c r="DF29" t="s">
        <v>3</v>
      </c>
      <c r="DG29" t="s">
        <v>3</v>
      </c>
      <c r="DH29" t="s">
        <v>3</v>
      </c>
      <c r="DI29" t="s">
        <v>3</v>
      </c>
      <c r="DJ29" t="s">
        <v>3</v>
      </c>
      <c r="DK29" t="s">
        <v>3</v>
      </c>
      <c r="DL29" t="s">
        <v>3</v>
      </c>
      <c r="DM29" t="s">
        <v>3</v>
      </c>
      <c r="DN29">
        <v>0</v>
      </c>
      <c r="DO29">
        <v>0</v>
      </c>
      <c r="DP29">
        <v>1</v>
      </c>
      <c r="DQ29">
        <v>1</v>
      </c>
      <c r="DU29">
        <v>1013</v>
      </c>
      <c r="DV29" t="s">
        <v>31</v>
      </c>
      <c r="DW29" t="str">
        <f>'1.Смета.или.Акт'!D58</f>
        <v>переход</v>
      </c>
      <c r="DX29">
        <v>1</v>
      </c>
      <c r="EE29">
        <v>32653414</v>
      </c>
      <c r="EF29">
        <v>1</v>
      </c>
      <c r="EG29" t="s">
        <v>17</v>
      </c>
      <c r="EH29">
        <v>0</v>
      </c>
      <c r="EI29" t="s">
        <v>3</v>
      </c>
      <c r="EJ29">
        <v>1</v>
      </c>
      <c r="EK29">
        <v>34001</v>
      </c>
      <c r="EL29" t="s">
        <v>33</v>
      </c>
      <c r="EM29" t="s">
        <v>34</v>
      </c>
      <c r="EO29" t="s">
        <v>3</v>
      </c>
      <c r="EQ29">
        <v>0</v>
      </c>
      <c r="ER29">
        <f>ES29+ET29+EV29</f>
        <v>2048.42</v>
      </c>
      <c r="ES29" s="52">
        <f>'1.Смета.или.Акт'!F62</f>
        <v>192.31</v>
      </c>
      <c r="ET29" s="52">
        <f>'1.Смета.или.Акт'!F60</f>
        <v>1730.05</v>
      </c>
      <c r="EU29" s="52">
        <f>'1.Смета.или.Акт'!F61</f>
        <v>85.46</v>
      </c>
      <c r="EV29" s="52">
        <f>'1.Смета.или.Акт'!F59</f>
        <v>126.06</v>
      </c>
      <c r="EW29">
        <f>'1.Смета.или.Акт'!E65</f>
        <v>12.18</v>
      </c>
      <c r="EX29">
        <v>6.33</v>
      </c>
      <c r="EY29">
        <v>1</v>
      </c>
      <c r="FQ29">
        <v>0</v>
      </c>
      <c r="FR29">
        <f t="shared" si="44"/>
        <v>0</v>
      </c>
      <c r="FS29">
        <v>0</v>
      </c>
      <c r="FV29" t="s">
        <v>20</v>
      </c>
      <c r="FW29" t="s">
        <v>21</v>
      </c>
      <c r="FX29">
        <v>100</v>
      </c>
      <c r="FY29">
        <v>65</v>
      </c>
      <c r="GA29" t="s">
        <v>3</v>
      </c>
      <c r="GD29">
        <v>0</v>
      </c>
      <c r="GF29">
        <v>1540229229</v>
      </c>
      <c r="GG29">
        <v>2</v>
      </c>
      <c r="GH29">
        <v>1</v>
      </c>
      <c r="GI29">
        <v>4</v>
      </c>
      <c r="GJ29">
        <v>0</v>
      </c>
      <c r="GK29">
        <f>ROUND(R29*(S12)/100,2)</f>
        <v>0</v>
      </c>
      <c r="GL29">
        <f t="shared" si="45"/>
        <v>0</v>
      </c>
      <c r="GM29">
        <f t="shared" si="46"/>
        <v>292356.15999999997</v>
      </c>
      <c r="GN29">
        <f t="shared" si="47"/>
        <v>292356.15999999997</v>
      </c>
      <c r="GO29">
        <f t="shared" si="48"/>
        <v>0</v>
      </c>
      <c r="GP29">
        <f t="shared" si="49"/>
        <v>0</v>
      </c>
      <c r="GR29">
        <v>0</v>
      </c>
      <c r="GS29">
        <v>3</v>
      </c>
      <c r="GT29">
        <v>0</v>
      </c>
      <c r="GU29" t="s">
        <v>3</v>
      </c>
      <c r="GV29">
        <f t="shared" si="50"/>
        <v>0</v>
      </c>
      <c r="GW29">
        <v>18.3</v>
      </c>
      <c r="GX29">
        <f t="shared" si="51"/>
        <v>0</v>
      </c>
      <c r="HA29">
        <v>0</v>
      </c>
      <c r="HB29">
        <v>0</v>
      </c>
      <c r="IK29">
        <v>0</v>
      </c>
    </row>
    <row r="30" spans="1:255" x14ac:dyDescent="0.2">
      <c r="A30" s="2">
        <v>17</v>
      </c>
      <c r="B30" s="2">
        <v>1</v>
      </c>
      <c r="C30" s="2">
        <f>ROW(SmtRes!A15)</f>
        <v>15</v>
      </c>
      <c r="D30" s="2">
        <f>ROW(EtalonRes!A33)</f>
        <v>33</v>
      </c>
      <c r="E30" s="2" t="s">
        <v>35</v>
      </c>
      <c r="F30" s="2" t="s">
        <v>36</v>
      </c>
      <c r="G30" s="2" t="s">
        <v>37</v>
      </c>
      <c r="H30" s="2" t="s">
        <v>31</v>
      </c>
      <c r="I30" s="2">
        <f>'1.Смета.или.Акт'!E67</f>
        <v>24</v>
      </c>
      <c r="J30" s="2">
        <v>0</v>
      </c>
      <c r="K30" s="2"/>
      <c r="L30" s="2"/>
      <c r="M30" s="2"/>
      <c r="N30" s="2"/>
      <c r="O30" s="2">
        <f t="shared" si="14"/>
        <v>17370.48</v>
      </c>
      <c r="P30" s="2">
        <f t="shared" si="15"/>
        <v>0.24</v>
      </c>
      <c r="Q30" s="2">
        <f t="shared" si="16"/>
        <v>16267.44</v>
      </c>
      <c r="R30" s="2">
        <f t="shared" si="17"/>
        <v>803.52</v>
      </c>
      <c r="S30" s="2">
        <f t="shared" si="18"/>
        <v>1102.8</v>
      </c>
      <c r="T30" s="2">
        <f t="shared" si="19"/>
        <v>0</v>
      </c>
      <c r="U30" s="2">
        <f t="shared" si="20"/>
        <v>106.56</v>
      </c>
      <c r="V30" s="2">
        <f t="shared" si="21"/>
        <v>59.519999999999996</v>
      </c>
      <c r="W30" s="2">
        <f t="shared" si="22"/>
        <v>0</v>
      </c>
      <c r="X30" s="2">
        <f t="shared" si="23"/>
        <v>1906.32</v>
      </c>
      <c r="Y30" s="2">
        <f t="shared" si="24"/>
        <v>1239.1099999999999</v>
      </c>
      <c r="Z30" s="2"/>
      <c r="AA30" s="2">
        <v>34732180</v>
      </c>
      <c r="AB30" s="2">
        <f t="shared" si="25"/>
        <v>723.77</v>
      </c>
      <c r="AC30" s="2">
        <f>ROUND((ES30+(SUM(SmtRes!BC13:'SmtRes'!BC15)+SUM(EtalonRes!AL25:'EtalonRes'!AL33))),2)</f>
        <v>0.01</v>
      </c>
      <c r="AD30" s="2">
        <f t="shared" si="26"/>
        <v>677.81</v>
      </c>
      <c r="AE30" s="2">
        <f t="shared" si="27"/>
        <v>33.479999999999997</v>
      </c>
      <c r="AF30" s="2">
        <f t="shared" si="28"/>
        <v>45.95</v>
      </c>
      <c r="AG30" s="2">
        <f t="shared" si="29"/>
        <v>0</v>
      </c>
      <c r="AH30" s="2">
        <f t="shared" si="30"/>
        <v>4.4400000000000004</v>
      </c>
      <c r="AI30" s="2">
        <f t="shared" si="31"/>
        <v>2.48</v>
      </c>
      <c r="AJ30" s="2">
        <f t="shared" si="32"/>
        <v>0</v>
      </c>
      <c r="AK30" s="2">
        <v>829.45</v>
      </c>
      <c r="AL30" s="2">
        <v>105.69</v>
      </c>
      <c r="AM30" s="2">
        <v>677.81</v>
      </c>
      <c r="AN30" s="2">
        <v>33.479999999999997</v>
      </c>
      <c r="AO30" s="2">
        <v>45.95</v>
      </c>
      <c r="AP30" s="2">
        <v>0</v>
      </c>
      <c r="AQ30" s="2">
        <v>4.4400000000000004</v>
      </c>
      <c r="AR30" s="2">
        <v>2.48</v>
      </c>
      <c r="AS30" s="2">
        <v>0</v>
      </c>
      <c r="AT30" s="2">
        <v>100</v>
      </c>
      <c r="AU30" s="2">
        <v>65</v>
      </c>
      <c r="AV30" s="2">
        <v>1</v>
      </c>
      <c r="AW30" s="2">
        <v>1</v>
      </c>
      <c r="AX30" s="2"/>
      <c r="AY30" s="2"/>
      <c r="AZ30" s="2">
        <v>1</v>
      </c>
      <c r="BA30" s="2">
        <v>1</v>
      </c>
      <c r="BB30" s="2">
        <v>1</v>
      </c>
      <c r="BC30" s="2">
        <v>1</v>
      </c>
      <c r="BD30" s="2" t="s">
        <v>3</v>
      </c>
      <c r="BE30" s="2" t="s">
        <v>3</v>
      </c>
      <c r="BF30" s="2" t="s">
        <v>3</v>
      </c>
      <c r="BG30" s="2" t="s">
        <v>3</v>
      </c>
      <c r="BH30" s="2">
        <v>0</v>
      </c>
      <c r="BI30" s="2">
        <v>1</v>
      </c>
      <c r="BJ30" s="2" t="s">
        <v>38</v>
      </c>
      <c r="BK30" s="2"/>
      <c r="BL30" s="2"/>
      <c r="BM30" s="2">
        <v>34001</v>
      </c>
      <c r="BN30" s="2">
        <v>0</v>
      </c>
      <c r="BO30" s="2" t="s">
        <v>3</v>
      </c>
      <c r="BP30" s="2">
        <v>0</v>
      </c>
      <c r="BQ30" s="2">
        <v>1</v>
      </c>
      <c r="BR30" s="2">
        <v>0</v>
      </c>
      <c r="BS30" s="2">
        <v>1</v>
      </c>
      <c r="BT30" s="2">
        <v>1</v>
      </c>
      <c r="BU30" s="2">
        <v>1</v>
      </c>
      <c r="BV30" s="2">
        <v>1</v>
      </c>
      <c r="BW30" s="2">
        <v>1</v>
      </c>
      <c r="BX30" s="2">
        <v>1</v>
      </c>
      <c r="BY30" s="2" t="s">
        <v>3</v>
      </c>
      <c r="BZ30" s="2">
        <v>100</v>
      </c>
      <c r="CA30" s="2">
        <v>65</v>
      </c>
      <c r="CB30" s="2"/>
      <c r="CC30" s="2"/>
      <c r="CD30" s="2"/>
      <c r="CE30" s="2"/>
      <c r="CF30" s="2">
        <v>0</v>
      </c>
      <c r="CG30" s="2">
        <v>0</v>
      </c>
      <c r="CH30" s="2"/>
      <c r="CI30" s="2"/>
      <c r="CJ30" s="2"/>
      <c r="CK30" s="2"/>
      <c r="CL30" s="2"/>
      <c r="CM30" s="2">
        <v>0</v>
      </c>
      <c r="CN30" s="2" t="s">
        <v>3</v>
      </c>
      <c r="CO30" s="2">
        <v>0</v>
      </c>
      <c r="CP30" s="2">
        <f t="shared" si="33"/>
        <v>17370.48</v>
      </c>
      <c r="CQ30" s="2">
        <f t="shared" si="34"/>
        <v>0.01</v>
      </c>
      <c r="CR30" s="2">
        <f t="shared" si="35"/>
        <v>677.81</v>
      </c>
      <c r="CS30" s="2">
        <f t="shared" si="36"/>
        <v>33.479999999999997</v>
      </c>
      <c r="CT30" s="2">
        <f t="shared" si="37"/>
        <v>45.95</v>
      </c>
      <c r="CU30" s="2">
        <f t="shared" si="38"/>
        <v>0</v>
      </c>
      <c r="CV30" s="2">
        <f t="shared" si="39"/>
        <v>4.4400000000000004</v>
      </c>
      <c r="CW30" s="2">
        <f t="shared" si="40"/>
        <v>2.48</v>
      </c>
      <c r="CX30" s="2">
        <f t="shared" si="41"/>
        <v>0</v>
      </c>
      <c r="CY30" s="2">
        <f t="shared" si="42"/>
        <v>1906.32</v>
      </c>
      <c r="CZ30" s="2">
        <f t="shared" si="43"/>
        <v>1239.1079999999999</v>
      </c>
      <c r="DA30" s="2"/>
      <c r="DB30" s="2"/>
      <c r="DC30" s="2" t="s">
        <v>3</v>
      </c>
      <c r="DD30" s="2" t="s">
        <v>3</v>
      </c>
      <c r="DE30" s="2" t="s">
        <v>3</v>
      </c>
      <c r="DF30" s="2" t="s">
        <v>3</v>
      </c>
      <c r="DG30" s="2" t="s">
        <v>3</v>
      </c>
      <c r="DH30" s="2" t="s">
        <v>3</v>
      </c>
      <c r="DI30" s="2" t="s">
        <v>3</v>
      </c>
      <c r="DJ30" s="2" t="s">
        <v>3</v>
      </c>
      <c r="DK30" s="2" t="s">
        <v>3</v>
      </c>
      <c r="DL30" s="2" t="s">
        <v>3</v>
      </c>
      <c r="DM30" s="2" t="s">
        <v>3</v>
      </c>
      <c r="DN30" s="2">
        <v>0</v>
      </c>
      <c r="DO30" s="2">
        <v>0</v>
      </c>
      <c r="DP30" s="2">
        <v>1</v>
      </c>
      <c r="DQ30" s="2">
        <v>1</v>
      </c>
      <c r="DR30" s="2"/>
      <c r="DS30" s="2"/>
      <c r="DT30" s="2"/>
      <c r="DU30" s="2">
        <v>1013</v>
      </c>
      <c r="DV30" s="2" t="s">
        <v>31</v>
      </c>
      <c r="DW30" s="2" t="s">
        <v>31</v>
      </c>
      <c r="DX30" s="2">
        <v>1</v>
      </c>
      <c r="DY30" s="2"/>
      <c r="DZ30" s="2"/>
      <c r="EA30" s="2"/>
      <c r="EB30" s="2"/>
      <c r="EC30" s="2"/>
      <c r="ED30" s="2"/>
      <c r="EE30" s="2">
        <v>32653414</v>
      </c>
      <c r="EF30" s="2">
        <v>1</v>
      </c>
      <c r="EG30" s="2" t="s">
        <v>17</v>
      </c>
      <c r="EH30" s="2">
        <v>0</v>
      </c>
      <c r="EI30" s="2" t="s">
        <v>3</v>
      </c>
      <c r="EJ30" s="2">
        <v>1</v>
      </c>
      <c r="EK30" s="2">
        <v>34001</v>
      </c>
      <c r="EL30" s="2" t="s">
        <v>33</v>
      </c>
      <c r="EM30" s="2" t="s">
        <v>34</v>
      </c>
      <c r="EN30" s="2"/>
      <c r="EO30" s="2" t="s">
        <v>3</v>
      </c>
      <c r="EP30" s="2"/>
      <c r="EQ30" s="2">
        <v>0</v>
      </c>
      <c r="ER30" s="2">
        <v>829.45</v>
      </c>
      <c r="ES30" s="2">
        <v>105.69</v>
      </c>
      <c r="ET30" s="2">
        <v>677.81</v>
      </c>
      <c r="EU30" s="2">
        <v>33.479999999999997</v>
      </c>
      <c r="EV30" s="2">
        <v>45.95</v>
      </c>
      <c r="EW30" s="2">
        <v>4.4400000000000004</v>
      </c>
      <c r="EX30" s="2">
        <v>2.48</v>
      </c>
      <c r="EY30" s="2">
        <v>1</v>
      </c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>
        <v>0</v>
      </c>
      <c r="FR30" s="2">
        <f t="shared" si="44"/>
        <v>0</v>
      </c>
      <c r="FS30" s="2">
        <v>0</v>
      </c>
      <c r="FT30" s="2"/>
      <c r="FU30" s="2"/>
      <c r="FV30" s="2"/>
      <c r="FW30" s="2"/>
      <c r="FX30" s="2">
        <v>100</v>
      </c>
      <c r="FY30" s="2">
        <v>65</v>
      </c>
      <c r="FZ30" s="2"/>
      <c r="GA30" s="2" t="s">
        <v>3</v>
      </c>
      <c r="GB30" s="2"/>
      <c r="GC30" s="2"/>
      <c r="GD30" s="2">
        <v>0</v>
      </c>
      <c r="GE30" s="2"/>
      <c r="GF30" s="2">
        <v>9845193</v>
      </c>
      <c r="GG30" s="2">
        <v>2</v>
      </c>
      <c r="GH30" s="2">
        <v>1</v>
      </c>
      <c r="GI30" s="2">
        <v>-2</v>
      </c>
      <c r="GJ30" s="2">
        <v>0</v>
      </c>
      <c r="GK30" s="2">
        <f>ROUND(R30*(R12)/100,2)</f>
        <v>0</v>
      </c>
      <c r="GL30" s="2">
        <f t="shared" si="45"/>
        <v>0</v>
      </c>
      <c r="GM30" s="2">
        <f t="shared" si="46"/>
        <v>20515.91</v>
      </c>
      <c r="GN30" s="2">
        <f t="shared" si="47"/>
        <v>20515.91</v>
      </c>
      <c r="GO30" s="2">
        <f t="shared" si="48"/>
        <v>0</v>
      </c>
      <c r="GP30" s="2">
        <f t="shared" si="49"/>
        <v>0</v>
      </c>
      <c r="GQ30" s="2"/>
      <c r="GR30" s="2">
        <v>0</v>
      </c>
      <c r="GS30" s="2">
        <v>3</v>
      </c>
      <c r="GT30" s="2">
        <v>0</v>
      </c>
      <c r="GU30" s="2" t="s">
        <v>3</v>
      </c>
      <c r="GV30" s="2">
        <f t="shared" si="50"/>
        <v>0</v>
      </c>
      <c r="GW30" s="2">
        <v>1</v>
      </c>
      <c r="GX30" s="2">
        <f t="shared" si="51"/>
        <v>0</v>
      </c>
      <c r="GY30" s="2"/>
      <c r="GZ30" s="2"/>
      <c r="HA30" s="2">
        <v>0</v>
      </c>
      <c r="HB30" s="2">
        <v>0</v>
      </c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>
        <v>0</v>
      </c>
      <c r="IL30" s="2"/>
      <c r="IM30" s="2"/>
      <c r="IN30" s="2"/>
      <c r="IO30" s="2"/>
      <c r="IP30" s="2"/>
      <c r="IQ30" s="2"/>
      <c r="IR30" s="2"/>
      <c r="IS30" s="2"/>
      <c r="IT30" s="2"/>
      <c r="IU30" s="2"/>
    </row>
    <row r="31" spans="1:255" x14ac:dyDescent="0.2">
      <c r="A31">
        <v>17</v>
      </c>
      <c r="B31">
        <v>1</v>
      </c>
      <c r="C31">
        <f>ROW(SmtRes!A18)</f>
        <v>18</v>
      </c>
      <c r="D31">
        <f>ROW(EtalonRes!A42)</f>
        <v>42</v>
      </c>
      <c r="E31" t="s">
        <v>35</v>
      </c>
      <c r="F31" t="s">
        <v>36</v>
      </c>
      <c r="G31" t="s">
        <v>37</v>
      </c>
      <c r="H31" t="s">
        <v>31</v>
      </c>
      <c r="I31">
        <f>'1.Смета.или.Акт'!E67</f>
        <v>24</v>
      </c>
      <c r="J31">
        <v>0</v>
      </c>
      <c r="O31">
        <f t="shared" si="14"/>
        <v>223526.04</v>
      </c>
      <c r="P31">
        <f t="shared" si="15"/>
        <v>1.8</v>
      </c>
      <c r="Q31">
        <f t="shared" si="16"/>
        <v>203343</v>
      </c>
      <c r="R31">
        <f t="shared" si="17"/>
        <v>14704.42</v>
      </c>
      <c r="S31">
        <f t="shared" si="18"/>
        <v>20181.240000000002</v>
      </c>
      <c r="T31">
        <f t="shared" si="19"/>
        <v>0</v>
      </c>
      <c r="U31">
        <f t="shared" si="20"/>
        <v>106.56</v>
      </c>
      <c r="V31">
        <f t="shared" si="21"/>
        <v>59.519999999999996</v>
      </c>
      <c r="W31">
        <f t="shared" si="22"/>
        <v>0</v>
      </c>
      <c r="X31">
        <f t="shared" si="23"/>
        <v>29652.81</v>
      </c>
      <c r="Y31">
        <f t="shared" si="24"/>
        <v>18140.54</v>
      </c>
      <c r="AA31">
        <v>34732181</v>
      </c>
      <c r="AB31">
        <f t="shared" si="25"/>
        <v>723.77</v>
      </c>
      <c r="AC31">
        <f>ROUND((ES31+(SUM(SmtRes!BC16:'SmtRes'!BC18)+SUM(EtalonRes!AL34:'EtalonRes'!AL42))),2)</f>
        <v>0.01</v>
      </c>
      <c r="AD31">
        <f t="shared" si="26"/>
        <v>677.81</v>
      </c>
      <c r="AE31">
        <f t="shared" si="27"/>
        <v>33.479999999999997</v>
      </c>
      <c r="AF31">
        <f t="shared" si="28"/>
        <v>45.95</v>
      </c>
      <c r="AG31">
        <f t="shared" si="29"/>
        <v>0</v>
      </c>
      <c r="AH31">
        <f t="shared" si="30"/>
        <v>4.4400000000000004</v>
      </c>
      <c r="AI31">
        <f t="shared" si="31"/>
        <v>2.48</v>
      </c>
      <c r="AJ31">
        <f t="shared" si="32"/>
        <v>0</v>
      </c>
      <c r="AK31">
        <f>AL31+AM31+AO31</f>
        <v>829.45</v>
      </c>
      <c r="AL31" s="52">
        <f>'1.Смета.или.Акт'!F71</f>
        <v>105.69</v>
      </c>
      <c r="AM31" s="52">
        <f>'1.Смета.или.Акт'!F69</f>
        <v>677.81</v>
      </c>
      <c r="AN31" s="52">
        <f>'1.Смета.или.Акт'!F70</f>
        <v>33.479999999999997</v>
      </c>
      <c r="AO31" s="52">
        <f>'1.Смета.или.Акт'!F68</f>
        <v>45.95</v>
      </c>
      <c r="AP31">
        <v>0</v>
      </c>
      <c r="AQ31">
        <f>'1.Смета.или.Акт'!E74</f>
        <v>4.4400000000000004</v>
      </c>
      <c r="AR31">
        <v>2.48</v>
      </c>
      <c r="AS31">
        <v>0</v>
      </c>
      <c r="AT31">
        <v>85</v>
      </c>
      <c r="AU31">
        <v>52</v>
      </c>
      <c r="AV31">
        <v>1</v>
      </c>
      <c r="AW31">
        <v>1</v>
      </c>
      <c r="AZ31">
        <v>1</v>
      </c>
      <c r="BA31">
        <f>'1.Смета.или.Акт'!J68</f>
        <v>18.3</v>
      </c>
      <c r="BB31">
        <f>'1.Смета.или.Акт'!J69</f>
        <v>12.5</v>
      </c>
      <c r="BC31">
        <f>'1.Смета.или.Акт'!J71</f>
        <v>7.5</v>
      </c>
      <c r="BD31" t="s">
        <v>3</v>
      </c>
      <c r="BE31" t="s">
        <v>3</v>
      </c>
      <c r="BF31" t="s">
        <v>3</v>
      </c>
      <c r="BG31" t="s">
        <v>3</v>
      </c>
      <c r="BH31">
        <v>0</v>
      </c>
      <c r="BI31">
        <v>1</v>
      </c>
      <c r="BJ31" t="s">
        <v>38</v>
      </c>
      <c r="BM31">
        <v>34001</v>
      </c>
      <c r="BN31">
        <v>0</v>
      </c>
      <c r="BO31" t="s">
        <v>3</v>
      </c>
      <c r="BP31">
        <v>0</v>
      </c>
      <c r="BQ31">
        <v>1</v>
      </c>
      <c r="BR31">
        <v>0</v>
      </c>
      <c r="BS31">
        <f>'1.Смета.или.Акт'!J70</f>
        <v>18.3</v>
      </c>
      <c r="BT31">
        <v>1</v>
      </c>
      <c r="BU31">
        <v>1</v>
      </c>
      <c r="BV31">
        <v>1</v>
      </c>
      <c r="BW31">
        <v>1</v>
      </c>
      <c r="BX31">
        <v>1</v>
      </c>
      <c r="BY31" t="s">
        <v>3</v>
      </c>
      <c r="BZ31">
        <v>100</v>
      </c>
      <c r="CA31">
        <v>65</v>
      </c>
      <c r="CF31">
        <v>0</v>
      </c>
      <c r="CG31">
        <v>0</v>
      </c>
      <c r="CM31">
        <v>0</v>
      </c>
      <c r="CN31" t="s">
        <v>3</v>
      </c>
      <c r="CO31">
        <v>0</v>
      </c>
      <c r="CP31">
        <f t="shared" si="33"/>
        <v>223526.03999999998</v>
      </c>
      <c r="CQ31">
        <f t="shared" si="34"/>
        <v>7.4999999999999997E-2</v>
      </c>
      <c r="CR31">
        <f t="shared" si="35"/>
        <v>8472.625</v>
      </c>
      <c r="CS31">
        <f t="shared" si="36"/>
        <v>612.68399999999997</v>
      </c>
      <c r="CT31">
        <f t="shared" si="37"/>
        <v>840.8850000000001</v>
      </c>
      <c r="CU31">
        <f t="shared" si="38"/>
        <v>0</v>
      </c>
      <c r="CV31">
        <f t="shared" si="39"/>
        <v>4.4400000000000004</v>
      </c>
      <c r="CW31">
        <f t="shared" si="40"/>
        <v>2.48</v>
      </c>
      <c r="CX31">
        <f t="shared" si="41"/>
        <v>0</v>
      </c>
      <c r="CY31">
        <f t="shared" si="42"/>
        <v>29652.811000000002</v>
      </c>
      <c r="CZ31">
        <f t="shared" si="43"/>
        <v>18140.543200000004</v>
      </c>
      <c r="DC31" t="s">
        <v>3</v>
      </c>
      <c r="DD31" t="s">
        <v>3</v>
      </c>
      <c r="DE31" t="s">
        <v>3</v>
      </c>
      <c r="DF31" t="s">
        <v>3</v>
      </c>
      <c r="DG31" t="s">
        <v>3</v>
      </c>
      <c r="DH31" t="s">
        <v>3</v>
      </c>
      <c r="DI31" t="s">
        <v>3</v>
      </c>
      <c r="DJ31" t="s">
        <v>3</v>
      </c>
      <c r="DK31" t="s">
        <v>3</v>
      </c>
      <c r="DL31" t="s">
        <v>3</v>
      </c>
      <c r="DM31" t="s">
        <v>3</v>
      </c>
      <c r="DN31">
        <v>0</v>
      </c>
      <c r="DO31">
        <v>0</v>
      </c>
      <c r="DP31">
        <v>1</v>
      </c>
      <c r="DQ31">
        <v>1</v>
      </c>
      <c r="DU31">
        <v>1013</v>
      </c>
      <c r="DV31" t="s">
        <v>31</v>
      </c>
      <c r="DW31" t="str">
        <f>'1.Смета.или.Акт'!D67</f>
        <v>переход</v>
      </c>
      <c r="DX31">
        <v>1</v>
      </c>
      <c r="EE31">
        <v>32653414</v>
      </c>
      <c r="EF31">
        <v>1</v>
      </c>
      <c r="EG31" t="s">
        <v>17</v>
      </c>
      <c r="EH31">
        <v>0</v>
      </c>
      <c r="EI31" t="s">
        <v>3</v>
      </c>
      <c r="EJ31">
        <v>1</v>
      </c>
      <c r="EK31">
        <v>34001</v>
      </c>
      <c r="EL31" t="s">
        <v>33</v>
      </c>
      <c r="EM31" t="s">
        <v>34</v>
      </c>
      <c r="EO31" t="s">
        <v>3</v>
      </c>
      <c r="EQ31">
        <v>0</v>
      </c>
      <c r="ER31">
        <f>ES31+ET31+EV31</f>
        <v>829.45</v>
      </c>
      <c r="ES31" s="52">
        <f>'1.Смета.или.Акт'!F71</f>
        <v>105.69</v>
      </c>
      <c r="ET31" s="52">
        <f>'1.Смета.или.Акт'!F69</f>
        <v>677.81</v>
      </c>
      <c r="EU31" s="52">
        <f>'1.Смета.или.Акт'!F70</f>
        <v>33.479999999999997</v>
      </c>
      <c r="EV31" s="52">
        <f>'1.Смета.или.Акт'!F68</f>
        <v>45.95</v>
      </c>
      <c r="EW31">
        <f>'1.Смета.или.Акт'!E74</f>
        <v>4.4400000000000004</v>
      </c>
      <c r="EX31">
        <v>2.48</v>
      </c>
      <c r="EY31">
        <v>1</v>
      </c>
      <c r="FQ31">
        <v>0</v>
      </c>
      <c r="FR31">
        <f t="shared" si="44"/>
        <v>0</v>
      </c>
      <c r="FS31">
        <v>0</v>
      </c>
      <c r="FV31" t="s">
        <v>20</v>
      </c>
      <c r="FW31" t="s">
        <v>21</v>
      </c>
      <c r="FX31">
        <v>100</v>
      </c>
      <c r="FY31">
        <v>65</v>
      </c>
      <c r="GA31" t="s">
        <v>3</v>
      </c>
      <c r="GD31">
        <v>0</v>
      </c>
      <c r="GF31">
        <v>9845193</v>
      </c>
      <c r="GG31">
        <v>2</v>
      </c>
      <c r="GH31">
        <v>1</v>
      </c>
      <c r="GI31">
        <v>4</v>
      </c>
      <c r="GJ31">
        <v>0</v>
      </c>
      <c r="GK31">
        <f>ROUND(R31*(S12)/100,2)</f>
        <v>0</v>
      </c>
      <c r="GL31">
        <f t="shared" si="45"/>
        <v>0</v>
      </c>
      <c r="GM31">
        <f t="shared" si="46"/>
        <v>271319.39</v>
      </c>
      <c r="GN31">
        <f t="shared" si="47"/>
        <v>271319.39</v>
      </c>
      <c r="GO31">
        <f t="shared" si="48"/>
        <v>0</v>
      </c>
      <c r="GP31">
        <f t="shared" si="49"/>
        <v>0</v>
      </c>
      <c r="GR31">
        <v>0</v>
      </c>
      <c r="GS31">
        <v>3</v>
      </c>
      <c r="GT31">
        <v>0</v>
      </c>
      <c r="GU31" t="s">
        <v>3</v>
      </c>
      <c r="GV31">
        <f t="shared" si="50"/>
        <v>0</v>
      </c>
      <c r="GW31">
        <v>18.3</v>
      </c>
      <c r="GX31">
        <f t="shared" si="51"/>
        <v>0</v>
      </c>
      <c r="HA31">
        <v>0</v>
      </c>
      <c r="HB31">
        <v>0</v>
      </c>
      <c r="IK31">
        <v>0</v>
      </c>
    </row>
    <row r="32" spans="1:255" x14ac:dyDescent="0.2">
      <c r="A32" s="2">
        <v>17</v>
      </c>
      <c r="B32" s="2">
        <v>1</v>
      </c>
      <c r="C32" s="2">
        <f>ROW(SmtRes!A24)</f>
        <v>24</v>
      </c>
      <c r="D32" s="2">
        <f>ROW(EtalonRes!A54)</f>
        <v>54</v>
      </c>
      <c r="E32" s="2" t="s">
        <v>39</v>
      </c>
      <c r="F32" s="2" t="s">
        <v>40</v>
      </c>
      <c r="G32" s="2" t="s">
        <v>41</v>
      </c>
      <c r="H32" s="2" t="s">
        <v>42</v>
      </c>
      <c r="I32" s="2">
        <f>'1.Смета.или.Акт'!E76</f>
        <v>8.0151000000000003</v>
      </c>
      <c r="J32" s="2">
        <v>0</v>
      </c>
      <c r="K32" s="2"/>
      <c r="L32" s="2"/>
      <c r="M32" s="2"/>
      <c r="N32" s="2"/>
      <c r="O32" s="2">
        <f t="shared" si="14"/>
        <v>4385.3</v>
      </c>
      <c r="P32" s="2">
        <f t="shared" si="15"/>
        <v>0</v>
      </c>
      <c r="Q32" s="2">
        <f t="shared" si="16"/>
        <v>3011.27</v>
      </c>
      <c r="R32" s="2">
        <f t="shared" si="17"/>
        <v>390.26</v>
      </c>
      <c r="S32" s="2">
        <f t="shared" si="18"/>
        <v>1374.03</v>
      </c>
      <c r="T32" s="2">
        <f t="shared" si="19"/>
        <v>0</v>
      </c>
      <c r="U32" s="2">
        <f t="shared" si="20"/>
        <v>142.829082</v>
      </c>
      <c r="V32" s="2">
        <f t="shared" si="21"/>
        <v>31.098587999999999</v>
      </c>
      <c r="W32" s="2">
        <f t="shared" si="22"/>
        <v>0</v>
      </c>
      <c r="X32" s="2">
        <f t="shared" si="23"/>
        <v>1676.08</v>
      </c>
      <c r="Y32" s="2">
        <f t="shared" si="24"/>
        <v>1146.79</v>
      </c>
      <c r="Z32" s="2"/>
      <c r="AA32" s="2">
        <v>34732180</v>
      </c>
      <c r="AB32" s="2">
        <f t="shared" si="25"/>
        <v>547.13</v>
      </c>
      <c r="AC32" s="2">
        <f>ROUND((ES32+(SUM(SmtRes!BC19:'SmtRes'!BC24)+SUM(EtalonRes!AL43:'EtalonRes'!AL54))),2)</f>
        <v>0</v>
      </c>
      <c r="AD32" s="2">
        <f t="shared" si="26"/>
        <v>375.7</v>
      </c>
      <c r="AE32" s="2">
        <f t="shared" si="27"/>
        <v>48.69</v>
      </c>
      <c r="AF32" s="2">
        <f t="shared" si="28"/>
        <v>171.43</v>
      </c>
      <c r="AG32" s="2">
        <f t="shared" si="29"/>
        <v>0</v>
      </c>
      <c r="AH32" s="2">
        <f t="shared" si="30"/>
        <v>17.82</v>
      </c>
      <c r="AI32" s="2">
        <f t="shared" si="31"/>
        <v>3.88</v>
      </c>
      <c r="AJ32" s="2">
        <f t="shared" si="32"/>
        <v>0</v>
      </c>
      <c r="AK32" s="2">
        <v>621.96</v>
      </c>
      <c r="AL32" s="2">
        <v>74.83</v>
      </c>
      <c r="AM32" s="2">
        <v>375.7</v>
      </c>
      <c r="AN32" s="2">
        <v>48.69</v>
      </c>
      <c r="AO32" s="2">
        <v>171.43</v>
      </c>
      <c r="AP32" s="2">
        <v>0</v>
      </c>
      <c r="AQ32" s="2">
        <v>17.82</v>
      </c>
      <c r="AR32" s="2">
        <v>3.88</v>
      </c>
      <c r="AS32" s="2">
        <v>0</v>
      </c>
      <c r="AT32" s="2">
        <v>95</v>
      </c>
      <c r="AU32" s="2">
        <v>65</v>
      </c>
      <c r="AV32" s="2">
        <v>1</v>
      </c>
      <c r="AW32" s="2">
        <v>1</v>
      </c>
      <c r="AX32" s="2"/>
      <c r="AY32" s="2"/>
      <c r="AZ32" s="2">
        <v>1</v>
      </c>
      <c r="BA32" s="2">
        <v>1</v>
      </c>
      <c r="BB32" s="2">
        <v>1</v>
      </c>
      <c r="BC32" s="2">
        <v>1</v>
      </c>
      <c r="BD32" s="2" t="s">
        <v>3</v>
      </c>
      <c r="BE32" s="2" t="s">
        <v>3</v>
      </c>
      <c r="BF32" s="2" t="s">
        <v>3</v>
      </c>
      <c r="BG32" s="2" t="s">
        <v>3</v>
      </c>
      <c r="BH32" s="2">
        <v>0</v>
      </c>
      <c r="BI32" s="2">
        <v>2</v>
      </c>
      <c r="BJ32" s="2" t="s">
        <v>43</v>
      </c>
      <c r="BK32" s="2"/>
      <c r="BL32" s="2"/>
      <c r="BM32" s="2">
        <v>108001</v>
      </c>
      <c r="BN32" s="2">
        <v>0</v>
      </c>
      <c r="BO32" s="2" t="s">
        <v>3</v>
      </c>
      <c r="BP32" s="2">
        <v>0</v>
      </c>
      <c r="BQ32" s="2">
        <v>2</v>
      </c>
      <c r="BR32" s="2">
        <v>0</v>
      </c>
      <c r="BS32" s="2">
        <v>1</v>
      </c>
      <c r="BT32" s="2">
        <v>1</v>
      </c>
      <c r="BU32" s="2">
        <v>1</v>
      </c>
      <c r="BV32" s="2">
        <v>1</v>
      </c>
      <c r="BW32" s="2">
        <v>1</v>
      </c>
      <c r="BX32" s="2">
        <v>1</v>
      </c>
      <c r="BY32" s="2" t="s">
        <v>3</v>
      </c>
      <c r="BZ32" s="2">
        <v>95</v>
      </c>
      <c r="CA32" s="2">
        <v>65</v>
      </c>
      <c r="CB32" s="2"/>
      <c r="CC32" s="2"/>
      <c r="CD32" s="2"/>
      <c r="CE32" s="2"/>
      <c r="CF32" s="2">
        <v>0</v>
      </c>
      <c r="CG32" s="2">
        <v>0</v>
      </c>
      <c r="CH32" s="2"/>
      <c r="CI32" s="2"/>
      <c r="CJ32" s="2"/>
      <c r="CK32" s="2"/>
      <c r="CL32" s="2"/>
      <c r="CM32" s="2">
        <v>0</v>
      </c>
      <c r="CN32" s="2" t="s">
        <v>3</v>
      </c>
      <c r="CO32" s="2">
        <v>0</v>
      </c>
      <c r="CP32" s="2">
        <f t="shared" si="33"/>
        <v>4385.3</v>
      </c>
      <c r="CQ32" s="2">
        <f t="shared" si="34"/>
        <v>0</v>
      </c>
      <c r="CR32" s="2">
        <f t="shared" si="35"/>
        <v>375.7</v>
      </c>
      <c r="CS32" s="2">
        <f t="shared" si="36"/>
        <v>48.69</v>
      </c>
      <c r="CT32" s="2">
        <f t="shared" si="37"/>
        <v>171.43</v>
      </c>
      <c r="CU32" s="2">
        <f t="shared" si="38"/>
        <v>0</v>
      </c>
      <c r="CV32" s="2">
        <f t="shared" si="39"/>
        <v>17.82</v>
      </c>
      <c r="CW32" s="2">
        <f t="shared" si="40"/>
        <v>3.88</v>
      </c>
      <c r="CX32" s="2">
        <f t="shared" si="41"/>
        <v>0</v>
      </c>
      <c r="CY32" s="2">
        <f t="shared" si="42"/>
        <v>1676.0754999999999</v>
      </c>
      <c r="CZ32" s="2">
        <f t="shared" si="43"/>
        <v>1146.7884999999999</v>
      </c>
      <c r="DA32" s="2"/>
      <c r="DB32" s="2"/>
      <c r="DC32" s="2" t="s">
        <v>3</v>
      </c>
      <c r="DD32" s="2" t="s">
        <v>3</v>
      </c>
      <c r="DE32" s="2" t="s">
        <v>3</v>
      </c>
      <c r="DF32" s="2" t="s">
        <v>3</v>
      </c>
      <c r="DG32" s="2" t="s">
        <v>3</v>
      </c>
      <c r="DH32" s="2" t="s">
        <v>3</v>
      </c>
      <c r="DI32" s="2" t="s">
        <v>3</v>
      </c>
      <c r="DJ32" s="2" t="s">
        <v>3</v>
      </c>
      <c r="DK32" s="2" t="s">
        <v>3</v>
      </c>
      <c r="DL32" s="2" t="s">
        <v>3</v>
      </c>
      <c r="DM32" s="2" t="s">
        <v>3</v>
      </c>
      <c r="DN32" s="2">
        <v>0</v>
      </c>
      <c r="DO32" s="2">
        <v>0</v>
      </c>
      <c r="DP32" s="2">
        <v>1</v>
      </c>
      <c r="DQ32" s="2">
        <v>1</v>
      </c>
      <c r="DR32" s="2"/>
      <c r="DS32" s="2"/>
      <c r="DT32" s="2"/>
      <c r="DU32" s="2">
        <v>1003</v>
      </c>
      <c r="DV32" s="2" t="s">
        <v>42</v>
      </c>
      <c r="DW32" s="2" t="s">
        <v>42</v>
      </c>
      <c r="DX32" s="2">
        <v>100</v>
      </c>
      <c r="DY32" s="2"/>
      <c r="DZ32" s="2"/>
      <c r="EA32" s="2"/>
      <c r="EB32" s="2"/>
      <c r="EC32" s="2"/>
      <c r="ED32" s="2"/>
      <c r="EE32" s="2">
        <v>32653241</v>
      </c>
      <c r="EF32" s="2">
        <v>2</v>
      </c>
      <c r="EG32" s="2" t="s">
        <v>44</v>
      </c>
      <c r="EH32" s="2">
        <v>0</v>
      </c>
      <c r="EI32" s="2" t="s">
        <v>3</v>
      </c>
      <c r="EJ32" s="2">
        <v>2</v>
      </c>
      <c r="EK32" s="2">
        <v>108001</v>
      </c>
      <c r="EL32" s="2" t="s">
        <v>45</v>
      </c>
      <c r="EM32" s="2" t="s">
        <v>46</v>
      </c>
      <c r="EN32" s="2"/>
      <c r="EO32" s="2" t="s">
        <v>3</v>
      </c>
      <c r="EP32" s="2"/>
      <c r="EQ32" s="2">
        <v>0</v>
      </c>
      <c r="ER32" s="2">
        <v>621.96</v>
      </c>
      <c r="ES32" s="2">
        <v>74.83</v>
      </c>
      <c r="ET32" s="2">
        <v>375.7</v>
      </c>
      <c r="EU32" s="2">
        <v>48.69</v>
      </c>
      <c r="EV32" s="2">
        <v>171.43</v>
      </c>
      <c r="EW32" s="2">
        <v>17.82</v>
      </c>
      <c r="EX32" s="2">
        <v>3.88</v>
      </c>
      <c r="EY32" s="2">
        <v>1</v>
      </c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>
        <v>0</v>
      </c>
      <c r="FR32" s="2">
        <f t="shared" si="44"/>
        <v>0</v>
      </c>
      <c r="FS32" s="2">
        <v>0</v>
      </c>
      <c r="FT32" s="2"/>
      <c r="FU32" s="2"/>
      <c r="FV32" s="2"/>
      <c r="FW32" s="2"/>
      <c r="FX32" s="2">
        <v>95</v>
      </c>
      <c r="FY32" s="2">
        <v>65</v>
      </c>
      <c r="FZ32" s="2"/>
      <c r="GA32" s="2" t="s">
        <v>3</v>
      </c>
      <c r="GB32" s="2"/>
      <c r="GC32" s="2"/>
      <c r="GD32" s="2">
        <v>0</v>
      </c>
      <c r="GE32" s="2"/>
      <c r="GF32" s="2">
        <v>1453463149</v>
      </c>
      <c r="GG32" s="2">
        <v>2</v>
      </c>
      <c r="GH32" s="2">
        <v>1</v>
      </c>
      <c r="GI32" s="2">
        <v>-2</v>
      </c>
      <c r="GJ32" s="2">
        <v>0</v>
      </c>
      <c r="GK32" s="2">
        <f>ROUND(R32*(R12)/100,2)</f>
        <v>0</v>
      </c>
      <c r="GL32" s="2">
        <f t="shared" si="45"/>
        <v>0</v>
      </c>
      <c r="GM32" s="2">
        <f t="shared" si="46"/>
        <v>7208.17</v>
      </c>
      <c r="GN32" s="2">
        <f t="shared" si="47"/>
        <v>0</v>
      </c>
      <c r="GO32" s="2">
        <f t="shared" si="48"/>
        <v>7208.17</v>
      </c>
      <c r="GP32" s="2">
        <f t="shared" si="49"/>
        <v>0</v>
      </c>
      <c r="GQ32" s="2"/>
      <c r="GR32" s="2">
        <v>0</v>
      </c>
      <c r="GS32" s="2">
        <v>3</v>
      </c>
      <c r="GT32" s="2">
        <v>0</v>
      </c>
      <c r="GU32" s="2" t="s">
        <v>3</v>
      </c>
      <c r="GV32" s="2">
        <f t="shared" si="50"/>
        <v>0</v>
      </c>
      <c r="GW32" s="2">
        <v>1</v>
      </c>
      <c r="GX32" s="2">
        <f t="shared" si="51"/>
        <v>0</v>
      </c>
      <c r="GY32" s="2"/>
      <c r="GZ32" s="2"/>
      <c r="HA32" s="2">
        <v>0</v>
      </c>
      <c r="HB32" s="2">
        <v>0</v>
      </c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>
        <v>0</v>
      </c>
      <c r="IL32" s="2"/>
      <c r="IM32" s="2"/>
      <c r="IN32" s="2"/>
      <c r="IO32" s="2"/>
      <c r="IP32" s="2"/>
      <c r="IQ32" s="2"/>
      <c r="IR32" s="2"/>
      <c r="IS32" s="2"/>
      <c r="IT32" s="2"/>
      <c r="IU32" s="2"/>
    </row>
    <row r="33" spans="1:255" x14ac:dyDescent="0.2">
      <c r="A33">
        <v>17</v>
      </c>
      <c r="B33">
        <v>1</v>
      </c>
      <c r="C33">
        <f>ROW(SmtRes!A30)</f>
        <v>30</v>
      </c>
      <c r="D33">
        <f>ROW(EtalonRes!A66)</f>
        <v>66</v>
      </c>
      <c r="E33" t="s">
        <v>39</v>
      </c>
      <c r="F33" t="s">
        <v>40</v>
      </c>
      <c r="G33" t="s">
        <v>41</v>
      </c>
      <c r="H33" t="s">
        <v>42</v>
      </c>
      <c r="I33">
        <f>'1.Смета.или.Акт'!E76</f>
        <v>8.0151000000000003</v>
      </c>
      <c r="J33">
        <v>0</v>
      </c>
      <c r="O33">
        <f t="shared" si="14"/>
        <v>62785.63</v>
      </c>
      <c r="P33">
        <f t="shared" si="15"/>
        <v>0</v>
      </c>
      <c r="Q33">
        <f t="shared" si="16"/>
        <v>37640.910000000003</v>
      </c>
      <c r="R33">
        <f t="shared" si="17"/>
        <v>7141.67</v>
      </c>
      <c r="S33">
        <f t="shared" si="18"/>
        <v>25144.720000000001</v>
      </c>
      <c r="T33">
        <f t="shared" si="19"/>
        <v>0</v>
      </c>
      <c r="U33">
        <f t="shared" si="20"/>
        <v>142.829082</v>
      </c>
      <c r="V33">
        <f t="shared" si="21"/>
        <v>31.098587999999999</v>
      </c>
      <c r="W33">
        <f t="shared" si="22"/>
        <v>0</v>
      </c>
      <c r="X33">
        <f t="shared" si="23"/>
        <v>26151.98</v>
      </c>
      <c r="Y33">
        <f t="shared" si="24"/>
        <v>16788.919999999998</v>
      </c>
      <c r="AA33">
        <v>34732181</v>
      </c>
      <c r="AB33">
        <f t="shared" si="25"/>
        <v>547.13</v>
      </c>
      <c r="AC33">
        <f>ROUND((ES33+(SUM(SmtRes!BC25:'SmtRes'!BC30)+SUM(EtalonRes!AL55:'EtalonRes'!AL66))),2)</f>
        <v>0</v>
      </c>
      <c r="AD33">
        <f t="shared" si="26"/>
        <v>375.7</v>
      </c>
      <c r="AE33">
        <f t="shared" si="27"/>
        <v>48.69</v>
      </c>
      <c r="AF33">
        <f t="shared" si="28"/>
        <v>171.43</v>
      </c>
      <c r="AG33">
        <f t="shared" si="29"/>
        <v>0</v>
      </c>
      <c r="AH33">
        <f t="shared" si="30"/>
        <v>17.82</v>
      </c>
      <c r="AI33">
        <f t="shared" si="31"/>
        <v>3.88</v>
      </c>
      <c r="AJ33">
        <f t="shared" si="32"/>
        <v>0</v>
      </c>
      <c r="AK33">
        <f>AL33+AM33+AO33</f>
        <v>621.96</v>
      </c>
      <c r="AL33">
        <v>74.83</v>
      </c>
      <c r="AM33" s="52">
        <f>'1.Смета.или.Акт'!F78</f>
        <v>375.7</v>
      </c>
      <c r="AN33" s="52">
        <f>'1.Смета.или.Акт'!F79</f>
        <v>48.69</v>
      </c>
      <c r="AO33" s="52">
        <f>'1.Смета.или.Акт'!F77</f>
        <v>171.43</v>
      </c>
      <c r="AP33">
        <v>0</v>
      </c>
      <c r="AQ33">
        <f>'1.Смета.или.Акт'!E82</f>
        <v>17.82</v>
      </c>
      <c r="AR33">
        <v>3.88</v>
      </c>
      <c r="AS33">
        <v>0</v>
      </c>
      <c r="AT33">
        <v>81</v>
      </c>
      <c r="AU33">
        <v>52</v>
      </c>
      <c r="AV33">
        <v>1</v>
      </c>
      <c r="AW33">
        <v>1</v>
      </c>
      <c r="AZ33">
        <v>1</v>
      </c>
      <c r="BA33">
        <f>'1.Смета.или.Акт'!J77</f>
        <v>18.3</v>
      </c>
      <c r="BB33">
        <f>'1.Смета.или.Акт'!J78</f>
        <v>12.5</v>
      </c>
      <c r="BC33">
        <v>7.5</v>
      </c>
      <c r="BD33" t="s">
        <v>3</v>
      </c>
      <c r="BE33" t="s">
        <v>3</v>
      </c>
      <c r="BF33" t="s">
        <v>3</v>
      </c>
      <c r="BG33" t="s">
        <v>3</v>
      </c>
      <c r="BH33">
        <v>0</v>
      </c>
      <c r="BI33">
        <v>2</v>
      </c>
      <c r="BJ33" t="s">
        <v>43</v>
      </c>
      <c r="BM33">
        <v>108001</v>
      </c>
      <c r="BN33">
        <v>0</v>
      </c>
      <c r="BO33" t="s">
        <v>3</v>
      </c>
      <c r="BP33">
        <v>0</v>
      </c>
      <c r="BQ33">
        <v>2</v>
      </c>
      <c r="BR33">
        <v>0</v>
      </c>
      <c r="BS33">
        <f>'1.Смета.или.Акт'!J79</f>
        <v>18.3</v>
      </c>
      <c r="BT33">
        <v>1</v>
      </c>
      <c r="BU33">
        <v>1</v>
      </c>
      <c r="BV33">
        <v>1</v>
      </c>
      <c r="BW33">
        <v>1</v>
      </c>
      <c r="BX33">
        <v>1</v>
      </c>
      <c r="BY33" t="s">
        <v>3</v>
      </c>
      <c r="BZ33">
        <v>95</v>
      </c>
      <c r="CA33">
        <v>65</v>
      </c>
      <c r="CF33">
        <v>0</v>
      </c>
      <c r="CG33">
        <v>0</v>
      </c>
      <c r="CM33">
        <v>0</v>
      </c>
      <c r="CN33" t="s">
        <v>3</v>
      </c>
      <c r="CO33">
        <v>0</v>
      </c>
      <c r="CP33">
        <f t="shared" si="33"/>
        <v>62785.630000000005</v>
      </c>
      <c r="CQ33">
        <f t="shared" si="34"/>
        <v>0</v>
      </c>
      <c r="CR33">
        <f t="shared" si="35"/>
        <v>4696.25</v>
      </c>
      <c r="CS33">
        <f t="shared" si="36"/>
        <v>891.02700000000004</v>
      </c>
      <c r="CT33">
        <f t="shared" si="37"/>
        <v>3137.1690000000003</v>
      </c>
      <c r="CU33">
        <f t="shared" si="38"/>
        <v>0</v>
      </c>
      <c r="CV33">
        <f t="shared" si="39"/>
        <v>17.82</v>
      </c>
      <c r="CW33">
        <f t="shared" si="40"/>
        <v>3.88</v>
      </c>
      <c r="CX33">
        <f t="shared" si="41"/>
        <v>0</v>
      </c>
      <c r="CY33">
        <f t="shared" si="42"/>
        <v>26151.975899999998</v>
      </c>
      <c r="CZ33">
        <f t="shared" si="43"/>
        <v>16788.9228</v>
      </c>
      <c r="DC33" t="s">
        <v>3</v>
      </c>
      <c r="DD33" t="s">
        <v>3</v>
      </c>
      <c r="DE33" t="s">
        <v>3</v>
      </c>
      <c r="DF33" t="s">
        <v>3</v>
      </c>
      <c r="DG33" t="s">
        <v>3</v>
      </c>
      <c r="DH33" t="s">
        <v>3</v>
      </c>
      <c r="DI33" t="s">
        <v>3</v>
      </c>
      <c r="DJ33" t="s">
        <v>3</v>
      </c>
      <c r="DK33" t="s">
        <v>3</v>
      </c>
      <c r="DL33" t="s">
        <v>3</v>
      </c>
      <c r="DM33" t="s">
        <v>3</v>
      </c>
      <c r="DN33">
        <v>0</v>
      </c>
      <c r="DO33">
        <v>0</v>
      </c>
      <c r="DP33">
        <v>1</v>
      </c>
      <c r="DQ33">
        <v>1</v>
      </c>
      <c r="DU33">
        <v>1003</v>
      </c>
      <c r="DV33" t="s">
        <v>42</v>
      </c>
      <c r="DW33" t="str">
        <f>'1.Смета.или.Акт'!D76</f>
        <v>100 м</v>
      </c>
      <c r="DX33">
        <v>100</v>
      </c>
      <c r="EE33">
        <v>32653241</v>
      </c>
      <c r="EF33">
        <v>2</v>
      </c>
      <c r="EG33" t="s">
        <v>44</v>
      </c>
      <c r="EH33">
        <v>0</v>
      </c>
      <c r="EI33" t="s">
        <v>3</v>
      </c>
      <c r="EJ33">
        <v>2</v>
      </c>
      <c r="EK33">
        <v>108001</v>
      </c>
      <c r="EL33" t="s">
        <v>45</v>
      </c>
      <c r="EM33" t="s">
        <v>46</v>
      </c>
      <c r="EO33" t="s">
        <v>3</v>
      </c>
      <c r="EQ33">
        <v>0</v>
      </c>
      <c r="ER33">
        <f>ES33+ET33+EV33</f>
        <v>621.96</v>
      </c>
      <c r="ES33">
        <v>74.83</v>
      </c>
      <c r="ET33" s="52">
        <f>'1.Смета.или.Акт'!F78</f>
        <v>375.7</v>
      </c>
      <c r="EU33" s="52">
        <f>'1.Смета.или.Акт'!F79</f>
        <v>48.69</v>
      </c>
      <c r="EV33" s="52">
        <f>'1.Смета.или.Акт'!F77</f>
        <v>171.43</v>
      </c>
      <c r="EW33">
        <f>'1.Смета.или.Акт'!E82</f>
        <v>17.82</v>
      </c>
      <c r="EX33">
        <v>3.88</v>
      </c>
      <c r="EY33">
        <v>1</v>
      </c>
      <c r="FQ33">
        <v>0</v>
      </c>
      <c r="FR33">
        <f t="shared" si="44"/>
        <v>0</v>
      </c>
      <c r="FS33">
        <v>0</v>
      </c>
      <c r="FV33" t="s">
        <v>20</v>
      </c>
      <c r="FW33" t="s">
        <v>21</v>
      </c>
      <c r="FX33">
        <v>95</v>
      </c>
      <c r="FY33">
        <v>65</v>
      </c>
      <c r="GA33" t="s">
        <v>3</v>
      </c>
      <c r="GD33">
        <v>0</v>
      </c>
      <c r="GF33">
        <v>1453463149</v>
      </c>
      <c r="GG33">
        <v>2</v>
      </c>
      <c r="GH33">
        <v>1</v>
      </c>
      <c r="GI33">
        <v>4</v>
      </c>
      <c r="GJ33">
        <v>0</v>
      </c>
      <c r="GK33">
        <f>ROUND(R33*(S12)/100,2)</f>
        <v>0</v>
      </c>
      <c r="GL33">
        <f t="shared" si="45"/>
        <v>0</v>
      </c>
      <c r="GM33">
        <f t="shared" si="46"/>
        <v>105726.53</v>
      </c>
      <c r="GN33">
        <f t="shared" si="47"/>
        <v>0</v>
      </c>
      <c r="GO33">
        <f t="shared" si="48"/>
        <v>105726.53</v>
      </c>
      <c r="GP33">
        <f t="shared" si="49"/>
        <v>0</v>
      </c>
      <c r="GR33">
        <v>0</v>
      </c>
      <c r="GS33">
        <v>3</v>
      </c>
      <c r="GT33">
        <v>0</v>
      </c>
      <c r="GU33" t="s">
        <v>3</v>
      </c>
      <c r="GV33">
        <f t="shared" si="50"/>
        <v>0</v>
      </c>
      <c r="GW33">
        <v>18.3</v>
      </c>
      <c r="GX33">
        <f t="shared" si="51"/>
        <v>0</v>
      </c>
      <c r="HA33">
        <v>0</v>
      </c>
      <c r="HB33">
        <v>0</v>
      </c>
      <c r="IK33">
        <v>0</v>
      </c>
    </row>
    <row r="34" spans="1:255" x14ac:dyDescent="0.2">
      <c r="A34" s="2">
        <v>17</v>
      </c>
      <c r="B34" s="2">
        <v>1</v>
      </c>
      <c r="C34" s="2">
        <f>ROW(SmtRes!A36)</f>
        <v>36</v>
      </c>
      <c r="D34" s="2">
        <f>ROW(EtalonRes!A76)</f>
        <v>76</v>
      </c>
      <c r="E34" s="2" t="s">
        <v>47</v>
      </c>
      <c r="F34" s="2" t="s">
        <v>48</v>
      </c>
      <c r="G34" s="2" t="s">
        <v>49</v>
      </c>
      <c r="H34" s="2" t="s">
        <v>42</v>
      </c>
      <c r="I34" s="2">
        <f>'1.Смета.или.Акт'!E84</f>
        <v>2.2000000000000002</v>
      </c>
      <c r="J34" s="2">
        <v>0</v>
      </c>
      <c r="K34" s="2"/>
      <c r="L34" s="2"/>
      <c r="M34" s="2"/>
      <c r="N34" s="2"/>
      <c r="O34" s="2">
        <f t="shared" si="14"/>
        <v>819.53</v>
      </c>
      <c r="P34" s="2">
        <f t="shared" si="15"/>
        <v>0</v>
      </c>
      <c r="Q34" s="2">
        <f t="shared" si="16"/>
        <v>191.8</v>
      </c>
      <c r="R34" s="2">
        <f t="shared" si="17"/>
        <v>11.04</v>
      </c>
      <c r="S34" s="2">
        <f t="shared" si="18"/>
        <v>627.73</v>
      </c>
      <c r="T34" s="2">
        <f t="shared" si="19"/>
        <v>0</v>
      </c>
      <c r="U34" s="2">
        <f t="shared" si="20"/>
        <v>65.25200000000001</v>
      </c>
      <c r="V34" s="2">
        <f t="shared" si="21"/>
        <v>0.88000000000000012</v>
      </c>
      <c r="W34" s="2">
        <f t="shared" si="22"/>
        <v>0</v>
      </c>
      <c r="X34" s="2">
        <f t="shared" si="23"/>
        <v>606.83000000000004</v>
      </c>
      <c r="Y34" s="2">
        <f t="shared" si="24"/>
        <v>415.2</v>
      </c>
      <c r="Z34" s="2"/>
      <c r="AA34" s="2">
        <v>34732180</v>
      </c>
      <c r="AB34" s="2">
        <f t="shared" si="25"/>
        <v>372.51</v>
      </c>
      <c r="AC34" s="2">
        <f>ROUND((ES34+(SUM(SmtRes!BC31:'SmtRes'!BC36)+SUM(EtalonRes!AL67:'EtalonRes'!AL76))),2)</f>
        <v>0</v>
      </c>
      <c r="AD34" s="2">
        <f t="shared" si="26"/>
        <v>87.18</v>
      </c>
      <c r="AE34" s="2">
        <f t="shared" si="27"/>
        <v>5.0199999999999996</v>
      </c>
      <c r="AF34" s="2">
        <f t="shared" si="28"/>
        <v>285.33</v>
      </c>
      <c r="AG34" s="2">
        <f t="shared" si="29"/>
        <v>0</v>
      </c>
      <c r="AH34" s="2">
        <f t="shared" si="30"/>
        <v>29.66</v>
      </c>
      <c r="AI34" s="2">
        <f t="shared" si="31"/>
        <v>0.4</v>
      </c>
      <c r="AJ34" s="2">
        <f t="shared" si="32"/>
        <v>0</v>
      </c>
      <c r="AK34" s="2">
        <v>413.87</v>
      </c>
      <c r="AL34" s="2">
        <v>41.36</v>
      </c>
      <c r="AM34" s="2">
        <v>87.18</v>
      </c>
      <c r="AN34" s="2">
        <v>5.0199999999999996</v>
      </c>
      <c r="AO34" s="2">
        <v>285.33</v>
      </c>
      <c r="AP34" s="2">
        <v>0</v>
      </c>
      <c r="AQ34" s="2">
        <v>29.66</v>
      </c>
      <c r="AR34" s="2">
        <v>0.4</v>
      </c>
      <c r="AS34" s="2">
        <v>0</v>
      </c>
      <c r="AT34" s="2">
        <v>95</v>
      </c>
      <c r="AU34" s="2">
        <v>65</v>
      </c>
      <c r="AV34" s="2">
        <v>1</v>
      </c>
      <c r="AW34" s="2">
        <v>1</v>
      </c>
      <c r="AX34" s="2"/>
      <c r="AY34" s="2"/>
      <c r="AZ34" s="2">
        <v>1</v>
      </c>
      <c r="BA34" s="2">
        <v>1</v>
      </c>
      <c r="BB34" s="2">
        <v>1</v>
      </c>
      <c r="BC34" s="2">
        <v>1</v>
      </c>
      <c r="BD34" s="2" t="s">
        <v>3</v>
      </c>
      <c r="BE34" s="2" t="s">
        <v>3</v>
      </c>
      <c r="BF34" s="2" t="s">
        <v>3</v>
      </c>
      <c r="BG34" s="2" t="s">
        <v>3</v>
      </c>
      <c r="BH34" s="2">
        <v>0</v>
      </c>
      <c r="BI34" s="2">
        <v>2</v>
      </c>
      <c r="BJ34" s="2" t="s">
        <v>50</v>
      </c>
      <c r="BK34" s="2"/>
      <c r="BL34" s="2"/>
      <c r="BM34" s="2">
        <v>108001</v>
      </c>
      <c r="BN34" s="2">
        <v>0</v>
      </c>
      <c r="BO34" s="2" t="s">
        <v>3</v>
      </c>
      <c r="BP34" s="2">
        <v>0</v>
      </c>
      <c r="BQ34" s="2">
        <v>2</v>
      </c>
      <c r="BR34" s="2">
        <v>0</v>
      </c>
      <c r="BS34" s="2">
        <v>1</v>
      </c>
      <c r="BT34" s="2">
        <v>1</v>
      </c>
      <c r="BU34" s="2">
        <v>1</v>
      </c>
      <c r="BV34" s="2">
        <v>1</v>
      </c>
      <c r="BW34" s="2">
        <v>1</v>
      </c>
      <c r="BX34" s="2">
        <v>1</v>
      </c>
      <c r="BY34" s="2" t="s">
        <v>3</v>
      </c>
      <c r="BZ34" s="2">
        <v>95</v>
      </c>
      <c r="CA34" s="2">
        <v>65</v>
      </c>
      <c r="CB34" s="2"/>
      <c r="CC34" s="2"/>
      <c r="CD34" s="2"/>
      <c r="CE34" s="2"/>
      <c r="CF34" s="2">
        <v>0</v>
      </c>
      <c r="CG34" s="2">
        <v>0</v>
      </c>
      <c r="CH34" s="2"/>
      <c r="CI34" s="2"/>
      <c r="CJ34" s="2"/>
      <c r="CK34" s="2"/>
      <c r="CL34" s="2"/>
      <c r="CM34" s="2">
        <v>0</v>
      </c>
      <c r="CN34" s="2" t="s">
        <v>3</v>
      </c>
      <c r="CO34" s="2">
        <v>0</v>
      </c>
      <c r="CP34" s="2">
        <f t="shared" si="33"/>
        <v>819.53</v>
      </c>
      <c r="CQ34" s="2">
        <f t="shared" si="34"/>
        <v>0</v>
      </c>
      <c r="CR34" s="2">
        <f t="shared" si="35"/>
        <v>87.18</v>
      </c>
      <c r="CS34" s="2">
        <f t="shared" si="36"/>
        <v>5.0199999999999996</v>
      </c>
      <c r="CT34" s="2">
        <f t="shared" si="37"/>
        <v>285.33</v>
      </c>
      <c r="CU34" s="2">
        <f t="shared" si="38"/>
        <v>0</v>
      </c>
      <c r="CV34" s="2">
        <f t="shared" si="39"/>
        <v>29.66</v>
      </c>
      <c r="CW34" s="2">
        <f t="shared" si="40"/>
        <v>0.4</v>
      </c>
      <c r="CX34" s="2">
        <f t="shared" si="41"/>
        <v>0</v>
      </c>
      <c r="CY34" s="2">
        <f t="shared" si="42"/>
        <v>606.83150000000001</v>
      </c>
      <c r="CZ34" s="2">
        <f t="shared" si="43"/>
        <v>415.20049999999998</v>
      </c>
      <c r="DA34" s="2"/>
      <c r="DB34" s="2"/>
      <c r="DC34" s="2" t="s">
        <v>3</v>
      </c>
      <c r="DD34" s="2" t="s">
        <v>3</v>
      </c>
      <c r="DE34" s="2" t="s">
        <v>3</v>
      </c>
      <c r="DF34" s="2" t="s">
        <v>3</v>
      </c>
      <c r="DG34" s="2" t="s">
        <v>3</v>
      </c>
      <c r="DH34" s="2" t="s">
        <v>3</v>
      </c>
      <c r="DI34" s="2" t="s">
        <v>3</v>
      </c>
      <c r="DJ34" s="2" t="s">
        <v>3</v>
      </c>
      <c r="DK34" s="2" t="s">
        <v>3</v>
      </c>
      <c r="DL34" s="2" t="s">
        <v>3</v>
      </c>
      <c r="DM34" s="2" t="s">
        <v>3</v>
      </c>
      <c r="DN34" s="2">
        <v>0</v>
      </c>
      <c r="DO34" s="2">
        <v>0</v>
      </c>
      <c r="DP34" s="2">
        <v>1</v>
      </c>
      <c r="DQ34" s="2">
        <v>1</v>
      </c>
      <c r="DR34" s="2"/>
      <c r="DS34" s="2"/>
      <c r="DT34" s="2"/>
      <c r="DU34" s="2">
        <v>1003</v>
      </c>
      <c r="DV34" s="2" t="s">
        <v>42</v>
      </c>
      <c r="DW34" s="2" t="s">
        <v>42</v>
      </c>
      <c r="DX34" s="2">
        <v>100</v>
      </c>
      <c r="DY34" s="2"/>
      <c r="DZ34" s="2"/>
      <c r="EA34" s="2"/>
      <c r="EB34" s="2"/>
      <c r="EC34" s="2"/>
      <c r="ED34" s="2"/>
      <c r="EE34" s="2">
        <v>32653241</v>
      </c>
      <c r="EF34" s="2">
        <v>2</v>
      </c>
      <c r="EG34" s="2" t="s">
        <v>44</v>
      </c>
      <c r="EH34" s="2">
        <v>0</v>
      </c>
      <c r="EI34" s="2" t="s">
        <v>3</v>
      </c>
      <c r="EJ34" s="2">
        <v>2</v>
      </c>
      <c r="EK34" s="2">
        <v>108001</v>
      </c>
      <c r="EL34" s="2" t="s">
        <v>45</v>
      </c>
      <c r="EM34" s="2" t="s">
        <v>46</v>
      </c>
      <c r="EN34" s="2"/>
      <c r="EO34" s="2" t="s">
        <v>3</v>
      </c>
      <c r="EP34" s="2"/>
      <c r="EQ34" s="2">
        <v>0</v>
      </c>
      <c r="ER34" s="2">
        <v>413.87</v>
      </c>
      <c r="ES34" s="2">
        <v>41.36</v>
      </c>
      <c r="ET34" s="2">
        <v>87.18</v>
      </c>
      <c r="EU34" s="2">
        <v>5.0199999999999996</v>
      </c>
      <c r="EV34" s="2">
        <v>285.33</v>
      </c>
      <c r="EW34" s="2">
        <v>29.66</v>
      </c>
      <c r="EX34" s="2">
        <v>0.4</v>
      </c>
      <c r="EY34" s="2">
        <v>1</v>
      </c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>
        <v>0</v>
      </c>
      <c r="FR34" s="2">
        <f t="shared" si="44"/>
        <v>0</v>
      </c>
      <c r="FS34" s="2">
        <v>0</v>
      </c>
      <c r="FT34" s="2"/>
      <c r="FU34" s="2"/>
      <c r="FV34" s="2"/>
      <c r="FW34" s="2"/>
      <c r="FX34" s="2">
        <v>95</v>
      </c>
      <c r="FY34" s="2">
        <v>65</v>
      </c>
      <c r="FZ34" s="2"/>
      <c r="GA34" s="2" t="s">
        <v>3</v>
      </c>
      <c r="GB34" s="2"/>
      <c r="GC34" s="2"/>
      <c r="GD34" s="2">
        <v>0</v>
      </c>
      <c r="GE34" s="2"/>
      <c r="GF34" s="2">
        <v>1124749724</v>
      </c>
      <c r="GG34" s="2">
        <v>2</v>
      </c>
      <c r="GH34" s="2">
        <v>1</v>
      </c>
      <c r="GI34" s="2">
        <v>-2</v>
      </c>
      <c r="GJ34" s="2">
        <v>0</v>
      </c>
      <c r="GK34" s="2">
        <f>ROUND(R34*(R12)/100,2)</f>
        <v>0</v>
      </c>
      <c r="GL34" s="2">
        <f t="shared" si="45"/>
        <v>0</v>
      </c>
      <c r="GM34" s="2">
        <f t="shared" si="46"/>
        <v>1841.56</v>
      </c>
      <c r="GN34" s="2">
        <f t="shared" si="47"/>
        <v>0</v>
      </c>
      <c r="GO34" s="2">
        <f t="shared" si="48"/>
        <v>1841.56</v>
      </c>
      <c r="GP34" s="2">
        <f t="shared" si="49"/>
        <v>0</v>
      </c>
      <c r="GQ34" s="2"/>
      <c r="GR34" s="2">
        <v>0</v>
      </c>
      <c r="GS34" s="2">
        <v>3</v>
      </c>
      <c r="GT34" s="2">
        <v>0</v>
      </c>
      <c r="GU34" s="2" t="s">
        <v>3</v>
      </c>
      <c r="GV34" s="2">
        <f t="shared" si="50"/>
        <v>0</v>
      </c>
      <c r="GW34" s="2">
        <v>1</v>
      </c>
      <c r="GX34" s="2">
        <f t="shared" si="51"/>
        <v>0</v>
      </c>
      <c r="GY34" s="2"/>
      <c r="GZ34" s="2"/>
      <c r="HA34" s="2">
        <v>0</v>
      </c>
      <c r="HB34" s="2">
        <v>0</v>
      </c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>
        <v>0</v>
      </c>
      <c r="IL34" s="2"/>
      <c r="IM34" s="2"/>
      <c r="IN34" s="2"/>
      <c r="IO34" s="2"/>
      <c r="IP34" s="2"/>
      <c r="IQ34" s="2"/>
      <c r="IR34" s="2"/>
      <c r="IS34" s="2"/>
      <c r="IT34" s="2"/>
      <c r="IU34" s="2"/>
    </row>
    <row r="35" spans="1:255" x14ac:dyDescent="0.2">
      <c r="A35">
        <v>17</v>
      </c>
      <c r="B35">
        <v>1</v>
      </c>
      <c r="C35">
        <f>ROW(SmtRes!A42)</f>
        <v>42</v>
      </c>
      <c r="D35">
        <f>ROW(EtalonRes!A86)</f>
        <v>86</v>
      </c>
      <c r="E35" t="s">
        <v>47</v>
      </c>
      <c r="F35" t="s">
        <v>48</v>
      </c>
      <c r="G35" t="s">
        <v>49</v>
      </c>
      <c r="H35" t="s">
        <v>42</v>
      </c>
      <c r="I35">
        <f>'1.Смета.или.Акт'!E84</f>
        <v>2.2000000000000002</v>
      </c>
      <c r="J35">
        <v>0</v>
      </c>
      <c r="O35">
        <f t="shared" si="14"/>
        <v>13884.84</v>
      </c>
      <c r="P35">
        <f t="shared" si="15"/>
        <v>0</v>
      </c>
      <c r="Q35">
        <f t="shared" si="16"/>
        <v>2397.4499999999998</v>
      </c>
      <c r="R35">
        <f t="shared" si="17"/>
        <v>202.11</v>
      </c>
      <c r="S35">
        <f t="shared" si="18"/>
        <v>11487.39</v>
      </c>
      <c r="T35">
        <f t="shared" si="19"/>
        <v>0</v>
      </c>
      <c r="U35">
        <f t="shared" si="20"/>
        <v>65.25200000000001</v>
      </c>
      <c r="V35">
        <f t="shared" si="21"/>
        <v>0.88000000000000012</v>
      </c>
      <c r="W35">
        <f t="shared" si="22"/>
        <v>0</v>
      </c>
      <c r="X35">
        <f t="shared" si="23"/>
        <v>9468.5</v>
      </c>
      <c r="Y35">
        <f t="shared" si="24"/>
        <v>6078.54</v>
      </c>
      <c r="AA35">
        <v>34732181</v>
      </c>
      <c r="AB35">
        <f t="shared" si="25"/>
        <v>372.51</v>
      </c>
      <c r="AC35">
        <f>ROUND((ES35+(SUM(SmtRes!BC37:'SmtRes'!BC42)+SUM(EtalonRes!AL77:'EtalonRes'!AL86))),2)</f>
        <v>0</v>
      </c>
      <c r="AD35">
        <f t="shared" si="26"/>
        <v>87.18</v>
      </c>
      <c r="AE35">
        <f t="shared" si="27"/>
        <v>5.0199999999999996</v>
      </c>
      <c r="AF35">
        <f t="shared" si="28"/>
        <v>285.33</v>
      </c>
      <c r="AG35">
        <f t="shared" si="29"/>
        <v>0</v>
      </c>
      <c r="AH35">
        <f t="shared" si="30"/>
        <v>29.66</v>
      </c>
      <c r="AI35">
        <f t="shared" si="31"/>
        <v>0.4</v>
      </c>
      <c r="AJ35">
        <f t="shared" si="32"/>
        <v>0</v>
      </c>
      <c r="AK35">
        <f>AL35+AM35+AO35</f>
        <v>413.87</v>
      </c>
      <c r="AL35">
        <v>41.36</v>
      </c>
      <c r="AM35" s="52">
        <f>'1.Смета.или.Акт'!F86</f>
        <v>87.18</v>
      </c>
      <c r="AN35" s="52">
        <f>'1.Смета.или.Акт'!F87</f>
        <v>5.0199999999999996</v>
      </c>
      <c r="AO35" s="52">
        <f>'1.Смета.или.Акт'!F85</f>
        <v>285.33</v>
      </c>
      <c r="AP35">
        <v>0</v>
      </c>
      <c r="AQ35">
        <f>'1.Смета.или.Акт'!E90</f>
        <v>29.66</v>
      </c>
      <c r="AR35">
        <v>0.4</v>
      </c>
      <c r="AS35">
        <v>0</v>
      </c>
      <c r="AT35">
        <v>81</v>
      </c>
      <c r="AU35">
        <v>52</v>
      </c>
      <c r="AV35">
        <v>1</v>
      </c>
      <c r="AW35">
        <v>1</v>
      </c>
      <c r="AZ35">
        <v>1</v>
      </c>
      <c r="BA35">
        <f>'1.Смета.или.Акт'!J85</f>
        <v>18.3</v>
      </c>
      <c r="BB35">
        <f>'1.Смета.или.Акт'!J86</f>
        <v>12.5</v>
      </c>
      <c r="BC35">
        <v>7.5</v>
      </c>
      <c r="BD35" t="s">
        <v>3</v>
      </c>
      <c r="BE35" t="s">
        <v>3</v>
      </c>
      <c r="BF35" t="s">
        <v>3</v>
      </c>
      <c r="BG35" t="s">
        <v>3</v>
      </c>
      <c r="BH35">
        <v>0</v>
      </c>
      <c r="BI35">
        <v>2</v>
      </c>
      <c r="BJ35" t="s">
        <v>50</v>
      </c>
      <c r="BM35">
        <v>108001</v>
      </c>
      <c r="BN35">
        <v>0</v>
      </c>
      <c r="BO35" t="s">
        <v>3</v>
      </c>
      <c r="BP35">
        <v>0</v>
      </c>
      <c r="BQ35">
        <v>2</v>
      </c>
      <c r="BR35">
        <v>0</v>
      </c>
      <c r="BS35">
        <f>'1.Смета.или.Акт'!J87</f>
        <v>18.3</v>
      </c>
      <c r="BT35">
        <v>1</v>
      </c>
      <c r="BU35">
        <v>1</v>
      </c>
      <c r="BV35">
        <v>1</v>
      </c>
      <c r="BW35">
        <v>1</v>
      </c>
      <c r="BX35">
        <v>1</v>
      </c>
      <c r="BY35" t="s">
        <v>3</v>
      </c>
      <c r="BZ35">
        <v>95</v>
      </c>
      <c r="CA35">
        <v>65</v>
      </c>
      <c r="CF35">
        <v>0</v>
      </c>
      <c r="CG35">
        <v>0</v>
      </c>
      <c r="CM35">
        <v>0</v>
      </c>
      <c r="CN35" t="s">
        <v>3</v>
      </c>
      <c r="CO35">
        <v>0</v>
      </c>
      <c r="CP35">
        <f t="shared" si="33"/>
        <v>13884.84</v>
      </c>
      <c r="CQ35">
        <f t="shared" si="34"/>
        <v>0</v>
      </c>
      <c r="CR35">
        <f t="shared" si="35"/>
        <v>1089.75</v>
      </c>
      <c r="CS35">
        <f t="shared" si="36"/>
        <v>91.866</v>
      </c>
      <c r="CT35">
        <f t="shared" si="37"/>
        <v>5221.5389999999998</v>
      </c>
      <c r="CU35">
        <f t="shared" si="38"/>
        <v>0</v>
      </c>
      <c r="CV35">
        <f t="shared" si="39"/>
        <v>29.66</v>
      </c>
      <c r="CW35">
        <f t="shared" si="40"/>
        <v>0.4</v>
      </c>
      <c r="CX35">
        <f t="shared" si="41"/>
        <v>0</v>
      </c>
      <c r="CY35">
        <f t="shared" si="42"/>
        <v>9468.4950000000008</v>
      </c>
      <c r="CZ35">
        <f t="shared" si="43"/>
        <v>6078.54</v>
      </c>
      <c r="DC35" t="s">
        <v>3</v>
      </c>
      <c r="DD35" t="s">
        <v>3</v>
      </c>
      <c r="DE35" t="s">
        <v>3</v>
      </c>
      <c r="DF35" t="s">
        <v>3</v>
      </c>
      <c r="DG35" t="s">
        <v>3</v>
      </c>
      <c r="DH35" t="s">
        <v>3</v>
      </c>
      <c r="DI35" t="s">
        <v>3</v>
      </c>
      <c r="DJ35" t="s">
        <v>3</v>
      </c>
      <c r="DK35" t="s">
        <v>3</v>
      </c>
      <c r="DL35" t="s">
        <v>3</v>
      </c>
      <c r="DM35" t="s">
        <v>3</v>
      </c>
      <c r="DN35">
        <v>0</v>
      </c>
      <c r="DO35">
        <v>0</v>
      </c>
      <c r="DP35">
        <v>1</v>
      </c>
      <c r="DQ35">
        <v>1</v>
      </c>
      <c r="DU35">
        <v>1003</v>
      </c>
      <c r="DV35" t="s">
        <v>42</v>
      </c>
      <c r="DW35" t="str">
        <f>'1.Смета.или.Акт'!D84</f>
        <v>100 м</v>
      </c>
      <c r="DX35">
        <v>100</v>
      </c>
      <c r="EE35">
        <v>32653241</v>
      </c>
      <c r="EF35">
        <v>2</v>
      </c>
      <c r="EG35" t="s">
        <v>44</v>
      </c>
      <c r="EH35">
        <v>0</v>
      </c>
      <c r="EI35" t="s">
        <v>3</v>
      </c>
      <c r="EJ35">
        <v>2</v>
      </c>
      <c r="EK35">
        <v>108001</v>
      </c>
      <c r="EL35" t="s">
        <v>45</v>
      </c>
      <c r="EM35" t="s">
        <v>46</v>
      </c>
      <c r="EO35" t="s">
        <v>3</v>
      </c>
      <c r="EQ35">
        <v>0</v>
      </c>
      <c r="ER35">
        <f>ES35+ET35+EV35</f>
        <v>413.87</v>
      </c>
      <c r="ES35">
        <v>41.36</v>
      </c>
      <c r="ET35" s="52">
        <f>'1.Смета.или.Акт'!F86</f>
        <v>87.18</v>
      </c>
      <c r="EU35" s="52">
        <f>'1.Смета.или.Акт'!F87</f>
        <v>5.0199999999999996</v>
      </c>
      <c r="EV35" s="52">
        <f>'1.Смета.или.Акт'!F85</f>
        <v>285.33</v>
      </c>
      <c r="EW35">
        <f>'1.Смета.или.Акт'!E90</f>
        <v>29.66</v>
      </c>
      <c r="EX35">
        <v>0.4</v>
      </c>
      <c r="EY35">
        <v>1</v>
      </c>
      <c r="FQ35">
        <v>0</v>
      </c>
      <c r="FR35">
        <f t="shared" si="44"/>
        <v>0</v>
      </c>
      <c r="FS35">
        <v>0</v>
      </c>
      <c r="FV35" t="s">
        <v>20</v>
      </c>
      <c r="FW35" t="s">
        <v>21</v>
      </c>
      <c r="FX35">
        <v>95</v>
      </c>
      <c r="FY35">
        <v>65</v>
      </c>
      <c r="GA35" t="s">
        <v>3</v>
      </c>
      <c r="GD35">
        <v>0</v>
      </c>
      <c r="GF35">
        <v>1124749724</v>
      </c>
      <c r="GG35">
        <v>2</v>
      </c>
      <c r="GH35">
        <v>1</v>
      </c>
      <c r="GI35">
        <v>4</v>
      </c>
      <c r="GJ35">
        <v>0</v>
      </c>
      <c r="GK35">
        <f>ROUND(R35*(S12)/100,2)</f>
        <v>0</v>
      </c>
      <c r="GL35">
        <f t="shared" si="45"/>
        <v>0</v>
      </c>
      <c r="GM35">
        <f t="shared" si="46"/>
        <v>29431.88</v>
      </c>
      <c r="GN35">
        <f t="shared" si="47"/>
        <v>0</v>
      </c>
      <c r="GO35">
        <f t="shared" si="48"/>
        <v>29431.88</v>
      </c>
      <c r="GP35">
        <f t="shared" si="49"/>
        <v>0</v>
      </c>
      <c r="GR35">
        <v>0</v>
      </c>
      <c r="GS35">
        <v>3</v>
      </c>
      <c r="GT35">
        <v>0</v>
      </c>
      <c r="GU35" t="s">
        <v>3</v>
      </c>
      <c r="GV35">
        <f t="shared" si="50"/>
        <v>0</v>
      </c>
      <c r="GW35">
        <v>18.3</v>
      </c>
      <c r="GX35">
        <f t="shared" si="51"/>
        <v>0</v>
      </c>
      <c r="HA35">
        <v>0</v>
      </c>
      <c r="HB35">
        <v>0</v>
      </c>
      <c r="IK35">
        <v>0</v>
      </c>
    </row>
    <row r="36" spans="1:255" x14ac:dyDescent="0.2">
      <c r="A36" s="2">
        <v>17</v>
      </c>
      <c r="B36" s="2">
        <v>1</v>
      </c>
      <c r="C36" s="2">
        <f>ROW(SmtRes!A47)</f>
        <v>47</v>
      </c>
      <c r="D36" s="2">
        <f>ROW(EtalonRes!A96)</f>
        <v>96</v>
      </c>
      <c r="E36" s="2" t="s">
        <v>51</v>
      </c>
      <c r="F36" s="2" t="s">
        <v>52</v>
      </c>
      <c r="G36" s="2" t="s">
        <v>53</v>
      </c>
      <c r="H36" s="2" t="s">
        <v>54</v>
      </c>
      <c r="I36" s="2">
        <f>'1.Смета.или.Акт'!E92</f>
        <v>2</v>
      </c>
      <c r="J36" s="2">
        <v>0</v>
      </c>
      <c r="K36" s="2"/>
      <c r="L36" s="2"/>
      <c r="M36" s="2"/>
      <c r="N36" s="2"/>
      <c r="O36" s="2">
        <f t="shared" si="14"/>
        <v>1006.62</v>
      </c>
      <c r="P36" s="2">
        <f t="shared" si="15"/>
        <v>0</v>
      </c>
      <c r="Q36" s="2">
        <f t="shared" si="16"/>
        <v>868.28</v>
      </c>
      <c r="R36" s="2">
        <f t="shared" si="17"/>
        <v>82.98</v>
      </c>
      <c r="S36" s="2">
        <f t="shared" si="18"/>
        <v>138.34</v>
      </c>
      <c r="T36" s="2">
        <f t="shared" si="19"/>
        <v>0</v>
      </c>
      <c r="U36" s="2">
        <f t="shared" si="20"/>
        <v>14.38</v>
      </c>
      <c r="V36" s="2">
        <f t="shared" si="21"/>
        <v>6.16</v>
      </c>
      <c r="W36" s="2">
        <f t="shared" si="22"/>
        <v>0</v>
      </c>
      <c r="X36" s="2">
        <f t="shared" si="23"/>
        <v>210.25</v>
      </c>
      <c r="Y36" s="2">
        <f t="shared" si="24"/>
        <v>143.86000000000001</v>
      </c>
      <c r="Z36" s="2"/>
      <c r="AA36" s="2">
        <v>34732180</v>
      </c>
      <c r="AB36" s="2">
        <f t="shared" si="25"/>
        <v>503.31</v>
      </c>
      <c r="AC36" s="2">
        <f>ROUND((ES36+(SUM(SmtRes!BC43:'SmtRes'!BC47)+SUM(EtalonRes!AL87:'EtalonRes'!AL96))),2)</f>
        <v>0</v>
      </c>
      <c r="AD36" s="2">
        <f t="shared" si="26"/>
        <v>434.14</v>
      </c>
      <c r="AE36" s="2">
        <f t="shared" si="27"/>
        <v>41.49</v>
      </c>
      <c r="AF36" s="2">
        <f t="shared" si="28"/>
        <v>69.17</v>
      </c>
      <c r="AG36" s="2">
        <f t="shared" si="29"/>
        <v>0</v>
      </c>
      <c r="AH36" s="2">
        <f t="shared" si="30"/>
        <v>7.19</v>
      </c>
      <c r="AI36" s="2">
        <f t="shared" si="31"/>
        <v>3.08</v>
      </c>
      <c r="AJ36" s="2">
        <f t="shared" si="32"/>
        <v>0</v>
      </c>
      <c r="AK36" s="2">
        <v>524.23</v>
      </c>
      <c r="AL36" s="2">
        <v>20.92</v>
      </c>
      <c r="AM36" s="2">
        <v>434.14</v>
      </c>
      <c r="AN36" s="2">
        <v>41.49</v>
      </c>
      <c r="AO36" s="2">
        <v>69.17</v>
      </c>
      <c r="AP36" s="2">
        <v>0</v>
      </c>
      <c r="AQ36" s="2">
        <v>7.19</v>
      </c>
      <c r="AR36" s="2">
        <v>3.08</v>
      </c>
      <c r="AS36" s="2">
        <v>0</v>
      </c>
      <c r="AT36" s="2">
        <v>95</v>
      </c>
      <c r="AU36" s="2">
        <v>65</v>
      </c>
      <c r="AV36" s="2">
        <v>1</v>
      </c>
      <c r="AW36" s="2">
        <v>1</v>
      </c>
      <c r="AX36" s="2"/>
      <c r="AY36" s="2"/>
      <c r="AZ36" s="2">
        <v>1</v>
      </c>
      <c r="BA36" s="2">
        <v>1</v>
      </c>
      <c r="BB36" s="2">
        <v>1</v>
      </c>
      <c r="BC36" s="2">
        <v>1</v>
      </c>
      <c r="BD36" s="2" t="s">
        <v>3</v>
      </c>
      <c r="BE36" s="2" t="s">
        <v>3</v>
      </c>
      <c r="BF36" s="2" t="s">
        <v>3</v>
      </c>
      <c r="BG36" s="2" t="s">
        <v>3</v>
      </c>
      <c r="BH36" s="2">
        <v>0</v>
      </c>
      <c r="BI36" s="2">
        <v>2</v>
      </c>
      <c r="BJ36" s="2" t="s">
        <v>55</v>
      </c>
      <c r="BK36" s="2"/>
      <c r="BL36" s="2"/>
      <c r="BM36" s="2">
        <v>108001</v>
      </c>
      <c r="BN36" s="2">
        <v>0</v>
      </c>
      <c r="BO36" s="2" t="s">
        <v>3</v>
      </c>
      <c r="BP36" s="2">
        <v>0</v>
      </c>
      <c r="BQ36" s="2">
        <v>2</v>
      </c>
      <c r="BR36" s="2">
        <v>0</v>
      </c>
      <c r="BS36" s="2">
        <v>1</v>
      </c>
      <c r="BT36" s="2">
        <v>1</v>
      </c>
      <c r="BU36" s="2">
        <v>1</v>
      </c>
      <c r="BV36" s="2">
        <v>1</v>
      </c>
      <c r="BW36" s="2">
        <v>1</v>
      </c>
      <c r="BX36" s="2">
        <v>1</v>
      </c>
      <c r="BY36" s="2" t="s">
        <v>3</v>
      </c>
      <c r="BZ36" s="2">
        <v>95</v>
      </c>
      <c r="CA36" s="2">
        <v>65</v>
      </c>
      <c r="CB36" s="2"/>
      <c r="CC36" s="2"/>
      <c r="CD36" s="2"/>
      <c r="CE36" s="2"/>
      <c r="CF36" s="2">
        <v>0</v>
      </c>
      <c r="CG36" s="2">
        <v>0</v>
      </c>
      <c r="CH36" s="2"/>
      <c r="CI36" s="2"/>
      <c r="CJ36" s="2"/>
      <c r="CK36" s="2"/>
      <c r="CL36" s="2"/>
      <c r="CM36" s="2">
        <v>0</v>
      </c>
      <c r="CN36" s="2" t="s">
        <v>3</v>
      </c>
      <c r="CO36" s="2">
        <v>0</v>
      </c>
      <c r="CP36" s="2">
        <f t="shared" si="33"/>
        <v>1006.62</v>
      </c>
      <c r="CQ36" s="2">
        <f t="shared" si="34"/>
        <v>0</v>
      </c>
      <c r="CR36" s="2">
        <f t="shared" si="35"/>
        <v>434.14</v>
      </c>
      <c r="CS36" s="2">
        <f t="shared" si="36"/>
        <v>41.49</v>
      </c>
      <c r="CT36" s="2">
        <f t="shared" si="37"/>
        <v>69.17</v>
      </c>
      <c r="CU36" s="2">
        <f t="shared" si="38"/>
        <v>0</v>
      </c>
      <c r="CV36" s="2">
        <f t="shared" si="39"/>
        <v>7.19</v>
      </c>
      <c r="CW36" s="2">
        <f t="shared" si="40"/>
        <v>3.08</v>
      </c>
      <c r="CX36" s="2">
        <f t="shared" si="41"/>
        <v>0</v>
      </c>
      <c r="CY36" s="2">
        <f t="shared" si="42"/>
        <v>210.25399999999999</v>
      </c>
      <c r="CZ36" s="2">
        <f t="shared" si="43"/>
        <v>143.858</v>
      </c>
      <c r="DA36" s="2"/>
      <c r="DB36" s="2"/>
      <c r="DC36" s="2" t="s">
        <v>3</v>
      </c>
      <c r="DD36" s="2" t="s">
        <v>3</v>
      </c>
      <c r="DE36" s="2" t="s">
        <v>3</v>
      </c>
      <c r="DF36" s="2" t="s">
        <v>3</v>
      </c>
      <c r="DG36" s="2" t="s">
        <v>3</v>
      </c>
      <c r="DH36" s="2" t="s">
        <v>3</v>
      </c>
      <c r="DI36" s="2" t="s">
        <v>3</v>
      </c>
      <c r="DJ36" s="2" t="s">
        <v>3</v>
      </c>
      <c r="DK36" s="2" t="s">
        <v>3</v>
      </c>
      <c r="DL36" s="2" t="s">
        <v>3</v>
      </c>
      <c r="DM36" s="2" t="s">
        <v>3</v>
      </c>
      <c r="DN36" s="2">
        <v>0</v>
      </c>
      <c r="DO36" s="2">
        <v>0</v>
      </c>
      <c r="DP36" s="2">
        <v>1</v>
      </c>
      <c r="DQ36" s="2">
        <v>1</v>
      </c>
      <c r="DR36" s="2"/>
      <c r="DS36" s="2"/>
      <c r="DT36" s="2"/>
      <c r="DU36" s="2">
        <v>1013</v>
      </c>
      <c r="DV36" s="2" t="s">
        <v>54</v>
      </c>
      <c r="DW36" s="2" t="s">
        <v>54</v>
      </c>
      <c r="DX36" s="2">
        <v>1</v>
      </c>
      <c r="DY36" s="2"/>
      <c r="DZ36" s="2"/>
      <c r="EA36" s="2"/>
      <c r="EB36" s="2"/>
      <c r="EC36" s="2"/>
      <c r="ED36" s="2"/>
      <c r="EE36" s="2">
        <v>32653241</v>
      </c>
      <c r="EF36" s="2">
        <v>2</v>
      </c>
      <c r="EG36" s="2" t="s">
        <v>44</v>
      </c>
      <c r="EH36" s="2">
        <v>0</v>
      </c>
      <c r="EI36" s="2" t="s">
        <v>3</v>
      </c>
      <c r="EJ36" s="2">
        <v>2</v>
      </c>
      <c r="EK36" s="2">
        <v>108001</v>
      </c>
      <c r="EL36" s="2" t="s">
        <v>45</v>
      </c>
      <c r="EM36" s="2" t="s">
        <v>46</v>
      </c>
      <c r="EN36" s="2"/>
      <c r="EO36" s="2" t="s">
        <v>3</v>
      </c>
      <c r="EP36" s="2"/>
      <c r="EQ36" s="2">
        <v>0</v>
      </c>
      <c r="ER36" s="2">
        <v>524.23</v>
      </c>
      <c r="ES36" s="2">
        <v>20.92</v>
      </c>
      <c r="ET36" s="2">
        <v>434.14</v>
      </c>
      <c r="EU36" s="2">
        <v>41.49</v>
      </c>
      <c r="EV36" s="2">
        <v>69.17</v>
      </c>
      <c r="EW36" s="2">
        <v>7.19</v>
      </c>
      <c r="EX36" s="2">
        <v>3.08</v>
      </c>
      <c r="EY36" s="2">
        <v>1</v>
      </c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>
        <v>0</v>
      </c>
      <c r="FR36" s="2">
        <f t="shared" si="44"/>
        <v>0</v>
      </c>
      <c r="FS36" s="2">
        <v>0</v>
      </c>
      <c r="FT36" s="2"/>
      <c r="FU36" s="2"/>
      <c r="FV36" s="2"/>
      <c r="FW36" s="2"/>
      <c r="FX36" s="2">
        <v>95</v>
      </c>
      <c r="FY36" s="2">
        <v>65</v>
      </c>
      <c r="FZ36" s="2"/>
      <c r="GA36" s="2" t="s">
        <v>3</v>
      </c>
      <c r="GB36" s="2"/>
      <c r="GC36" s="2"/>
      <c r="GD36" s="2">
        <v>0</v>
      </c>
      <c r="GE36" s="2"/>
      <c r="GF36" s="2">
        <v>-822151236</v>
      </c>
      <c r="GG36" s="2">
        <v>2</v>
      </c>
      <c r="GH36" s="2">
        <v>1</v>
      </c>
      <c r="GI36" s="2">
        <v>-2</v>
      </c>
      <c r="GJ36" s="2">
        <v>0</v>
      </c>
      <c r="GK36" s="2">
        <f>ROUND(R36*(R12)/100,2)</f>
        <v>0</v>
      </c>
      <c r="GL36" s="2">
        <f t="shared" si="45"/>
        <v>0</v>
      </c>
      <c r="GM36" s="2">
        <f t="shared" si="46"/>
        <v>1360.73</v>
      </c>
      <c r="GN36" s="2">
        <f t="shared" si="47"/>
        <v>0</v>
      </c>
      <c r="GO36" s="2">
        <f t="shared" si="48"/>
        <v>1360.73</v>
      </c>
      <c r="GP36" s="2">
        <f t="shared" si="49"/>
        <v>0</v>
      </c>
      <c r="GQ36" s="2"/>
      <c r="GR36" s="2">
        <v>0</v>
      </c>
      <c r="GS36" s="2">
        <v>3</v>
      </c>
      <c r="GT36" s="2">
        <v>0</v>
      </c>
      <c r="GU36" s="2" t="s">
        <v>3</v>
      </c>
      <c r="GV36" s="2">
        <f t="shared" si="50"/>
        <v>0</v>
      </c>
      <c r="GW36" s="2">
        <v>1</v>
      </c>
      <c r="GX36" s="2">
        <f t="shared" si="51"/>
        <v>0</v>
      </c>
      <c r="GY36" s="2"/>
      <c r="GZ36" s="2"/>
      <c r="HA36" s="2">
        <v>0</v>
      </c>
      <c r="HB36" s="2">
        <v>0</v>
      </c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>
        <v>0</v>
      </c>
      <c r="IL36" s="2"/>
      <c r="IM36" s="2"/>
      <c r="IN36" s="2"/>
      <c r="IO36" s="2"/>
      <c r="IP36" s="2"/>
      <c r="IQ36" s="2"/>
      <c r="IR36" s="2"/>
      <c r="IS36" s="2"/>
      <c r="IT36" s="2"/>
      <c r="IU36" s="2"/>
    </row>
    <row r="37" spans="1:255" x14ac:dyDescent="0.2">
      <c r="A37">
        <v>17</v>
      </c>
      <c r="B37">
        <v>1</v>
      </c>
      <c r="C37">
        <f>ROW(SmtRes!A52)</f>
        <v>52</v>
      </c>
      <c r="D37">
        <f>ROW(EtalonRes!A106)</f>
        <v>106</v>
      </c>
      <c r="E37" t="s">
        <v>51</v>
      </c>
      <c r="F37" t="s">
        <v>52</v>
      </c>
      <c r="G37" t="s">
        <v>53</v>
      </c>
      <c r="H37" t="s">
        <v>54</v>
      </c>
      <c r="I37">
        <f>'1.Смета.или.Акт'!E92</f>
        <v>2</v>
      </c>
      <c r="J37">
        <v>0</v>
      </c>
      <c r="O37">
        <f t="shared" si="14"/>
        <v>13385.12</v>
      </c>
      <c r="P37">
        <f t="shared" si="15"/>
        <v>0</v>
      </c>
      <c r="Q37">
        <f t="shared" si="16"/>
        <v>10853.5</v>
      </c>
      <c r="R37">
        <f t="shared" si="17"/>
        <v>1518.53</v>
      </c>
      <c r="S37">
        <f t="shared" si="18"/>
        <v>2531.62</v>
      </c>
      <c r="T37">
        <f t="shared" si="19"/>
        <v>0</v>
      </c>
      <c r="U37">
        <f t="shared" si="20"/>
        <v>14.38</v>
      </c>
      <c r="V37">
        <f t="shared" si="21"/>
        <v>6.16</v>
      </c>
      <c r="W37">
        <f t="shared" si="22"/>
        <v>0</v>
      </c>
      <c r="X37">
        <f t="shared" si="23"/>
        <v>3280.62</v>
      </c>
      <c r="Y37">
        <f t="shared" si="24"/>
        <v>2106.08</v>
      </c>
      <c r="AA37">
        <v>34732181</v>
      </c>
      <c r="AB37">
        <f t="shared" si="25"/>
        <v>503.31</v>
      </c>
      <c r="AC37">
        <f>ROUND((ES37+(SUM(SmtRes!BC48:'SmtRes'!BC52)+SUM(EtalonRes!AL97:'EtalonRes'!AL106))),2)</f>
        <v>0</v>
      </c>
      <c r="AD37">
        <f t="shared" si="26"/>
        <v>434.14</v>
      </c>
      <c r="AE37">
        <f t="shared" si="27"/>
        <v>41.49</v>
      </c>
      <c r="AF37">
        <f t="shared" si="28"/>
        <v>69.17</v>
      </c>
      <c r="AG37">
        <f t="shared" si="29"/>
        <v>0</v>
      </c>
      <c r="AH37">
        <f t="shared" si="30"/>
        <v>7.19</v>
      </c>
      <c r="AI37">
        <f t="shared" si="31"/>
        <v>3.08</v>
      </c>
      <c r="AJ37">
        <f t="shared" si="32"/>
        <v>0</v>
      </c>
      <c r="AK37">
        <f>AL37+AM37+AO37</f>
        <v>524.23</v>
      </c>
      <c r="AL37">
        <v>20.92</v>
      </c>
      <c r="AM37" s="52">
        <f>'1.Смета.или.Акт'!F94</f>
        <v>434.14</v>
      </c>
      <c r="AN37" s="52">
        <f>'1.Смета.или.Акт'!F95</f>
        <v>41.49</v>
      </c>
      <c r="AO37" s="52">
        <f>'1.Смета.или.Акт'!F93</f>
        <v>69.17</v>
      </c>
      <c r="AP37">
        <v>0</v>
      </c>
      <c r="AQ37">
        <f>'1.Смета.или.Акт'!E98</f>
        <v>7.19</v>
      </c>
      <c r="AR37">
        <v>3.08</v>
      </c>
      <c r="AS37">
        <v>0</v>
      </c>
      <c r="AT37">
        <v>81</v>
      </c>
      <c r="AU37">
        <v>52</v>
      </c>
      <c r="AV37">
        <v>1</v>
      </c>
      <c r="AW37">
        <v>1</v>
      </c>
      <c r="AZ37">
        <v>1</v>
      </c>
      <c r="BA37">
        <f>'1.Смета.или.Акт'!J93</f>
        <v>18.3</v>
      </c>
      <c r="BB37">
        <f>'1.Смета.или.Акт'!J94</f>
        <v>12.5</v>
      </c>
      <c r="BC37">
        <v>7.5</v>
      </c>
      <c r="BD37" t="s">
        <v>3</v>
      </c>
      <c r="BE37" t="s">
        <v>3</v>
      </c>
      <c r="BF37" t="s">
        <v>3</v>
      </c>
      <c r="BG37" t="s">
        <v>3</v>
      </c>
      <c r="BH37">
        <v>0</v>
      </c>
      <c r="BI37">
        <v>2</v>
      </c>
      <c r="BJ37" t="s">
        <v>55</v>
      </c>
      <c r="BM37">
        <v>108001</v>
      </c>
      <c r="BN37">
        <v>0</v>
      </c>
      <c r="BO37" t="s">
        <v>3</v>
      </c>
      <c r="BP37">
        <v>0</v>
      </c>
      <c r="BQ37">
        <v>2</v>
      </c>
      <c r="BR37">
        <v>0</v>
      </c>
      <c r="BS37">
        <f>'1.Смета.или.Акт'!J95</f>
        <v>18.3</v>
      </c>
      <c r="BT37">
        <v>1</v>
      </c>
      <c r="BU37">
        <v>1</v>
      </c>
      <c r="BV37">
        <v>1</v>
      </c>
      <c r="BW37">
        <v>1</v>
      </c>
      <c r="BX37">
        <v>1</v>
      </c>
      <c r="BY37" t="s">
        <v>3</v>
      </c>
      <c r="BZ37">
        <v>95</v>
      </c>
      <c r="CA37">
        <v>65</v>
      </c>
      <c r="CF37">
        <v>0</v>
      </c>
      <c r="CG37">
        <v>0</v>
      </c>
      <c r="CM37">
        <v>0</v>
      </c>
      <c r="CN37" t="s">
        <v>3</v>
      </c>
      <c r="CO37">
        <v>0</v>
      </c>
      <c r="CP37">
        <f t="shared" si="33"/>
        <v>13385.119999999999</v>
      </c>
      <c r="CQ37">
        <f t="shared" si="34"/>
        <v>0</v>
      </c>
      <c r="CR37">
        <f t="shared" si="35"/>
        <v>5426.75</v>
      </c>
      <c r="CS37">
        <f t="shared" si="36"/>
        <v>759.26700000000005</v>
      </c>
      <c r="CT37">
        <f t="shared" si="37"/>
        <v>1265.8110000000001</v>
      </c>
      <c r="CU37">
        <f t="shared" si="38"/>
        <v>0</v>
      </c>
      <c r="CV37">
        <f t="shared" si="39"/>
        <v>7.19</v>
      </c>
      <c r="CW37">
        <f t="shared" si="40"/>
        <v>3.08</v>
      </c>
      <c r="CX37">
        <f t="shared" si="41"/>
        <v>0</v>
      </c>
      <c r="CY37">
        <f t="shared" si="42"/>
        <v>3280.6214999999997</v>
      </c>
      <c r="CZ37">
        <f t="shared" si="43"/>
        <v>2106.078</v>
      </c>
      <c r="DC37" t="s">
        <v>3</v>
      </c>
      <c r="DD37" t="s">
        <v>3</v>
      </c>
      <c r="DE37" t="s">
        <v>3</v>
      </c>
      <c r="DF37" t="s">
        <v>3</v>
      </c>
      <c r="DG37" t="s">
        <v>3</v>
      </c>
      <c r="DH37" t="s">
        <v>3</v>
      </c>
      <c r="DI37" t="s">
        <v>3</v>
      </c>
      <c r="DJ37" t="s">
        <v>3</v>
      </c>
      <c r="DK37" t="s">
        <v>3</v>
      </c>
      <c r="DL37" t="s">
        <v>3</v>
      </c>
      <c r="DM37" t="s">
        <v>3</v>
      </c>
      <c r="DN37">
        <v>0</v>
      </c>
      <c r="DO37">
        <v>0</v>
      </c>
      <c r="DP37">
        <v>1</v>
      </c>
      <c r="DQ37">
        <v>1</v>
      </c>
      <c r="DU37">
        <v>1013</v>
      </c>
      <c r="DV37" t="s">
        <v>54</v>
      </c>
      <c r="DW37" t="str">
        <f>'1.Смета.или.Акт'!D92</f>
        <v>ШТ</v>
      </c>
      <c r="DX37">
        <v>1</v>
      </c>
      <c r="EE37">
        <v>32653241</v>
      </c>
      <c r="EF37">
        <v>2</v>
      </c>
      <c r="EG37" t="s">
        <v>44</v>
      </c>
      <c r="EH37">
        <v>0</v>
      </c>
      <c r="EI37" t="s">
        <v>3</v>
      </c>
      <c r="EJ37">
        <v>2</v>
      </c>
      <c r="EK37">
        <v>108001</v>
      </c>
      <c r="EL37" t="s">
        <v>45</v>
      </c>
      <c r="EM37" t="s">
        <v>46</v>
      </c>
      <c r="EO37" t="s">
        <v>3</v>
      </c>
      <c r="EQ37">
        <v>0</v>
      </c>
      <c r="ER37">
        <f>ES37+ET37+EV37</f>
        <v>524.23</v>
      </c>
      <c r="ES37">
        <v>20.92</v>
      </c>
      <c r="ET37" s="52">
        <f>'1.Смета.или.Акт'!F94</f>
        <v>434.14</v>
      </c>
      <c r="EU37" s="52">
        <f>'1.Смета.или.Акт'!F95</f>
        <v>41.49</v>
      </c>
      <c r="EV37" s="52">
        <f>'1.Смета.или.Акт'!F93</f>
        <v>69.17</v>
      </c>
      <c r="EW37">
        <f>'1.Смета.или.Акт'!E98</f>
        <v>7.19</v>
      </c>
      <c r="EX37">
        <v>3.08</v>
      </c>
      <c r="EY37">
        <v>1</v>
      </c>
      <c r="FQ37">
        <v>0</v>
      </c>
      <c r="FR37">
        <f t="shared" si="44"/>
        <v>0</v>
      </c>
      <c r="FS37">
        <v>0</v>
      </c>
      <c r="FV37" t="s">
        <v>20</v>
      </c>
      <c r="FW37" t="s">
        <v>21</v>
      </c>
      <c r="FX37">
        <v>95</v>
      </c>
      <c r="FY37">
        <v>65</v>
      </c>
      <c r="GA37" t="s">
        <v>3</v>
      </c>
      <c r="GD37">
        <v>0</v>
      </c>
      <c r="GF37">
        <v>-822151236</v>
      </c>
      <c r="GG37">
        <v>2</v>
      </c>
      <c r="GH37">
        <v>1</v>
      </c>
      <c r="GI37">
        <v>4</v>
      </c>
      <c r="GJ37">
        <v>0</v>
      </c>
      <c r="GK37">
        <f>ROUND(R37*(S12)/100,2)</f>
        <v>0</v>
      </c>
      <c r="GL37">
        <f t="shared" si="45"/>
        <v>0</v>
      </c>
      <c r="GM37">
        <f t="shared" si="46"/>
        <v>18771.82</v>
      </c>
      <c r="GN37">
        <f t="shared" si="47"/>
        <v>0</v>
      </c>
      <c r="GO37">
        <f t="shared" si="48"/>
        <v>18771.82</v>
      </c>
      <c r="GP37">
        <f t="shared" si="49"/>
        <v>0</v>
      </c>
      <c r="GR37">
        <v>0</v>
      </c>
      <c r="GS37">
        <v>3</v>
      </c>
      <c r="GT37">
        <v>0</v>
      </c>
      <c r="GU37" t="s">
        <v>3</v>
      </c>
      <c r="GV37">
        <f t="shared" si="50"/>
        <v>0</v>
      </c>
      <c r="GW37">
        <v>18.3</v>
      </c>
      <c r="GX37">
        <f t="shared" si="51"/>
        <v>0</v>
      </c>
      <c r="HA37">
        <v>0</v>
      </c>
      <c r="HB37">
        <v>0</v>
      </c>
      <c r="IK37">
        <v>0</v>
      </c>
    </row>
    <row r="38" spans="1:255" x14ac:dyDescent="0.2">
      <c r="A38" s="2">
        <v>17</v>
      </c>
      <c r="B38" s="2">
        <v>1</v>
      </c>
      <c r="C38" s="2">
        <f>ROW(SmtRes!A54)</f>
        <v>54</v>
      </c>
      <c r="D38" s="2">
        <f>ROW(EtalonRes!A108)</f>
        <v>108</v>
      </c>
      <c r="E38" s="2" t="s">
        <v>56</v>
      </c>
      <c r="F38" s="2" t="s">
        <v>57</v>
      </c>
      <c r="G38" s="2" t="s">
        <v>58</v>
      </c>
      <c r="H38" s="2" t="s">
        <v>54</v>
      </c>
      <c r="I38" s="2">
        <f>'1.Смета.или.Акт'!E100</f>
        <v>2</v>
      </c>
      <c r="J38" s="2">
        <v>0</v>
      </c>
      <c r="K38" s="2"/>
      <c r="L38" s="2"/>
      <c r="M38" s="2"/>
      <c r="N38" s="2"/>
      <c r="O38" s="2">
        <f t="shared" si="14"/>
        <v>21</v>
      </c>
      <c r="P38" s="2">
        <f t="shared" si="15"/>
        <v>0</v>
      </c>
      <c r="Q38" s="2">
        <f t="shared" si="16"/>
        <v>0</v>
      </c>
      <c r="R38" s="2">
        <f t="shared" si="17"/>
        <v>0</v>
      </c>
      <c r="S38" s="2">
        <f t="shared" si="18"/>
        <v>21</v>
      </c>
      <c r="T38" s="2">
        <f t="shared" si="19"/>
        <v>0</v>
      </c>
      <c r="U38" s="2">
        <f t="shared" si="20"/>
        <v>1.64</v>
      </c>
      <c r="V38" s="2">
        <f t="shared" si="21"/>
        <v>0</v>
      </c>
      <c r="W38" s="2">
        <f t="shared" si="22"/>
        <v>0</v>
      </c>
      <c r="X38" s="2">
        <f t="shared" si="23"/>
        <v>13.65</v>
      </c>
      <c r="Y38" s="2">
        <f t="shared" si="24"/>
        <v>8.4</v>
      </c>
      <c r="Z38" s="2"/>
      <c r="AA38" s="2">
        <v>34732180</v>
      </c>
      <c r="AB38" s="2">
        <f t="shared" si="25"/>
        <v>10.5</v>
      </c>
      <c r="AC38" s="2">
        <f>ROUND((ES38),2)</f>
        <v>0</v>
      </c>
      <c r="AD38" s="2">
        <f t="shared" si="26"/>
        <v>0</v>
      </c>
      <c r="AE38" s="2">
        <f t="shared" si="27"/>
        <v>0</v>
      </c>
      <c r="AF38" s="2">
        <f t="shared" si="28"/>
        <v>10.5</v>
      </c>
      <c r="AG38" s="2">
        <f t="shared" si="29"/>
        <v>0</v>
      </c>
      <c r="AH38" s="2">
        <f t="shared" si="30"/>
        <v>0.82</v>
      </c>
      <c r="AI38" s="2">
        <f t="shared" si="31"/>
        <v>0</v>
      </c>
      <c r="AJ38" s="2">
        <f t="shared" si="32"/>
        <v>0</v>
      </c>
      <c r="AK38" s="2">
        <v>10.5</v>
      </c>
      <c r="AL38" s="2">
        <v>0</v>
      </c>
      <c r="AM38" s="2">
        <v>0</v>
      </c>
      <c r="AN38" s="2">
        <v>0</v>
      </c>
      <c r="AO38" s="2">
        <v>10.5</v>
      </c>
      <c r="AP38" s="2">
        <v>0</v>
      </c>
      <c r="AQ38" s="2">
        <v>0.82</v>
      </c>
      <c r="AR38" s="2">
        <v>0</v>
      </c>
      <c r="AS38" s="2">
        <v>0</v>
      </c>
      <c r="AT38" s="2">
        <v>65</v>
      </c>
      <c r="AU38" s="2">
        <v>40</v>
      </c>
      <c r="AV38" s="2">
        <v>1</v>
      </c>
      <c r="AW38" s="2">
        <v>1</v>
      </c>
      <c r="AX38" s="2"/>
      <c r="AY38" s="2"/>
      <c r="AZ38" s="2">
        <v>1</v>
      </c>
      <c r="BA38" s="2">
        <v>1</v>
      </c>
      <c r="BB38" s="2">
        <v>1</v>
      </c>
      <c r="BC38" s="2">
        <v>1</v>
      </c>
      <c r="BD38" s="2" t="s">
        <v>3</v>
      </c>
      <c r="BE38" s="2" t="s">
        <v>3</v>
      </c>
      <c r="BF38" s="2" t="s">
        <v>3</v>
      </c>
      <c r="BG38" s="2" t="s">
        <v>3</v>
      </c>
      <c r="BH38" s="2">
        <v>0</v>
      </c>
      <c r="BI38" s="2">
        <v>4</v>
      </c>
      <c r="BJ38" s="2" t="s">
        <v>59</v>
      </c>
      <c r="BK38" s="2"/>
      <c r="BL38" s="2"/>
      <c r="BM38" s="2">
        <v>200001</v>
      </c>
      <c r="BN38" s="2">
        <v>0</v>
      </c>
      <c r="BO38" s="2" t="s">
        <v>3</v>
      </c>
      <c r="BP38" s="2">
        <v>0</v>
      </c>
      <c r="BQ38" s="2">
        <v>5</v>
      </c>
      <c r="BR38" s="2">
        <v>0</v>
      </c>
      <c r="BS38" s="2">
        <v>1</v>
      </c>
      <c r="BT38" s="2">
        <v>1</v>
      </c>
      <c r="BU38" s="2">
        <v>1</v>
      </c>
      <c r="BV38" s="2">
        <v>1</v>
      </c>
      <c r="BW38" s="2">
        <v>1</v>
      </c>
      <c r="BX38" s="2">
        <v>1</v>
      </c>
      <c r="BY38" s="2" t="s">
        <v>3</v>
      </c>
      <c r="BZ38" s="2">
        <v>65</v>
      </c>
      <c r="CA38" s="2">
        <v>40</v>
      </c>
      <c r="CB38" s="2"/>
      <c r="CC38" s="2"/>
      <c r="CD38" s="2"/>
      <c r="CE38" s="2"/>
      <c r="CF38" s="2">
        <v>0</v>
      </c>
      <c r="CG38" s="2">
        <v>0</v>
      </c>
      <c r="CH38" s="2"/>
      <c r="CI38" s="2"/>
      <c r="CJ38" s="2"/>
      <c r="CK38" s="2"/>
      <c r="CL38" s="2"/>
      <c r="CM38" s="2">
        <v>0</v>
      </c>
      <c r="CN38" s="2" t="s">
        <v>3</v>
      </c>
      <c r="CO38" s="2">
        <v>0</v>
      </c>
      <c r="CP38" s="2">
        <f t="shared" si="33"/>
        <v>21</v>
      </c>
      <c r="CQ38" s="2">
        <f t="shared" si="34"/>
        <v>0</v>
      </c>
      <c r="CR38" s="2">
        <f t="shared" si="35"/>
        <v>0</v>
      </c>
      <c r="CS38" s="2">
        <f t="shared" si="36"/>
        <v>0</v>
      </c>
      <c r="CT38" s="2">
        <f t="shared" si="37"/>
        <v>10.5</v>
      </c>
      <c r="CU38" s="2">
        <f t="shared" si="38"/>
        <v>0</v>
      </c>
      <c r="CV38" s="2">
        <f t="shared" si="39"/>
        <v>0.82</v>
      </c>
      <c r="CW38" s="2">
        <f t="shared" si="40"/>
        <v>0</v>
      </c>
      <c r="CX38" s="2">
        <f t="shared" si="41"/>
        <v>0</v>
      </c>
      <c r="CY38" s="2">
        <f t="shared" si="42"/>
        <v>13.65</v>
      </c>
      <c r="CZ38" s="2">
        <f t="shared" si="43"/>
        <v>8.4</v>
      </c>
      <c r="DA38" s="2"/>
      <c r="DB38" s="2"/>
      <c r="DC38" s="2" t="s">
        <v>3</v>
      </c>
      <c r="DD38" s="2" t="s">
        <v>3</v>
      </c>
      <c r="DE38" s="2" t="s">
        <v>3</v>
      </c>
      <c r="DF38" s="2" t="s">
        <v>3</v>
      </c>
      <c r="DG38" s="2" t="s">
        <v>3</v>
      </c>
      <c r="DH38" s="2" t="s">
        <v>3</v>
      </c>
      <c r="DI38" s="2" t="s">
        <v>3</v>
      </c>
      <c r="DJ38" s="2" t="s">
        <v>3</v>
      </c>
      <c r="DK38" s="2" t="s">
        <v>3</v>
      </c>
      <c r="DL38" s="2" t="s">
        <v>3</v>
      </c>
      <c r="DM38" s="2" t="s">
        <v>3</v>
      </c>
      <c r="DN38" s="2">
        <v>0</v>
      </c>
      <c r="DO38" s="2">
        <v>0</v>
      </c>
      <c r="DP38" s="2">
        <v>1</v>
      </c>
      <c r="DQ38" s="2">
        <v>1</v>
      </c>
      <c r="DR38" s="2"/>
      <c r="DS38" s="2"/>
      <c r="DT38" s="2"/>
      <c r="DU38" s="2">
        <v>1013</v>
      </c>
      <c r="DV38" s="2" t="s">
        <v>54</v>
      </c>
      <c r="DW38" s="2" t="s">
        <v>54</v>
      </c>
      <c r="DX38" s="2">
        <v>1</v>
      </c>
      <c r="DY38" s="2"/>
      <c r="DZ38" s="2"/>
      <c r="EA38" s="2"/>
      <c r="EB38" s="2"/>
      <c r="EC38" s="2"/>
      <c r="ED38" s="2"/>
      <c r="EE38" s="2">
        <v>32653283</v>
      </c>
      <c r="EF38" s="2">
        <v>5</v>
      </c>
      <c r="EG38" s="2" t="s">
        <v>60</v>
      </c>
      <c r="EH38" s="2">
        <v>0</v>
      </c>
      <c r="EI38" s="2" t="s">
        <v>3</v>
      </c>
      <c r="EJ38" s="2">
        <v>4</v>
      </c>
      <c r="EK38" s="2">
        <v>200001</v>
      </c>
      <c r="EL38" s="2" t="s">
        <v>61</v>
      </c>
      <c r="EM38" s="2" t="s">
        <v>62</v>
      </c>
      <c r="EN38" s="2"/>
      <c r="EO38" s="2" t="s">
        <v>3</v>
      </c>
      <c r="EP38" s="2"/>
      <c r="EQ38" s="2">
        <v>0</v>
      </c>
      <c r="ER38" s="2">
        <v>10.5</v>
      </c>
      <c r="ES38" s="2">
        <v>0</v>
      </c>
      <c r="ET38" s="2">
        <v>0</v>
      </c>
      <c r="EU38" s="2">
        <v>0</v>
      </c>
      <c r="EV38" s="2">
        <v>10.5</v>
      </c>
      <c r="EW38" s="2">
        <v>0.82</v>
      </c>
      <c r="EX38" s="2">
        <v>0</v>
      </c>
      <c r="EY38" s="2">
        <v>0</v>
      </c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>
        <v>0</v>
      </c>
      <c r="FR38" s="2">
        <f t="shared" si="44"/>
        <v>0</v>
      </c>
      <c r="FS38" s="2">
        <v>0</v>
      </c>
      <c r="FT38" s="2"/>
      <c r="FU38" s="2"/>
      <c r="FV38" s="2"/>
      <c r="FW38" s="2"/>
      <c r="FX38" s="2">
        <v>65</v>
      </c>
      <c r="FY38" s="2">
        <v>40</v>
      </c>
      <c r="FZ38" s="2"/>
      <c r="GA38" s="2" t="s">
        <v>3</v>
      </c>
      <c r="GB38" s="2"/>
      <c r="GC38" s="2"/>
      <c r="GD38" s="2">
        <v>0</v>
      </c>
      <c r="GE38" s="2"/>
      <c r="GF38" s="2">
        <v>-1118003811</v>
      </c>
      <c r="GG38" s="2">
        <v>2</v>
      </c>
      <c r="GH38" s="2">
        <v>1</v>
      </c>
      <c r="GI38" s="2">
        <v>-2</v>
      </c>
      <c r="GJ38" s="2">
        <v>0</v>
      </c>
      <c r="GK38" s="2">
        <f>ROUND(R38*(R12)/100,2)</f>
        <v>0</v>
      </c>
      <c r="GL38" s="2">
        <f t="shared" si="45"/>
        <v>0</v>
      </c>
      <c r="GM38" s="2">
        <f t="shared" si="46"/>
        <v>43.05</v>
      </c>
      <c r="GN38" s="2">
        <f t="shared" si="47"/>
        <v>0</v>
      </c>
      <c r="GO38" s="2">
        <f t="shared" si="48"/>
        <v>0</v>
      </c>
      <c r="GP38" s="2">
        <f t="shared" si="49"/>
        <v>43.05</v>
      </c>
      <c r="GQ38" s="2"/>
      <c r="GR38" s="2">
        <v>0</v>
      </c>
      <c r="GS38" s="2">
        <v>3</v>
      </c>
      <c r="GT38" s="2">
        <v>0</v>
      </c>
      <c r="GU38" s="2" t="s">
        <v>3</v>
      </c>
      <c r="GV38" s="2">
        <f t="shared" si="50"/>
        <v>0</v>
      </c>
      <c r="GW38" s="2">
        <v>1</v>
      </c>
      <c r="GX38" s="2">
        <f t="shared" si="51"/>
        <v>0</v>
      </c>
      <c r="GY38" s="2"/>
      <c r="GZ38" s="2"/>
      <c r="HA38" s="2">
        <v>0</v>
      </c>
      <c r="HB38" s="2">
        <v>0</v>
      </c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>
        <v>0</v>
      </c>
      <c r="IL38" s="2"/>
      <c r="IM38" s="2"/>
      <c r="IN38" s="2"/>
      <c r="IO38" s="2"/>
      <c r="IP38" s="2"/>
      <c r="IQ38" s="2"/>
      <c r="IR38" s="2"/>
      <c r="IS38" s="2"/>
      <c r="IT38" s="2"/>
      <c r="IU38" s="2"/>
    </row>
    <row r="39" spans="1:255" x14ac:dyDescent="0.2">
      <c r="A39">
        <v>17</v>
      </c>
      <c r="B39">
        <v>1</v>
      </c>
      <c r="C39">
        <f>ROW(SmtRes!A56)</f>
        <v>56</v>
      </c>
      <c r="D39">
        <f>ROW(EtalonRes!A110)</f>
        <v>110</v>
      </c>
      <c r="E39" t="s">
        <v>56</v>
      </c>
      <c r="F39" t="s">
        <v>57</v>
      </c>
      <c r="G39" t="s">
        <v>58</v>
      </c>
      <c r="H39" t="s">
        <v>54</v>
      </c>
      <c r="I39">
        <f>'1.Смета.или.Акт'!E100</f>
        <v>2</v>
      </c>
      <c r="J39">
        <v>0</v>
      </c>
      <c r="O39">
        <f t="shared" si="14"/>
        <v>384.3</v>
      </c>
      <c r="P39">
        <f t="shared" si="15"/>
        <v>0</v>
      </c>
      <c r="Q39">
        <f t="shared" si="16"/>
        <v>0</v>
      </c>
      <c r="R39">
        <f t="shared" si="17"/>
        <v>0</v>
      </c>
      <c r="S39">
        <f t="shared" si="18"/>
        <v>384.3</v>
      </c>
      <c r="T39">
        <f t="shared" si="19"/>
        <v>0</v>
      </c>
      <c r="U39">
        <f t="shared" si="20"/>
        <v>1.64</v>
      </c>
      <c r="V39">
        <f t="shared" si="21"/>
        <v>0</v>
      </c>
      <c r="W39">
        <f t="shared" si="22"/>
        <v>0</v>
      </c>
      <c r="X39">
        <f t="shared" si="23"/>
        <v>211.37</v>
      </c>
      <c r="Y39">
        <f t="shared" si="24"/>
        <v>122.98</v>
      </c>
      <c r="AA39">
        <v>34732181</v>
      </c>
      <c r="AB39">
        <f t="shared" si="25"/>
        <v>10.5</v>
      </c>
      <c r="AC39">
        <f>ROUND((ES39),2)</f>
        <v>0</v>
      </c>
      <c r="AD39">
        <f t="shared" si="26"/>
        <v>0</v>
      </c>
      <c r="AE39">
        <f t="shared" si="27"/>
        <v>0</v>
      </c>
      <c r="AF39">
        <f t="shared" si="28"/>
        <v>10.5</v>
      </c>
      <c r="AG39">
        <f t="shared" si="29"/>
        <v>0</v>
      </c>
      <c r="AH39">
        <f t="shared" si="30"/>
        <v>0.82</v>
      </c>
      <c r="AI39">
        <f t="shared" si="31"/>
        <v>0</v>
      </c>
      <c r="AJ39">
        <f t="shared" si="32"/>
        <v>0</v>
      </c>
      <c r="AK39">
        <f>AL39+AM39+AO39</f>
        <v>10.5</v>
      </c>
      <c r="AL39">
        <v>0</v>
      </c>
      <c r="AM39">
        <v>0</v>
      </c>
      <c r="AN39">
        <v>0</v>
      </c>
      <c r="AO39" s="52">
        <f>'1.Смета.или.Акт'!F101</f>
        <v>10.5</v>
      </c>
      <c r="AP39">
        <v>0</v>
      </c>
      <c r="AQ39">
        <f>'1.Смета.или.Акт'!E104</f>
        <v>0.82</v>
      </c>
      <c r="AR39">
        <v>0</v>
      </c>
      <c r="AS39">
        <v>0</v>
      </c>
      <c r="AT39">
        <v>55</v>
      </c>
      <c r="AU39">
        <v>32</v>
      </c>
      <c r="AV39">
        <v>1</v>
      </c>
      <c r="AW39">
        <v>1</v>
      </c>
      <c r="AZ39">
        <v>1</v>
      </c>
      <c r="BA39">
        <f>'1.Смета.или.Акт'!J101</f>
        <v>18.3</v>
      </c>
      <c r="BB39">
        <v>18.3</v>
      </c>
      <c r="BC39">
        <v>18.3</v>
      </c>
      <c r="BD39" t="s">
        <v>3</v>
      </c>
      <c r="BE39" t="s">
        <v>3</v>
      </c>
      <c r="BF39" t="s">
        <v>3</v>
      </c>
      <c r="BG39" t="s">
        <v>3</v>
      </c>
      <c r="BH39">
        <v>0</v>
      </c>
      <c r="BI39">
        <v>4</v>
      </c>
      <c r="BJ39" t="s">
        <v>59</v>
      </c>
      <c r="BM39">
        <v>200001</v>
      </c>
      <c r="BN39">
        <v>0</v>
      </c>
      <c r="BO39" t="s">
        <v>3</v>
      </c>
      <c r="BP39">
        <v>0</v>
      </c>
      <c r="BQ39">
        <v>5</v>
      </c>
      <c r="BR39">
        <v>0</v>
      </c>
      <c r="BS39">
        <v>18.3</v>
      </c>
      <c r="BT39">
        <v>1</v>
      </c>
      <c r="BU39">
        <v>1</v>
      </c>
      <c r="BV39">
        <v>1</v>
      </c>
      <c r="BW39">
        <v>1</v>
      </c>
      <c r="BX39">
        <v>1</v>
      </c>
      <c r="BY39" t="s">
        <v>3</v>
      </c>
      <c r="BZ39">
        <v>65</v>
      </c>
      <c r="CA39">
        <v>40</v>
      </c>
      <c r="CF39">
        <v>0</v>
      </c>
      <c r="CG39">
        <v>0</v>
      </c>
      <c r="CM39">
        <v>0</v>
      </c>
      <c r="CN39" t="s">
        <v>3</v>
      </c>
      <c r="CO39">
        <v>0</v>
      </c>
      <c r="CP39">
        <f t="shared" si="33"/>
        <v>384.3</v>
      </c>
      <c r="CQ39">
        <f t="shared" si="34"/>
        <v>0</v>
      </c>
      <c r="CR39">
        <f t="shared" si="35"/>
        <v>0</v>
      </c>
      <c r="CS39">
        <f t="shared" si="36"/>
        <v>0</v>
      </c>
      <c r="CT39">
        <f t="shared" si="37"/>
        <v>192.15</v>
      </c>
      <c r="CU39">
        <f t="shared" si="38"/>
        <v>0</v>
      </c>
      <c r="CV39">
        <f t="shared" si="39"/>
        <v>0.82</v>
      </c>
      <c r="CW39">
        <f t="shared" si="40"/>
        <v>0</v>
      </c>
      <c r="CX39">
        <f t="shared" si="41"/>
        <v>0</v>
      </c>
      <c r="CY39">
        <f t="shared" si="42"/>
        <v>211.36500000000001</v>
      </c>
      <c r="CZ39">
        <f t="shared" si="43"/>
        <v>122.976</v>
      </c>
      <c r="DC39" t="s">
        <v>3</v>
      </c>
      <c r="DD39" t="s">
        <v>3</v>
      </c>
      <c r="DE39" t="s">
        <v>3</v>
      </c>
      <c r="DF39" t="s">
        <v>3</v>
      </c>
      <c r="DG39" t="s">
        <v>3</v>
      </c>
      <c r="DH39" t="s">
        <v>3</v>
      </c>
      <c r="DI39" t="s">
        <v>3</v>
      </c>
      <c r="DJ39" t="s">
        <v>3</v>
      </c>
      <c r="DK39" t="s">
        <v>3</v>
      </c>
      <c r="DL39" t="s">
        <v>3</v>
      </c>
      <c r="DM39" t="s">
        <v>3</v>
      </c>
      <c r="DN39">
        <v>0</v>
      </c>
      <c r="DO39">
        <v>0</v>
      </c>
      <c r="DP39">
        <v>1</v>
      </c>
      <c r="DQ39">
        <v>1</v>
      </c>
      <c r="DU39">
        <v>1013</v>
      </c>
      <c r="DV39" t="s">
        <v>54</v>
      </c>
      <c r="DW39" t="str">
        <f>'1.Смета.или.Акт'!D100</f>
        <v>ШТ</v>
      </c>
      <c r="DX39">
        <v>1</v>
      </c>
      <c r="EE39">
        <v>32653283</v>
      </c>
      <c r="EF39">
        <v>5</v>
      </c>
      <c r="EG39" t="s">
        <v>60</v>
      </c>
      <c r="EH39">
        <v>0</v>
      </c>
      <c r="EI39" t="s">
        <v>3</v>
      </c>
      <c r="EJ39">
        <v>4</v>
      </c>
      <c r="EK39">
        <v>200001</v>
      </c>
      <c r="EL39" t="s">
        <v>61</v>
      </c>
      <c r="EM39" t="s">
        <v>62</v>
      </c>
      <c r="EO39" t="s">
        <v>3</v>
      </c>
      <c r="EQ39">
        <v>0</v>
      </c>
      <c r="ER39">
        <f>ES39+ET39+EV39</f>
        <v>10.5</v>
      </c>
      <c r="ES39">
        <v>0</v>
      </c>
      <c r="ET39">
        <v>0</v>
      </c>
      <c r="EU39">
        <v>0</v>
      </c>
      <c r="EV39" s="52">
        <f>'1.Смета.или.Акт'!F101</f>
        <v>10.5</v>
      </c>
      <c r="EW39">
        <f>'1.Смета.или.Акт'!E104</f>
        <v>0.82</v>
      </c>
      <c r="EX39">
        <v>0</v>
      </c>
      <c r="EY39">
        <v>0</v>
      </c>
      <c r="FQ39">
        <v>0</v>
      </c>
      <c r="FR39">
        <f t="shared" si="44"/>
        <v>0</v>
      </c>
      <c r="FS39">
        <v>0</v>
      </c>
      <c r="FV39" t="s">
        <v>20</v>
      </c>
      <c r="FW39" t="s">
        <v>21</v>
      </c>
      <c r="FX39">
        <v>65</v>
      </c>
      <c r="FY39">
        <v>40</v>
      </c>
      <c r="GA39" t="s">
        <v>3</v>
      </c>
      <c r="GD39">
        <v>0</v>
      </c>
      <c r="GF39">
        <v>-1118003811</v>
      </c>
      <c r="GG39">
        <v>2</v>
      </c>
      <c r="GH39">
        <v>1</v>
      </c>
      <c r="GI39">
        <v>4</v>
      </c>
      <c r="GJ39">
        <v>0</v>
      </c>
      <c r="GK39">
        <f>ROUND(R39*(S12)/100,2)</f>
        <v>0</v>
      </c>
      <c r="GL39">
        <f t="shared" si="45"/>
        <v>0</v>
      </c>
      <c r="GM39">
        <f t="shared" si="46"/>
        <v>718.65</v>
      </c>
      <c r="GN39">
        <f t="shared" si="47"/>
        <v>0</v>
      </c>
      <c r="GO39">
        <f t="shared" si="48"/>
        <v>0</v>
      </c>
      <c r="GP39">
        <f t="shared" si="49"/>
        <v>718.65</v>
      </c>
      <c r="GR39">
        <v>0</v>
      </c>
      <c r="GS39">
        <v>3</v>
      </c>
      <c r="GT39">
        <v>0</v>
      </c>
      <c r="GU39" t="s">
        <v>3</v>
      </c>
      <c r="GV39">
        <f t="shared" si="50"/>
        <v>0</v>
      </c>
      <c r="GW39">
        <v>18.3</v>
      </c>
      <c r="GX39">
        <f t="shared" si="51"/>
        <v>0</v>
      </c>
      <c r="HA39">
        <v>0</v>
      </c>
      <c r="HB39">
        <v>0</v>
      </c>
      <c r="IK39">
        <v>0</v>
      </c>
    </row>
    <row r="40" spans="1:255" x14ac:dyDescent="0.2">
      <c r="A40" s="2">
        <v>17</v>
      </c>
      <c r="B40" s="2">
        <v>1</v>
      </c>
      <c r="C40" s="2">
        <f>ROW(SmtRes!A58)</f>
        <v>58</v>
      </c>
      <c r="D40" s="2">
        <f>ROW(EtalonRes!A112)</f>
        <v>112</v>
      </c>
      <c r="E40" s="2" t="s">
        <v>63</v>
      </c>
      <c r="F40" s="2" t="s">
        <v>64</v>
      </c>
      <c r="G40" s="2" t="s">
        <v>65</v>
      </c>
      <c r="H40" s="2" t="s">
        <v>66</v>
      </c>
      <c r="I40" s="2">
        <f>'1.Смета.или.Акт'!E106</f>
        <v>2.12</v>
      </c>
      <c r="J40" s="2">
        <v>0</v>
      </c>
      <c r="K40" s="2"/>
      <c r="L40" s="2"/>
      <c r="M40" s="2"/>
      <c r="N40" s="2"/>
      <c r="O40" s="2">
        <f t="shared" si="14"/>
        <v>118.11</v>
      </c>
      <c r="P40" s="2">
        <f t="shared" si="15"/>
        <v>0</v>
      </c>
      <c r="Q40" s="2">
        <f t="shared" si="16"/>
        <v>0</v>
      </c>
      <c r="R40" s="2">
        <f t="shared" si="17"/>
        <v>0</v>
      </c>
      <c r="S40" s="2">
        <f t="shared" si="18"/>
        <v>118.11</v>
      </c>
      <c r="T40" s="2">
        <f t="shared" si="19"/>
        <v>0</v>
      </c>
      <c r="U40" s="2">
        <f t="shared" si="20"/>
        <v>10.3032</v>
      </c>
      <c r="V40" s="2">
        <f t="shared" si="21"/>
        <v>0</v>
      </c>
      <c r="W40" s="2">
        <f t="shared" si="22"/>
        <v>0</v>
      </c>
      <c r="X40" s="2">
        <f t="shared" si="23"/>
        <v>76.77</v>
      </c>
      <c r="Y40" s="2">
        <f t="shared" si="24"/>
        <v>47.24</v>
      </c>
      <c r="Z40" s="2"/>
      <c r="AA40" s="2">
        <v>34732180</v>
      </c>
      <c r="AB40" s="2">
        <f t="shared" si="25"/>
        <v>55.71</v>
      </c>
      <c r="AC40" s="2">
        <f>ROUND((ES40),2)</f>
        <v>0</v>
      </c>
      <c r="AD40" s="2">
        <f t="shared" si="26"/>
        <v>0</v>
      </c>
      <c r="AE40" s="2">
        <f t="shared" si="27"/>
        <v>0</v>
      </c>
      <c r="AF40" s="2">
        <f t="shared" si="28"/>
        <v>55.71</v>
      </c>
      <c r="AG40" s="2">
        <f t="shared" si="29"/>
        <v>0</v>
      </c>
      <c r="AH40" s="2">
        <f t="shared" si="30"/>
        <v>4.8600000000000003</v>
      </c>
      <c r="AI40" s="2">
        <f t="shared" si="31"/>
        <v>0</v>
      </c>
      <c r="AJ40" s="2">
        <f t="shared" si="32"/>
        <v>0</v>
      </c>
      <c r="AK40" s="2">
        <v>55.71</v>
      </c>
      <c r="AL40" s="2">
        <v>0</v>
      </c>
      <c r="AM40" s="2">
        <v>0</v>
      </c>
      <c r="AN40" s="2">
        <v>0</v>
      </c>
      <c r="AO40" s="2">
        <v>55.71</v>
      </c>
      <c r="AP40" s="2">
        <v>0</v>
      </c>
      <c r="AQ40" s="2">
        <v>4.8600000000000003</v>
      </c>
      <c r="AR40" s="2">
        <v>0</v>
      </c>
      <c r="AS40" s="2">
        <v>0</v>
      </c>
      <c r="AT40" s="2">
        <v>65</v>
      </c>
      <c r="AU40" s="2">
        <v>40</v>
      </c>
      <c r="AV40" s="2">
        <v>1</v>
      </c>
      <c r="AW40" s="2">
        <v>1</v>
      </c>
      <c r="AX40" s="2"/>
      <c r="AY40" s="2"/>
      <c r="AZ40" s="2">
        <v>1</v>
      </c>
      <c r="BA40" s="2">
        <v>1</v>
      </c>
      <c r="BB40" s="2">
        <v>1</v>
      </c>
      <c r="BC40" s="2">
        <v>1</v>
      </c>
      <c r="BD40" s="2" t="s">
        <v>3</v>
      </c>
      <c r="BE40" s="2" t="s">
        <v>3</v>
      </c>
      <c r="BF40" s="2" t="s">
        <v>3</v>
      </c>
      <c r="BG40" s="2" t="s">
        <v>3</v>
      </c>
      <c r="BH40" s="2">
        <v>0</v>
      </c>
      <c r="BI40" s="2">
        <v>4</v>
      </c>
      <c r="BJ40" s="2" t="s">
        <v>67</v>
      </c>
      <c r="BK40" s="2"/>
      <c r="BL40" s="2"/>
      <c r="BM40" s="2">
        <v>200001</v>
      </c>
      <c r="BN40" s="2">
        <v>0</v>
      </c>
      <c r="BO40" s="2" t="s">
        <v>3</v>
      </c>
      <c r="BP40" s="2">
        <v>0</v>
      </c>
      <c r="BQ40" s="2">
        <v>5</v>
      </c>
      <c r="BR40" s="2">
        <v>0</v>
      </c>
      <c r="BS40" s="2">
        <v>1</v>
      </c>
      <c r="BT40" s="2">
        <v>1</v>
      </c>
      <c r="BU40" s="2">
        <v>1</v>
      </c>
      <c r="BV40" s="2">
        <v>1</v>
      </c>
      <c r="BW40" s="2">
        <v>1</v>
      </c>
      <c r="BX40" s="2">
        <v>1</v>
      </c>
      <c r="BY40" s="2" t="s">
        <v>3</v>
      </c>
      <c r="BZ40" s="2">
        <v>65</v>
      </c>
      <c r="CA40" s="2">
        <v>40</v>
      </c>
      <c r="CB40" s="2"/>
      <c r="CC40" s="2"/>
      <c r="CD40" s="2"/>
      <c r="CE40" s="2"/>
      <c r="CF40" s="2">
        <v>0</v>
      </c>
      <c r="CG40" s="2">
        <v>0</v>
      </c>
      <c r="CH40" s="2"/>
      <c r="CI40" s="2"/>
      <c r="CJ40" s="2"/>
      <c r="CK40" s="2"/>
      <c r="CL40" s="2"/>
      <c r="CM40" s="2">
        <v>0</v>
      </c>
      <c r="CN40" s="2" t="s">
        <v>3</v>
      </c>
      <c r="CO40" s="2">
        <v>0</v>
      </c>
      <c r="CP40" s="2">
        <f t="shared" si="33"/>
        <v>118.11</v>
      </c>
      <c r="CQ40" s="2">
        <f t="shared" si="34"/>
        <v>0</v>
      </c>
      <c r="CR40" s="2">
        <f t="shared" si="35"/>
        <v>0</v>
      </c>
      <c r="CS40" s="2">
        <f t="shared" si="36"/>
        <v>0</v>
      </c>
      <c r="CT40" s="2">
        <f t="shared" si="37"/>
        <v>55.71</v>
      </c>
      <c r="CU40" s="2">
        <f t="shared" si="38"/>
        <v>0</v>
      </c>
      <c r="CV40" s="2">
        <f t="shared" si="39"/>
        <v>4.8600000000000003</v>
      </c>
      <c r="CW40" s="2">
        <f t="shared" si="40"/>
        <v>0</v>
      </c>
      <c r="CX40" s="2">
        <f t="shared" si="41"/>
        <v>0</v>
      </c>
      <c r="CY40" s="2">
        <f t="shared" si="42"/>
        <v>76.771500000000003</v>
      </c>
      <c r="CZ40" s="2">
        <f t="shared" si="43"/>
        <v>47.244</v>
      </c>
      <c r="DA40" s="2"/>
      <c r="DB40" s="2"/>
      <c r="DC40" s="2" t="s">
        <v>3</v>
      </c>
      <c r="DD40" s="2" t="s">
        <v>3</v>
      </c>
      <c r="DE40" s="2" t="s">
        <v>3</v>
      </c>
      <c r="DF40" s="2" t="s">
        <v>3</v>
      </c>
      <c r="DG40" s="2" t="s">
        <v>3</v>
      </c>
      <c r="DH40" s="2" t="s">
        <v>3</v>
      </c>
      <c r="DI40" s="2" t="s">
        <v>3</v>
      </c>
      <c r="DJ40" s="2" t="s">
        <v>3</v>
      </c>
      <c r="DK40" s="2" t="s">
        <v>3</v>
      </c>
      <c r="DL40" s="2" t="s">
        <v>3</v>
      </c>
      <c r="DM40" s="2" t="s">
        <v>3</v>
      </c>
      <c r="DN40" s="2">
        <v>0</v>
      </c>
      <c r="DO40" s="2">
        <v>0</v>
      </c>
      <c r="DP40" s="2">
        <v>1</v>
      </c>
      <c r="DQ40" s="2">
        <v>1</v>
      </c>
      <c r="DR40" s="2"/>
      <c r="DS40" s="2"/>
      <c r="DT40" s="2"/>
      <c r="DU40" s="2">
        <v>1013</v>
      </c>
      <c r="DV40" s="2" t="s">
        <v>66</v>
      </c>
      <c r="DW40" s="2" t="s">
        <v>66</v>
      </c>
      <c r="DX40" s="2">
        <v>1</v>
      </c>
      <c r="DY40" s="2"/>
      <c r="DZ40" s="2"/>
      <c r="EA40" s="2"/>
      <c r="EB40" s="2"/>
      <c r="EC40" s="2"/>
      <c r="ED40" s="2"/>
      <c r="EE40" s="2">
        <v>32653283</v>
      </c>
      <c r="EF40" s="2">
        <v>5</v>
      </c>
      <c r="EG40" s="2" t="s">
        <v>60</v>
      </c>
      <c r="EH40" s="2">
        <v>0</v>
      </c>
      <c r="EI40" s="2" t="s">
        <v>3</v>
      </c>
      <c r="EJ40" s="2">
        <v>4</v>
      </c>
      <c r="EK40" s="2">
        <v>200001</v>
      </c>
      <c r="EL40" s="2" t="s">
        <v>61</v>
      </c>
      <c r="EM40" s="2" t="s">
        <v>62</v>
      </c>
      <c r="EN40" s="2"/>
      <c r="EO40" s="2" t="s">
        <v>3</v>
      </c>
      <c r="EP40" s="2"/>
      <c r="EQ40" s="2">
        <v>0</v>
      </c>
      <c r="ER40" s="2">
        <v>55.71</v>
      </c>
      <c r="ES40" s="2">
        <v>0</v>
      </c>
      <c r="ET40" s="2">
        <v>0</v>
      </c>
      <c r="EU40" s="2">
        <v>0</v>
      </c>
      <c r="EV40" s="2">
        <v>55.71</v>
      </c>
      <c r="EW40" s="2">
        <v>4.8600000000000003</v>
      </c>
      <c r="EX40" s="2">
        <v>0</v>
      </c>
      <c r="EY40" s="2">
        <v>0</v>
      </c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>
        <v>0</v>
      </c>
      <c r="FR40" s="2">
        <f t="shared" si="44"/>
        <v>0</v>
      </c>
      <c r="FS40" s="2">
        <v>0</v>
      </c>
      <c r="FT40" s="2"/>
      <c r="FU40" s="2"/>
      <c r="FV40" s="2"/>
      <c r="FW40" s="2"/>
      <c r="FX40" s="2">
        <v>65</v>
      </c>
      <c r="FY40" s="2">
        <v>40</v>
      </c>
      <c r="FZ40" s="2"/>
      <c r="GA40" s="2" t="s">
        <v>3</v>
      </c>
      <c r="GB40" s="2"/>
      <c r="GC40" s="2"/>
      <c r="GD40" s="2">
        <v>0</v>
      </c>
      <c r="GE40" s="2"/>
      <c r="GF40" s="2">
        <v>-1146179479</v>
      </c>
      <c r="GG40" s="2">
        <v>2</v>
      </c>
      <c r="GH40" s="2">
        <v>1</v>
      </c>
      <c r="GI40" s="2">
        <v>-2</v>
      </c>
      <c r="GJ40" s="2">
        <v>0</v>
      </c>
      <c r="GK40" s="2">
        <f>ROUND(R40*(R12)/100,2)</f>
        <v>0</v>
      </c>
      <c r="GL40" s="2">
        <f t="shared" si="45"/>
        <v>0</v>
      </c>
      <c r="GM40" s="2">
        <f t="shared" si="46"/>
        <v>242.12</v>
      </c>
      <c r="GN40" s="2">
        <f t="shared" si="47"/>
        <v>0</v>
      </c>
      <c r="GO40" s="2">
        <f t="shared" si="48"/>
        <v>0</v>
      </c>
      <c r="GP40" s="2">
        <f t="shared" si="49"/>
        <v>242.12</v>
      </c>
      <c r="GQ40" s="2"/>
      <c r="GR40" s="2">
        <v>0</v>
      </c>
      <c r="GS40" s="2">
        <v>3</v>
      </c>
      <c r="GT40" s="2">
        <v>0</v>
      </c>
      <c r="GU40" s="2" t="s">
        <v>3</v>
      </c>
      <c r="GV40" s="2">
        <f t="shared" si="50"/>
        <v>0</v>
      </c>
      <c r="GW40" s="2">
        <v>1</v>
      </c>
      <c r="GX40" s="2">
        <f t="shared" si="51"/>
        <v>0</v>
      </c>
      <c r="GY40" s="2"/>
      <c r="GZ40" s="2"/>
      <c r="HA40" s="2">
        <v>0</v>
      </c>
      <c r="HB40" s="2">
        <v>0</v>
      </c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>
        <v>0</v>
      </c>
      <c r="IL40" s="2"/>
      <c r="IM40" s="2"/>
      <c r="IN40" s="2"/>
      <c r="IO40" s="2"/>
      <c r="IP40" s="2"/>
      <c r="IQ40" s="2"/>
      <c r="IR40" s="2"/>
      <c r="IS40" s="2"/>
      <c r="IT40" s="2"/>
      <c r="IU40" s="2"/>
    </row>
    <row r="41" spans="1:255" x14ac:dyDescent="0.2">
      <c r="A41">
        <v>17</v>
      </c>
      <c r="B41">
        <v>1</v>
      </c>
      <c r="C41">
        <f>ROW(SmtRes!A60)</f>
        <v>60</v>
      </c>
      <c r="D41">
        <f>ROW(EtalonRes!A114)</f>
        <v>114</v>
      </c>
      <c r="E41" t="s">
        <v>63</v>
      </c>
      <c r="F41" t="s">
        <v>64</v>
      </c>
      <c r="G41" t="s">
        <v>65</v>
      </c>
      <c r="H41" t="s">
        <v>66</v>
      </c>
      <c r="I41">
        <f>'1.Смета.или.Акт'!E106</f>
        <v>2.12</v>
      </c>
      <c r="J41">
        <v>0</v>
      </c>
      <c r="O41">
        <f t="shared" si="14"/>
        <v>2161.33</v>
      </c>
      <c r="P41">
        <f t="shared" si="15"/>
        <v>0</v>
      </c>
      <c r="Q41">
        <f t="shared" si="16"/>
        <v>0</v>
      </c>
      <c r="R41">
        <f t="shared" si="17"/>
        <v>0</v>
      </c>
      <c r="S41">
        <f t="shared" si="18"/>
        <v>2161.33</v>
      </c>
      <c r="T41">
        <f t="shared" si="19"/>
        <v>0</v>
      </c>
      <c r="U41">
        <f t="shared" si="20"/>
        <v>10.3032</v>
      </c>
      <c r="V41">
        <f t="shared" si="21"/>
        <v>0</v>
      </c>
      <c r="W41">
        <f t="shared" si="22"/>
        <v>0</v>
      </c>
      <c r="X41">
        <f t="shared" si="23"/>
        <v>1188.73</v>
      </c>
      <c r="Y41">
        <f t="shared" si="24"/>
        <v>691.63</v>
      </c>
      <c r="AA41">
        <v>34732181</v>
      </c>
      <c r="AB41">
        <f t="shared" si="25"/>
        <v>55.71</v>
      </c>
      <c r="AC41">
        <f>ROUND((ES41),2)</f>
        <v>0</v>
      </c>
      <c r="AD41">
        <f t="shared" si="26"/>
        <v>0</v>
      </c>
      <c r="AE41">
        <f t="shared" si="27"/>
        <v>0</v>
      </c>
      <c r="AF41">
        <f t="shared" si="28"/>
        <v>55.71</v>
      </c>
      <c r="AG41">
        <f t="shared" si="29"/>
        <v>0</v>
      </c>
      <c r="AH41">
        <f t="shared" si="30"/>
        <v>4.8600000000000003</v>
      </c>
      <c r="AI41">
        <f t="shared" si="31"/>
        <v>0</v>
      </c>
      <c r="AJ41">
        <f t="shared" si="32"/>
        <v>0</v>
      </c>
      <c r="AK41">
        <f>AL41+AM41+AO41</f>
        <v>55.71</v>
      </c>
      <c r="AL41">
        <v>0</v>
      </c>
      <c r="AM41">
        <v>0</v>
      </c>
      <c r="AN41">
        <v>0</v>
      </c>
      <c r="AO41" s="52">
        <f>'1.Смета.или.Акт'!F107</f>
        <v>55.71</v>
      </c>
      <c r="AP41">
        <v>0</v>
      </c>
      <c r="AQ41">
        <f>'1.Смета.или.Акт'!E110</f>
        <v>4.8600000000000003</v>
      </c>
      <c r="AR41">
        <v>0</v>
      </c>
      <c r="AS41">
        <v>0</v>
      </c>
      <c r="AT41">
        <v>55</v>
      </c>
      <c r="AU41">
        <v>32</v>
      </c>
      <c r="AV41">
        <v>1</v>
      </c>
      <c r="AW41">
        <v>1</v>
      </c>
      <c r="AZ41">
        <v>1</v>
      </c>
      <c r="BA41">
        <f>'1.Смета.или.Акт'!J107</f>
        <v>18.3</v>
      </c>
      <c r="BB41">
        <v>18.3</v>
      </c>
      <c r="BC41">
        <v>18.3</v>
      </c>
      <c r="BD41" t="s">
        <v>3</v>
      </c>
      <c r="BE41" t="s">
        <v>3</v>
      </c>
      <c r="BF41" t="s">
        <v>3</v>
      </c>
      <c r="BG41" t="s">
        <v>3</v>
      </c>
      <c r="BH41">
        <v>0</v>
      </c>
      <c r="BI41">
        <v>4</v>
      </c>
      <c r="BJ41" t="s">
        <v>67</v>
      </c>
      <c r="BM41">
        <v>200001</v>
      </c>
      <c r="BN41">
        <v>0</v>
      </c>
      <c r="BO41" t="s">
        <v>3</v>
      </c>
      <c r="BP41">
        <v>0</v>
      </c>
      <c r="BQ41">
        <v>5</v>
      </c>
      <c r="BR41">
        <v>0</v>
      </c>
      <c r="BS41">
        <v>18.3</v>
      </c>
      <c r="BT41">
        <v>1</v>
      </c>
      <c r="BU41">
        <v>1</v>
      </c>
      <c r="BV41">
        <v>1</v>
      </c>
      <c r="BW41">
        <v>1</v>
      </c>
      <c r="BX41">
        <v>1</v>
      </c>
      <c r="BY41" t="s">
        <v>3</v>
      </c>
      <c r="BZ41">
        <v>65</v>
      </c>
      <c r="CA41">
        <v>40</v>
      </c>
      <c r="CF41">
        <v>0</v>
      </c>
      <c r="CG41">
        <v>0</v>
      </c>
      <c r="CM41">
        <v>0</v>
      </c>
      <c r="CN41" t="s">
        <v>3</v>
      </c>
      <c r="CO41">
        <v>0</v>
      </c>
      <c r="CP41">
        <f t="shared" si="33"/>
        <v>2161.33</v>
      </c>
      <c r="CQ41">
        <f t="shared" si="34"/>
        <v>0</v>
      </c>
      <c r="CR41">
        <f t="shared" si="35"/>
        <v>0</v>
      </c>
      <c r="CS41">
        <f t="shared" si="36"/>
        <v>0</v>
      </c>
      <c r="CT41">
        <f t="shared" si="37"/>
        <v>1019.4930000000001</v>
      </c>
      <c r="CU41">
        <f t="shared" si="38"/>
        <v>0</v>
      </c>
      <c r="CV41">
        <f t="shared" si="39"/>
        <v>4.8600000000000003</v>
      </c>
      <c r="CW41">
        <f t="shared" si="40"/>
        <v>0</v>
      </c>
      <c r="CX41">
        <f t="shared" si="41"/>
        <v>0</v>
      </c>
      <c r="CY41">
        <f t="shared" si="42"/>
        <v>1188.7314999999999</v>
      </c>
      <c r="CZ41">
        <f t="shared" si="43"/>
        <v>691.62559999999996</v>
      </c>
      <c r="DC41" t="s">
        <v>3</v>
      </c>
      <c r="DD41" t="s">
        <v>3</v>
      </c>
      <c r="DE41" t="s">
        <v>3</v>
      </c>
      <c r="DF41" t="s">
        <v>3</v>
      </c>
      <c r="DG41" t="s">
        <v>3</v>
      </c>
      <c r="DH41" t="s">
        <v>3</v>
      </c>
      <c r="DI41" t="s">
        <v>3</v>
      </c>
      <c r="DJ41" t="s">
        <v>3</v>
      </c>
      <c r="DK41" t="s">
        <v>3</v>
      </c>
      <c r="DL41" t="s">
        <v>3</v>
      </c>
      <c r="DM41" t="s">
        <v>3</v>
      </c>
      <c r="DN41">
        <v>0</v>
      </c>
      <c r="DO41">
        <v>0</v>
      </c>
      <c r="DP41">
        <v>1</v>
      </c>
      <c r="DQ41">
        <v>1</v>
      </c>
      <c r="DU41">
        <v>1013</v>
      </c>
      <c r="DV41" t="s">
        <v>66</v>
      </c>
      <c r="DW41" t="str">
        <f>'1.Смета.или.Акт'!D106</f>
        <v>испытание</v>
      </c>
      <c r="DX41">
        <v>1</v>
      </c>
      <c r="EE41">
        <v>32653283</v>
      </c>
      <c r="EF41">
        <v>5</v>
      </c>
      <c r="EG41" t="s">
        <v>60</v>
      </c>
      <c r="EH41">
        <v>0</v>
      </c>
      <c r="EI41" t="s">
        <v>3</v>
      </c>
      <c r="EJ41">
        <v>4</v>
      </c>
      <c r="EK41">
        <v>200001</v>
      </c>
      <c r="EL41" t="s">
        <v>61</v>
      </c>
      <c r="EM41" t="s">
        <v>62</v>
      </c>
      <c r="EO41" t="s">
        <v>3</v>
      </c>
      <c r="EQ41">
        <v>0</v>
      </c>
      <c r="ER41">
        <f>ES41+ET41+EV41</f>
        <v>55.71</v>
      </c>
      <c r="ES41">
        <v>0</v>
      </c>
      <c r="ET41">
        <v>0</v>
      </c>
      <c r="EU41">
        <v>0</v>
      </c>
      <c r="EV41" s="52">
        <f>'1.Смета.или.Акт'!F107</f>
        <v>55.71</v>
      </c>
      <c r="EW41">
        <f>'1.Смета.или.Акт'!E110</f>
        <v>4.8600000000000003</v>
      </c>
      <c r="EX41">
        <v>0</v>
      </c>
      <c r="EY41">
        <v>0</v>
      </c>
      <c r="FQ41">
        <v>0</v>
      </c>
      <c r="FR41">
        <f t="shared" si="44"/>
        <v>0</v>
      </c>
      <c r="FS41">
        <v>0</v>
      </c>
      <c r="FV41" t="s">
        <v>20</v>
      </c>
      <c r="FW41" t="s">
        <v>21</v>
      </c>
      <c r="FX41">
        <v>65</v>
      </c>
      <c r="FY41">
        <v>40</v>
      </c>
      <c r="GA41" t="s">
        <v>3</v>
      </c>
      <c r="GD41">
        <v>0</v>
      </c>
      <c r="GF41">
        <v>-1146179479</v>
      </c>
      <c r="GG41">
        <v>2</v>
      </c>
      <c r="GH41">
        <v>1</v>
      </c>
      <c r="GI41">
        <v>4</v>
      </c>
      <c r="GJ41">
        <v>0</v>
      </c>
      <c r="GK41">
        <f>ROUND(R41*(S12)/100,2)</f>
        <v>0</v>
      </c>
      <c r="GL41">
        <f t="shared" si="45"/>
        <v>0</v>
      </c>
      <c r="GM41">
        <f t="shared" si="46"/>
        <v>4041.69</v>
      </c>
      <c r="GN41">
        <f t="shared" si="47"/>
        <v>0</v>
      </c>
      <c r="GO41">
        <f t="shared" si="48"/>
        <v>0</v>
      </c>
      <c r="GP41">
        <f t="shared" si="49"/>
        <v>4041.69</v>
      </c>
      <c r="GR41">
        <v>0</v>
      </c>
      <c r="GS41">
        <v>3</v>
      </c>
      <c r="GT41">
        <v>0</v>
      </c>
      <c r="GU41" t="s">
        <v>3</v>
      </c>
      <c r="GV41">
        <f t="shared" si="50"/>
        <v>0</v>
      </c>
      <c r="GW41">
        <v>18.3</v>
      </c>
      <c r="GX41">
        <f t="shared" si="51"/>
        <v>0</v>
      </c>
      <c r="HA41">
        <v>0</v>
      </c>
      <c r="HB41">
        <v>0</v>
      </c>
      <c r="IK41">
        <v>0</v>
      </c>
    </row>
    <row r="42" spans="1:255" x14ac:dyDescent="0.2">
      <c r="A42" s="2">
        <v>17</v>
      </c>
      <c r="B42" s="2">
        <v>1</v>
      </c>
      <c r="C42" s="2">
        <f>ROW(SmtRes!A64)</f>
        <v>64</v>
      </c>
      <c r="D42" s="2">
        <f>ROW(EtalonRes!A119)</f>
        <v>119</v>
      </c>
      <c r="E42" s="2" t="s">
        <v>68</v>
      </c>
      <c r="F42" s="2" t="s">
        <v>69</v>
      </c>
      <c r="G42" s="2" t="s">
        <v>70</v>
      </c>
      <c r="H42" s="2" t="s">
        <v>42</v>
      </c>
      <c r="I42" s="2">
        <f>'1.Смета.или.Акт'!E112</f>
        <v>7.8280000000000003</v>
      </c>
      <c r="J42" s="2">
        <v>0</v>
      </c>
      <c r="K42" s="2"/>
      <c r="L42" s="2"/>
      <c r="M42" s="2"/>
      <c r="N42" s="2"/>
      <c r="O42" s="2">
        <f t="shared" si="14"/>
        <v>2798.82</v>
      </c>
      <c r="P42" s="2">
        <f t="shared" si="15"/>
        <v>0</v>
      </c>
      <c r="Q42" s="2">
        <f t="shared" si="16"/>
        <v>2406.48</v>
      </c>
      <c r="R42" s="2">
        <f t="shared" si="17"/>
        <v>339.97</v>
      </c>
      <c r="S42" s="2">
        <f t="shared" si="18"/>
        <v>392.34</v>
      </c>
      <c r="T42" s="2">
        <f t="shared" si="19"/>
        <v>0</v>
      </c>
      <c r="U42" s="2">
        <f t="shared" si="20"/>
        <v>40.783880000000003</v>
      </c>
      <c r="V42" s="2">
        <f t="shared" si="21"/>
        <v>27.084880000000002</v>
      </c>
      <c r="W42" s="2">
        <f t="shared" si="22"/>
        <v>0</v>
      </c>
      <c r="X42" s="2">
        <f t="shared" si="23"/>
        <v>695.69</v>
      </c>
      <c r="Y42" s="2">
        <f t="shared" si="24"/>
        <v>476</v>
      </c>
      <c r="Z42" s="2"/>
      <c r="AA42" s="2">
        <v>34732180</v>
      </c>
      <c r="AB42" s="2">
        <f t="shared" si="25"/>
        <v>357.54</v>
      </c>
      <c r="AC42" s="2">
        <f>ROUND((ES42+(SUM(SmtRes!BC61:'SmtRes'!BC64)+SUM(EtalonRes!AL115:'EtalonRes'!AL119))),2)</f>
        <v>0</v>
      </c>
      <c r="AD42" s="2">
        <f t="shared" si="26"/>
        <v>307.42</v>
      </c>
      <c r="AE42" s="2">
        <f t="shared" si="27"/>
        <v>43.43</v>
      </c>
      <c r="AF42" s="2">
        <f t="shared" si="28"/>
        <v>50.12</v>
      </c>
      <c r="AG42" s="2">
        <f t="shared" si="29"/>
        <v>0</v>
      </c>
      <c r="AH42" s="2">
        <f t="shared" si="30"/>
        <v>5.21</v>
      </c>
      <c r="AI42" s="2">
        <f t="shared" si="31"/>
        <v>3.46</v>
      </c>
      <c r="AJ42" s="2">
        <f t="shared" si="32"/>
        <v>0</v>
      </c>
      <c r="AK42" s="2">
        <v>358.54</v>
      </c>
      <c r="AL42" s="2">
        <v>1</v>
      </c>
      <c r="AM42" s="2">
        <v>307.42</v>
      </c>
      <c r="AN42" s="2">
        <v>43.43</v>
      </c>
      <c r="AO42" s="2">
        <v>50.12</v>
      </c>
      <c r="AP42" s="2">
        <v>0</v>
      </c>
      <c r="AQ42" s="2">
        <v>5.21</v>
      </c>
      <c r="AR42" s="2">
        <v>3.46</v>
      </c>
      <c r="AS42" s="2">
        <v>0</v>
      </c>
      <c r="AT42" s="2">
        <v>95</v>
      </c>
      <c r="AU42" s="2">
        <v>65</v>
      </c>
      <c r="AV42" s="2">
        <v>1</v>
      </c>
      <c r="AW42" s="2">
        <v>1</v>
      </c>
      <c r="AX42" s="2"/>
      <c r="AY42" s="2"/>
      <c r="AZ42" s="2">
        <v>1</v>
      </c>
      <c r="BA42" s="2">
        <v>1</v>
      </c>
      <c r="BB42" s="2">
        <v>1</v>
      </c>
      <c r="BC42" s="2">
        <v>1</v>
      </c>
      <c r="BD42" s="2" t="s">
        <v>3</v>
      </c>
      <c r="BE42" s="2" t="s">
        <v>3</v>
      </c>
      <c r="BF42" s="2" t="s">
        <v>3</v>
      </c>
      <c r="BG42" s="2" t="s">
        <v>3</v>
      </c>
      <c r="BH42" s="2">
        <v>0</v>
      </c>
      <c r="BI42" s="2">
        <v>2</v>
      </c>
      <c r="BJ42" s="2" t="s">
        <v>71</v>
      </c>
      <c r="BK42" s="2"/>
      <c r="BL42" s="2"/>
      <c r="BM42" s="2">
        <v>108001</v>
      </c>
      <c r="BN42" s="2">
        <v>0</v>
      </c>
      <c r="BO42" s="2" t="s">
        <v>3</v>
      </c>
      <c r="BP42" s="2">
        <v>0</v>
      </c>
      <c r="BQ42" s="2">
        <v>2</v>
      </c>
      <c r="BR42" s="2">
        <v>0</v>
      </c>
      <c r="BS42" s="2">
        <v>1</v>
      </c>
      <c r="BT42" s="2">
        <v>1</v>
      </c>
      <c r="BU42" s="2">
        <v>1</v>
      </c>
      <c r="BV42" s="2">
        <v>1</v>
      </c>
      <c r="BW42" s="2">
        <v>1</v>
      </c>
      <c r="BX42" s="2">
        <v>1</v>
      </c>
      <c r="BY42" s="2" t="s">
        <v>3</v>
      </c>
      <c r="BZ42" s="2">
        <v>95</v>
      </c>
      <c r="CA42" s="2">
        <v>65</v>
      </c>
      <c r="CB42" s="2"/>
      <c r="CC42" s="2"/>
      <c r="CD42" s="2"/>
      <c r="CE42" s="2"/>
      <c r="CF42" s="2">
        <v>0</v>
      </c>
      <c r="CG42" s="2">
        <v>0</v>
      </c>
      <c r="CH42" s="2"/>
      <c r="CI42" s="2"/>
      <c r="CJ42" s="2"/>
      <c r="CK42" s="2"/>
      <c r="CL42" s="2"/>
      <c r="CM42" s="2">
        <v>0</v>
      </c>
      <c r="CN42" s="2" t="s">
        <v>3</v>
      </c>
      <c r="CO42" s="2">
        <v>0</v>
      </c>
      <c r="CP42" s="2">
        <f t="shared" si="33"/>
        <v>2798.82</v>
      </c>
      <c r="CQ42" s="2">
        <f t="shared" si="34"/>
        <v>0</v>
      </c>
      <c r="CR42" s="2">
        <f t="shared" si="35"/>
        <v>307.42</v>
      </c>
      <c r="CS42" s="2">
        <f t="shared" si="36"/>
        <v>43.43</v>
      </c>
      <c r="CT42" s="2">
        <f t="shared" si="37"/>
        <v>50.12</v>
      </c>
      <c r="CU42" s="2">
        <f t="shared" si="38"/>
        <v>0</v>
      </c>
      <c r="CV42" s="2">
        <f t="shared" si="39"/>
        <v>5.21</v>
      </c>
      <c r="CW42" s="2">
        <f t="shared" si="40"/>
        <v>3.46</v>
      </c>
      <c r="CX42" s="2">
        <f t="shared" si="41"/>
        <v>0</v>
      </c>
      <c r="CY42" s="2">
        <f t="shared" si="42"/>
        <v>695.69449999999995</v>
      </c>
      <c r="CZ42" s="2">
        <f t="shared" si="43"/>
        <v>476.00149999999996</v>
      </c>
      <c r="DA42" s="2"/>
      <c r="DB42" s="2"/>
      <c r="DC42" s="2" t="s">
        <v>3</v>
      </c>
      <c r="DD42" s="2" t="s">
        <v>3</v>
      </c>
      <c r="DE42" s="2" t="s">
        <v>3</v>
      </c>
      <c r="DF42" s="2" t="s">
        <v>3</v>
      </c>
      <c r="DG42" s="2" t="s">
        <v>3</v>
      </c>
      <c r="DH42" s="2" t="s">
        <v>3</v>
      </c>
      <c r="DI42" s="2" t="s">
        <v>3</v>
      </c>
      <c r="DJ42" s="2" t="s">
        <v>3</v>
      </c>
      <c r="DK42" s="2" t="s">
        <v>3</v>
      </c>
      <c r="DL42" s="2" t="s">
        <v>3</v>
      </c>
      <c r="DM42" s="2" t="s">
        <v>3</v>
      </c>
      <c r="DN42" s="2">
        <v>0</v>
      </c>
      <c r="DO42" s="2">
        <v>0</v>
      </c>
      <c r="DP42" s="2">
        <v>1</v>
      </c>
      <c r="DQ42" s="2">
        <v>1</v>
      </c>
      <c r="DR42" s="2"/>
      <c r="DS42" s="2"/>
      <c r="DT42" s="2"/>
      <c r="DU42" s="2">
        <v>1003</v>
      </c>
      <c r="DV42" s="2" t="s">
        <v>42</v>
      </c>
      <c r="DW42" s="2" t="s">
        <v>42</v>
      </c>
      <c r="DX42" s="2">
        <v>100</v>
      </c>
      <c r="DY42" s="2"/>
      <c r="DZ42" s="2"/>
      <c r="EA42" s="2"/>
      <c r="EB42" s="2"/>
      <c r="EC42" s="2"/>
      <c r="ED42" s="2"/>
      <c r="EE42" s="2">
        <v>32653241</v>
      </c>
      <c r="EF42" s="2">
        <v>2</v>
      </c>
      <c r="EG42" s="2" t="s">
        <v>44</v>
      </c>
      <c r="EH42" s="2">
        <v>0</v>
      </c>
      <c r="EI42" s="2" t="s">
        <v>3</v>
      </c>
      <c r="EJ42" s="2">
        <v>2</v>
      </c>
      <c r="EK42" s="2">
        <v>108001</v>
      </c>
      <c r="EL42" s="2" t="s">
        <v>45</v>
      </c>
      <c r="EM42" s="2" t="s">
        <v>46</v>
      </c>
      <c r="EN42" s="2"/>
      <c r="EO42" s="2" t="s">
        <v>3</v>
      </c>
      <c r="EP42" s="2"/>
      <c r="EQ42" s="2">
        <v>0</v>
      </c>
      <c r="ER42" s="2">
        <v>358.54</v>
      </c>
      <c r="ES42" s="2">
        <v>1</v>
      </c>
      <c r="ET42" s="2">
        <v>307.42</v>
      </c>
      <c r="EU42" s="2">
        <v>43.43</v>
      </c>
      <c r="EV42" s="2">
        <v>50.12</v>
      </c>
      <c r="EW42" s="2">
        <v>5.21</v>
      </c>
      <c r="EX42" s="2">
        <v>3.46</v>
      </c>
      <c r="EY42" s="2">
        <v>1</v>
      </c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>
        <v>0</v>
      </c>
      <c r="FR42" s="2">
        <f t="shared" si="44"/>
        <v>0</v>
      </c>
      <c r="FS42" s="2">
        <v>0</v>
      </c>
      <c r="FT42" s="2"/>
      <c r="FU42" s="2"/>
      <c r="FV42" s="2"/>
      <c r="FW42" s="2"/>
      <c r="FX42" s="2">
        <v>95</v>
      </c>
      <c r="FY42" s="2">
        <v>65</v>
      </c>
      <c r="FZ42" s="2"/>
      <c r="GA42" s="2" t="s">
        <v>3</v>
      </c>
      <c r="GB42" s="2"/>
      <c r="GC42" s="2"/>
      <c r="GD42" s="2">
        <v>0</v>
      </c>
      <c r="GE42" s="2"/>
      <c r="GF42" s="2">
        <v>-883256235</v>
      </c>
      <c r="GG42" s="2">
        <v>2</v>
      </c>
      <c r="GH42" s="2">
        <v>1</v>
      </c>
      <c r="GI42" s="2">
        <v>-2</v>
      </c>
      <c r="GJ42" s="2">
        <v>0</v>
      </c>
      <c r="GK42" s="2">
        <f>ROUND(R42*(R12)/100,2)</f>
        <v>0</v>
      </c>
      <c r="GL42" s="2">
        <f t="shared" si="45"/>
        <v>0</v>
      </c>
      <c r="GM42" s="2">
        <f t="shared" si="46"/>
        <v>3970.51</v>
      </c>
      <c r="GN42" s="2">
        <f t="shared" si="47"/>
        <v>0</v>
      </c>
      <c r="GO42" s="2">
        <f t="shared" si="48"/>
        <v>3970.51</v>
      </c>
      <c r="GP42" s="2">
        <f t="shared" si="49"/>
        <v>0</v>
      </c>
      <c r="GQ42" s="2"/>
      <c r="GR42" s="2">
        <v>0</v>
      </c>
      <c r="GS42" s="2">
        <v>3</v>
      </c>
      <c r="GT42" s="2">
        <v>0</v>
      </c>
      <c r="GU42" s="2" t="s">
        <v>3</v>
      </c>
      <c r="GV42" s="2">
        <f t="shared" si="50"/>
        <v>0</v>
      </c>
      <c r="GW42" s="2">
        <v>1</v>
      </c>
      <c r="GX42" s="2">
        <f t="shared" si="51"/>
        <v>0</v>
      </c>
      <c r="GY42" s="2"/>
      <c r="GZ42" s="2"/>
      <c r="HA42" s="2">
        <v>0</v>
      </c>
      <c r="HB42" s="2">
        <v>0</v>
      </c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>
        <v>0</v>
      </c>
      <c r="IL42" s="2"/>
      <c r="IM42" s="2"/>
      <c r="IN42" s="2"/>
      <c r="IO42" s="2"/>
      <c r="IP42" s="2"/>
      <c r="IQ42" s="2"/>
      <c r="IR42" s="2"/>
      <c r="IS42" s="2"/>
      <c r="IT42" s="2"/>
      <c r="IU42" s="2"/>
    </row>
    <row r="43" spans="1:255" x14ac:dyDescent="0.2">
      <c r="A43">
        <v>17</v>
      </c>
      <c r="B43">
        <v>1</v>
      </c>
      <c r="C43">
        <f>ROW(SmtRes!A68)</f>
        <v>68</v>
      </c>
      <c r="D43">
        <f>ROW(EtalonRes!A124)</f>
        <v>124</v>
      </c>
      <c r="E43" t="s">
        <v>68</v>
      </c>
      <c r="F43" t="s">
        <v>69</v>
      </c>
      <c r="G43" t="s">
        <v>70</v>
      </c>
      <c r="H43" t="s">
        <v>42</v>
      </c>
      <c r="I43">
        <f>'1.Смета.или.Акт'!E112</f>
        <v>7.8280000000000003</v>
      </c>
      <c r="J43">
        <v>0</v>
      </c>
      <c r="O43">
        <f t="shared" si="14"/>
        <v>37260.86</v>
      </c>
      <c r="P43">
        <f t="shared" si="15"/>
        <v>0</v>
      </c>
      <c r="Q43">
        <f t="shared" si="16"/>
        <v>30081.05</v>
      </c>
      <c r="R43">
        <f t="shared" si="17"/>
        <v>6221.45</v>
      </c>
      <c r="S43">
        <f t="shared" si="18"/>
        <v>7179.81</v>
      </c>
      <c r="T43">
        <f t="shared" si="19"/>
        <v>0</v>
      </c>
      <c r="U43">
        <f t="shared" si="20"/>
        <v>40.783880000000003</v>
      </c>
      <c r="V43">
        <f t="shared" si="21"/>
        <v>27.084880000000002</v>
      </c>
      <c r="W43">
        <f t="shared" si="22"/>
        <v>0</v>
      </c>
      <c r="X43">
        <f t="shared" si="23"/>
        <v>10855.02</v>
      </c>
      <c r="Y43">
        <f t="shared" si="24"/>
        <v>6968.66</v>
      </c>
      <c r="AA43">
        <v>34732181</v>
      </c>
      <c r="AB43">
        <f t="shared" si="25"/>
        <v>357.54</v>
      </c>
      <c r="AC43">
        <f>ROUND((ES43+(SUM(SmtRes!BC65:'SmtRes'!BC68)+SUM(EtalonRes!AL120:'EtalonRes'!AL124))),2)</f>
        <v>0</v>
      </c>
      <c r="AD43">
        <f t="shared" si="26"/>
        <v>307.42</v>
      </c>
      <c r="AE43">
        <f t="shared" si="27"/>
        <v>43.43</v>
      </c>
      <c r="AF43">
        <f t="shared" si="28"/>
        <v>50.12</v>
      </c>
      <c r="AG43">
        <f t="shared" si="29"/>
        <v>0</v>
      </c>
      <c r="AH43">
        <f t="shared" si="30"/>
        <v>5.21</v>
      </c>
      <c r="AI43">
        <f t="shared" si="31"/>
        <v>3.46</v>
      </c>
      <c r="AJ43">
        <f t="shared" si="32"/>
        <v>0</v>
      </c>
      <c r="AK43">
        <f>AL43+AM43+AO43</f>
        <v>358.54</v>
      </c>
      <c r="AL43">
        <v>1</v>
      </c>
      <c r="AM43" s="52">
        <f>'1.Смета.или.Акт'!F114</f>
        <v>307.42</v>
      </c>
      <c r="AN43" s="52">
        <f>'1.Смета.или.Акт'!F115</f>
        <v>43.43</v>
      </c>
      <c r="AO43" s="52">
        <f>'1.Смета.или.Акт'!F113</f>
        <v>50.12</v>
      </c>
      <c r="AP43">
        <v>0</v>
      </c>
      <c r="AQ43">
        <f>'1.Смета.или.Акт'!E118</f>
        <v>5.21</v>
      </c>
      <c r="AR43">
        <v>3.46</v>
      </c>
      <c r="AS43">
        <v>0</v>
      </c>
      <c r="AT43">
        <v>81</v>
      </c>
      <c r="AU43">
        <v>52</v>
      </c>
      <c r="AV43">
        <v>1</v>
      </c>
      <c r="AW43">
        <v>1</v>
      </c>
      <c r="AZ43">
        <v>1</v>
      </c>
      <c r="BA43">
        <f>'1.Смета.или.Акт'!J113</f>
        <v>18.3</v>
      </c>
      <c r="BB43">
        <f>'1.Смета.или.Акт'!J114</f>
        <v>12.5</v>
      </c>
      <c r="BC43">
        <v>7.5</v>
      </c>
      <c r="BD43" t="s">
        <v>3</v>
      </c>
      <c r="BE43" t="s">
        <v>3</v>
      </c>
      <c r="BF43" t="s">
        <v>3</v>
      </c>
      <c r="BG43" t="s">
        <v>3</v>
      </c>
      <c r="BH43">
        <v>0</v>
      </c>
      <c r="BI43">
        <v>2</v>
      </c>
      <c r="BJ43" t="s">
        <v>71</v>
      </c>
      <c r="BM43">
        <v>108001</v>
      </c>
      <c r="BN43">
        <v>0</v>
      </c>
      <c r="BO43" t="s">
        <v>3</v>
      </c>
      <c r="BP43">
        <v>0</v>
      </c>
      <c r="BQ43">
        <v>2</v>
      </c>
      <c r="BR43">
        <v>0</v>
      </c>
      <c r="BS43">
        <f>'1.Смета.или.Акт'!J115</f>
        <v>18.3</v>
      </c>
      <c r="BT43">
        <v>1</v>
      </c>
      <c r="BU43">
        <v>1</v>
      </c>
      <c r="BV43">
        <v>1</v>
      </c>
      <c r="BW43">
        <v>1</v>
      </c>
      <c r="BX43">
        <v>1</v>
      </c>
      <c r="BY43" t="s">
        <v>3</v>
      </c>
      <c r="BZ43">
        <v>95</v>
      </c>
      <c r="CA43">
        <v>65</v>
      </c>
      <c r="CF43">
        <v>0</v>
      </c>
      <c r="CG43">
        <v>0</v>
      </c>
      <c r="CM43">
        <v>0</v>
      </c>
      <c r="CN43" t="s">
        <v>3</v>
      </c>
      <c r="CO43">
        <v>0</v>
      </c>
      <c r="CP43">
        <f t="shared" si="33"/>
        <v>37260.86</v>
      </c>
      <c r="CQ43">
        <f t="shared" si="34"/>
        <v>0</v>
      </c>
      <c r="CR43">
        <f t="shared" si="35"/>
        <v>3842.75</v>
      </c>
      <c r="CS43">
        <f t="shared" si="36"/>
        <v>794.76900000000001</v>
      </c>
      <c r="CT43">
        <f t="shared" si="37"/>
        <v>917.19600000000003</v>
      </c>
      <c r="CU43">
        <f t="shared" si="38"/>
        <v>0</v>
      </c>
      <c r="CV43">
        <f t="shared" si="39"/>
        <v>5.21</v>
      </c>
      <c r="CW43">
        <f t="shared" si="40"/>
        <v>3.46</v>
      </c>
      <c r="CX43">
        <f t="shared" si="41"/>
        <v>0</v>
      </c>
      <c r="CY43">
        <f t="shared" si="42"/>
        <v>10855.0206</v>
      </c>
      <c r="CZ43">
        <f t="shared" si="43"/>
        <v>6968.6552000000001</v>
      </c>
      <c r="DC43" t="s">
        <v>3</v>
      </c>
      <c r="DD43" t="s">
        <v>3</v>
      </c>
      <c r="DE43" t="s">
        <v>3</v>
      </c>
      <c r="DF43" t="s">
        <v>3</v>
      </c>
      <c r="DG43" t="s">
        <v>3</v>
      </c>
      <c r="DH43" t="s">
        <v>3</v>
      </c>
      <c r="DI43" t="s">
        <v>3</v>
      </c>
      <c r="DJ43" t="s">
        <v>3</v>
      </c>
      <c r="DK43" t="s">
        <v>3</v>
      </c>
      <c r="DL43" t="s">
        <v>3</v>
      </c>
      <c r="DM43" t="s">
        <v>3</v>
      </c>
      <c r="DN43">
        <v>0</v>
      </c>
      <c r="DO43">
        <v>0</v>
      </c>
      <c r="DP43">
        <v>1</v>
      </c>
      <c r="DQ43">
        <v>1</v>
      </c>
      <c r="DU43">
        <v>1003</v>
      </c>
      <c r="DV43" t="s">
        <v>42</v>
      </c>
      <c r="DW43" t="str">
        <f>'1.Смета.или.Акт'!D112</f>
        <v>100 м</v>
      </c>
      <c r="DX43">
        <v>100</v>
      </c>
      <c r="EE43">
        <v>32653241</v>
      </c>
      <c r="EF43">
        <v>2</v>
      </c>
      <c r="EG43" t="s">
        <v>44</v>
      </c>
      <c r="EH43">
        <v>0</v>
      </c>
      <c r="EI43" t="s">
        <v>3</v>
      </c>
      <c r="EJ43">
        <v>2</v>
      </c>
      <c r="EK43">
        <v>108001</v>
      </c>
      <c r="EL43" t="s">
        <v>45</v>
      </c>
      <c r="EM43" t="s">
        <v>46</v>
      </c>
      <c r="EO43" t="s">
        <v>3</v>
      </c>
      <c r="EQ43">
        <v>0</v>
      </c>
      <c r="ER43">
        <f>ES43+ET43+EV43</f>
        <v>358.54</v>
      </c>
      <c r="ES43">
        <v>1</v>
      </c>
      <c r="ET43" s="52">
        <f>'1.Смета.или.Акт'!F114</f>
        <v>307.42</v>
      </c>
      <c r="EU43" s="52">
        <f>'1.Смета.или.Акт'!F115</f>
        <v>43.43</v>
      </c>
      <c r="EV43" s="52">
        <f>'1.Смета.или.Акт'!F113</f>
        <v>50.12</v>
      </c>
      <c r="EW43">
        <f>'1.Смета.или.Акт'!E118</f>
        <v>5.21</v>
      </c>
      <c r="EX43">
        <v>3.46</v>
      </c>
      <c r="EY43">
        <v>1</v>
      </c>
      <c r="FQ43">
        <v>0</v>
      </c>
      <c r="FR43">
        <f t="shared" si="44"/>
        <v>0</v>
      </c>
      <c r="FS43">
        <v>0</v>
      </c>
      <c r="FV43" t="s">
        <v>20</v>
      </c>
      <c r="FW43" t="s">
        <v>21</v>
      </c>
      <c r="FX43">
        <v>95</v>
      </c>
      <c r="FY43">
        <v>65</v>
      </c>
      <c r="GA43" t="s">
        <v>3</v>
      </c>
      <c r="GD43">
        <v>0</v>
      </c>
      <c r="GF43">
        <v>-883256235</v>
      </c>
      <c r="GG43">
        <v>2</v>
      </c>
      <c r="GH43">
        <v>1</v>
      </c>
      <c r="GI43">
        <v>4</v>
      </c>
      <c r="GJ43">
        <v>0</v>
      </c>
      <c r="GK43">
        <f>ROUND(R43*(S12)/100,2)</f>
        <v>0</v>
      </c>
      <c r="GL43">
        <f t="shared" si="45"/>
        <v>0</v>
      </c>
      <c r="GM43">
        <f t="shared" si="46"/>
        <v>55084.54</v>
      </c>
      <c r="GN43">
        <f t="shared" si="47"/>
        <v>0</v>
      </c>
      <c r="GO43">
        <f t="shared" si="48"/>
        <v>55084.54</v>
      </c>
      <c r="GP43">
        <f t="shared" si="49"/>
        <v>0</v>
      </c>
      <c r="GR43">
        <v>0</v>
      </c>
      <c r="GS43">
        <v>3</v>
      </c>
      <c r="GT43">
        <v>0</v>
      </c>
      <c r="GU43" t="s">
        <v>3</v>
      </c>
      <c r="GV43">
        <f t="shared" si="50"/>
        <v>0</v>
      </c>
      <c r="GW43">
        <v>18.3</v>
      </c>
      <c r="GX43">
        <f t="shared" si="51"/>
        <v>0</v>
      </c>
      <c r="HA43">
        <v>0</v>
      </c>
      <c r="HB43">
        <v>0</v>
      </c>
      <c r="IK43">
        <v>0</v>
      </c>
    </row>
    <row r="44" spans="1:255" x14ac:dyDescent="0.2">
      <c r="A44" s="2">
        <v>17</v>
      </c>
      <c r="B44" s="2">
        <v>1</v>
      </c>
      <c r="C44" s="2">
        <f>ROW(SmtRes!A70)</f>
        <v>70</v>
      </c>
      <c r="D44" s="2">
        <f>ROW(EtalonRes!A126)</f>
        <v>126</v>
      </c>
      <c r="E44" s="2" t="s">
        <v>72</v>
      </c>
      <c r="F44" s="2" t="s">
        <v>73</v>
      </c>
      <c r="G44" s="2" t="s">
        <v>74</v>
      </c>
      <c r="H44" s="2" t="s">
        <v>15</v>
      </c>
      <c r="I44" s="2">
        <f>'1.Смета.или.Акт'!E120</f>
        <v>0.21586744999999999</v>
      </c>
      <c r="J44" s="2">
        <v>0</v>
      </c>
      <c r="K44" s="2"/>
      <c r="L44" s="2"/>
      <c r="M44" s="2"/>
      <c r="N44" s="2"/>
      <c r="O44" s="2">
        <f t="shared" si="14"/>
        <v>97.57</v>
      </c>
      <c r="P44" s="2">
        <f t="shared" si="15"/>
        <v>0</v>
      </c>
      <c r="Q44" s="2">
        <f t="shared" si="16"/>
        <v>97.57</v>
      </c>
      <c r="R44" s="2">
        <f t="shared" si="17"/>
        <v>19.03</v>
      </c>
      <c r="S44" s="2">
        <f t="shared" si="18"/>
        <v>0</v>
      </c>
      <c r="T44" s="2">
        <f t="shared" si="19"/>
        <v>0</v>
      </c>
      <c r="U44" s="2">
        <f t="shared" si="20"/>
        <v>0</v>
      </c>
      <c r="V44" s="2">
        <f t="shared" si="21"/>
        <v>1.6405926199999998</v>
      </c>
      <c r="W44" s="2">
        <f t="shared" si="22"/>
        <v>0</v>
      </c>
      <c r="X44" s="2">
        <f t="shared" si="23"/>
        <v>18.079999999999998</v>
      </c>
      <c r="Y44" s="2">
        <f t="shared" si="24"/>
        <v>9.52</v>
      </c>
      <c r="Z44" s="2"/>
      <c r="AA44" s="2">
        <v>34732180</v>
      </c>
      <c r="AB44" s="2">
        <f t="shared" si="25"/>
        <v>451.97</v>
      </c>
      <c r="AC44" s="2">
        <f t="shared" ref="AC44:AC73" si="52">ROUND((ES44),2)</f>
        <v>0</v>
      </c>
      <c r="AD44" s="2">
        <f t="shared" si="26"/>
        <v>451.97</v>
      </c>
      <c r="AE44" s="2">
        <f t="shared" si="27"/>
        <v>88.16</v>
      </c>
      <c r="AF44" s="2">
        <f t="shared" si="28"/>
        <v>0</v>
      </c>
      <c r="AG44" s="2">
        <f t="shared" si="29"/>
        <v>0</v>
      </c>
      <c r="AH44" s="2">
        <f t="shared" si="30"/>
        <v>0</v>
      </c>
      <c r="AI44" s="2">
        <f t="shared" si="31"/>
        <v>7.6</v>
      </c>
      <c r="AJ44" s="2">
        <f t="shared" si="32"/>
        <v>0</v>
      </c>
      <c r="AK44" s="2">
        <v>451.97</v>
      </c>
      <c r="AL44" s="2">
        <v>0</v>
      </c>
      <c r="AM44" s="2">
        <v>451.97</v>
      </c>
      <c r="AN44" s="2">
        <v>88.16</v>
      </c>
      <c r="AO44" s="2">
        <v>0</v>
      </c>
      <c r="AP44" s="2">
        <v>0</v>
      </c>
      <c r="AQ44" s="2">
        <v>0</v>
      </c>
      <c r="AR44" s="2">
        <v>7.6</v>
      </c>
      <c r="AS44" s="2">
        <v>0</v>
      </c>
      <c r="AT44" s="2">
        <v>95</v>
      </c>
      <c r="AU44" s="2">
        <v>50</v>
      </c>
      <c r="AV44" s="2">
        <v>1</v>
      </c>
      <c r="AW44" s="2">
        <v>1</v>
      </c>
      <c r="AX44" s="2"/>
      <c r="AY44" s="2"/>
      <c r="AZ44" s="2">
        <v>1</v>
      </c>
      <c r="BA44" s="2">
        <v>1</v>
      </c>
      <c r="BB44" s="2">
        <v>1</v>
      </c>
      <c r="BC44" s="2">
        <v>1</v>
      </c>
      <c r="BD44" s="2" t="s">
        <v>3</v>
      </c>
      <c r="BE44" s="2" t="s">
        <v>3</v>
      </c>
      <c r="BF44" s="2" t="s">
        <v>3</v>
      </c>
      <c r="BG44" s="2" t="s">
        <v>3</v>
      </c>
      <c r="BH44" s="2">
        <v>0</v>
      </c>
      <c r="BI44" s="2">
        <v>1</v>
      </c>
      <c r="BJ44" s="2" t="s">
        <v>75</v>
      </c>
      <c r="BK44" s="2"/>
      <c r="BL44" s="2"/>
      <c r="BM44" s="2">
        <v>1008</v>
      </c>
      <c r="BN44" s="2">
        <v>0</v>
      </c>
      <c r="BO44" s="2" t="s">
        <v>3</v>
      </c>
      <c r="BP44" s="2">
        <v>0</v>
      </c>
      <c r="BQ44" s="2">
        <v>1</v>
      </c>
      <c r="BR44" s="2">
        <v>0</v>
      </c>
      <c r="BS44" s="2">
        <v>1</v>
      </c>
      <c r="BT44" s="2">
        <v>1</v>
      </c>
      <c r="BU44" s="2">
        <v>1</v>
      </c>
      <c r="BV44" s="2">
        <v>1</v>
      </c>
      <c r="BW44" s="2">
        <v>1</v>
      </c>
      <c r="BX44" s="2">
        <v>1</v>
      </c>
      <c r="BY44" s="2" t="s">
        <v>3</v>
      </c>
      <c r="BZ44" s="2">
        <v>95</v>
      </c>
      <c r="CA44" s="2">
        <v>50</v>
      </c>
      <c r="CB44" s="2"/>
      <c r="CC44" s="2"/>
      <c r="CD44" s="2"/>
      <c r="CE44" s="2"/>
      <c r="CF44" s="2">
        <v>0</v>
      </c>
      <c r="CG44" s="2">
        <v>0</v>
      </c>
      <c r="CH44" s="2"/>
      <c r="CI44" s="2"/>
      <c r="CJ44" s="2"/>
      <c r="CK44" s="2"/>
      <c r="CL44" s="2"/>
      <c r="CM44" s="2">
        <v>0</v>
      </c>
      <c r="CN44" s="2" t="s">
        <v>3</v>
      </c>
      <c r="CO44" s="2">
        <v>0</v>
      </c>
      <c r="CP44" s="2">
        <f t="shared" si="33"/>
        <v>97.57</v>
      </c>
      <c r="CQ44" s="2">
        <f t="shared" si="34"/>
        <v>0</v>
      </c>
      <c r="CR44" s="2">
        <f t="shared" si="35"/>
        <v>451.97</v>
      </c>
      <c r="CS44" s="2">
        <f t="shared" si="36"/>
        <v>88.16</v>
      </c>
      <c r="CT44" s="2">
        <f t="shared" si="37"/>
        <v>0</v>
      </c>
      <c r="CU44" s="2">
        <f t="shared" si="38"/>
        <v>0</v>
      </c>
      <c r="CV44" s="2">
        <f t="shared" si="39"/>
        <v>0</v>
      </c>
      <c r="CW44" s="2">
        <f t="shared" si="40"/>
        <v>7.6</v>
      </c>
      <c r="CX44" s="2">
        <f t="shared" si="41"/>
        <v>0</v>
      </c>
      <c r="CY44" s="2">
        <f t="shared" si="42"/>
        <v>18.078500000000002</v>
      </c>
      <c r="CZ44" s="2">
        <f t="shared" si="43"/>
        <v>9.5150000000000006</v>
      </c>
      <c r="DA44" s="2"/>
      <c r="DB44" s="2"/>
      <c r="DC44" s="2" t="s">
        <v>3</v>
      </c>
      <c r="DD44" s="2" t="s">
        <v>3</v>
      </c>
      <c r="DE44" s="2" t="s">
        <v>3</v>
      </c>
      <c r="DF44" s="2" t="s">
        <v>3</v>
      </c>
      <c r="DG44" s="2" t="s">
        <v>3</v>
      </c>
      <c r="DH44" s="2" t="s">
        <v>3</v>
      </c>
      <c r="DI44" s="2" t="s">
        <v>3</v>
      </c>
      <c r="DJ44" s="2" t="s">
        <v>3</v>
      </c>
      <c r="DK44" s="2" t="s">
        <v>3</v>
      </c>
      <c r="DL44" s="2" t="s">
        <v>3</v>
      </c>
      <c r="DM44" s="2" t="s">
        <v>3</v>
      </c>
      <c r="DN44" s="2">
        <v>0</v>
      </c>
      <c r="DO44" s="2">
        <v>0</v>
      </c>
      <c r="DP44" s="2">
        <v>1</v>
      </c>
      <c r="DQ44" s="2">
        <v>1</v>
      </c>
      <c r="DR44" s="2"/>
      <c r="DS44" s="2"/>
      <c r="DT44" s="2"/>
      <c r="DU44" s="2">
        <v>1007</v>
      </c>
      <c r="DV44" s="2" t="s">
        <v>15</v>
      </c>
      <c r="DW44" s="2" t="s">
        <v>15</v>
      </c>
      <c r="DX44" s="2">
        <v>1000</v>
      </c>
      <c r="DY44" s="2"/>
      <c r="DZ44" s="2"/>
      <c r="EA44" s="2"/>
      <c r="EB44" s="2"/>
      <c r="EC44" s="2"/>
      <c r="ED44" s="2"/>
      <c r="EE44" s="2">
        <v>32653338</v>
      </c>
      <c r="EF44" s="2">
        <v>1</v>
      </c>
      <c r="EG44" s="2" t="s">
        <v>17</v>
      </c>
      <c r="EH44" s="2">
        <v>0</v>
      </c>
      <c r="EI44" s="2" t="s">
        <v>3</v>
      </c>
      <c r="EJ44" s="2">
        <v>1</v>
      </c>
      <c r="EK44" s="2">
        <v>1008</v>
      </c>
      <c r="EL44" s="2" t="s">
        <v>76</v>
      </c>
      <c r="EM44" s="2" t="s">
        <v>19</v>
      </c>
      <c r="EN44" s="2"/>
      <c r="EO44" s="2" t="s">
        <v>3</v>
      </c>
      <c r="EP44" s="2"/>
      <c r="EQ44" s="2">
        <v>0</v>
      </c>
      <c r="ER44" s="2">
        <v>451.97</v>
      </c>
      <c r="ES44" s="2">
        <v>0</v>
      </c>
      <c r="ET44" s="2">
        <v>451.97</v>
      </c>
      <c r="EU44" s="2">
        <v>88.16</v>
      </c>
      <c r="EV44" s="2">
        <v>0</v>
      </c>
      <c r="EW44" s="2">
        <v>0</v>
      </c>
      <c r="EX44" s="2">
        <v>7.6</v>
      </c>
      <c r="EY44" s="2">
        <v>0</v>
      </c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>
        <v>0</v>
      </c>
      <c r="FR44" s="2">
        <f t="shared" si="44"/>
        <v>0</v>
      </c>
      <c r="FS44" s="2">
        <v>0</v>
      </c>
      <c r="FT44" s="2"/>
      <c r="FU44" s="2"/>
      <c r="FV44" s="2"/>
      <c r="FW44" s="2"/>
      <c r="FX44" s="2">
        <v>95</v>
      </c>
      <c r="FY44" s="2">
        <v>50</v>
      </c>
      <c r="FZ44" s="2"/>
      <c r="GA44" s="2" t="s">
        <v>3</v>
      </c>
      <c r="GB44" s="2"/>
      <c r="GC44" s="2"/>
      <c r="GD44" s="2">
        <v>0</v>
      </c>
      <c r="GE44" s="2"/>
      <c r="GF44" s="2">
        <v>130918769</v>
      </c>
      <c r="GG44" s="2">
        <v>2</v>
      </c>
      <c r="GH44" s="2">
        <v>1</v>
      </c>
      <c r="GI44" s="2">
        <v>-2</v>
      </c>
      <c r="GJ44" s="2">
        <v>0</v>
      </c>
      <c r="GK44" s="2">
        <f>ROUND(R44*(R12)/100,2)</f>
        <v>0</v>
      </c>
      <c r="GL44" s="2">
        <f t="shared" si="45"/>
        <v>0</v>
      </c>
      <c r="GM44" s="2">
        <f t="shared" si="46"/>
        <v>125.17</v>
      </c>
      <c r="GN44" s="2">
        <f t="shared" si="47"/>
        <v>125.17</v>
      </c>
      <c r="GO44" s="2">
        <f t="shared" si="48"/>
        <v>0</v>
      </c>
      <c r="GP44" s="2">
        <f t="shared" si="49"/>
        <v>0</v>
      </c>
      <c r="GQ44" s="2"/>
      <c r="GR44" s="2">
        <v>0</v>
      </c>
      <c r="GS44" s="2">
        <v>3</v>
      </c>
      <c r="GT44" s="2">
        <v>0</v>
      </c>
      <c r="GU44" s="2" t="s">
        <v>3</v>
      </c>
      <c r="GV44" s="2">
        <f t="shared" si="50"/>
        <v>0</v>
      </c>
      <c r="GW44" s="2">
        <v>1</v>
      </c>
      <c r="GX44" s="2">
        <f t="shared" si="51"/>
        <v>0</v>
      </c>
      <c r="GY44" s="2"/>
      <c r="GZ44" s="2"/>
      <c r="HA44" s="2">
        <v>0</v>
      </c>
      <c r="HB44" s="2">
        <v>0</v>
      </c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>
        <v>0</v>
      </c>
      <c r="IL44" s="2"/>
      <c r="IM44" s="2"/>
      <c r="IN44" s="2"/>
      <c r="IO44" s="2"/>
      <c r="IP44" s="2"/>
      <c r="IQ44" s="2"/>
      <c r="IR44" s="2"/>
      <c r="IS44" s="2"/>
      <c r="IT44" s="2"/>
      <c r="IU44" s="2"/>
    </row>
    <row r="45" spans="1:255" x14ac:dyDescent="0.2">
      <c r="A45">
        <v>17</v>
      </c>
      <c r="B45">
        <v>1</v>
      </c>
      <c r="C45">
        <f>ROW(SmtRes!A72)</f>
        <v>72</v>
      </c>
      <c r="D45">
        <f>ROW(EtalonRes!A128)</f>
        <v>128</v>
      </c>
      <c r="E45" t="s">
        <v>72</v>
      </c>
      <c r="F45" t="s">
        <v>73</v>
      </c>
      <c r="G45" t="s">
        <v>74</v>
      </c>
      <c r="H45" t="s">
        <v>15</v>
      </c>
      <c r="I45">
        <f>'1.Смета.или.Акт'!E120</f>
        <v>0.21586744999999999</v>
      </c>
      <c r="J45">
        <v>0</v>
      </c>
      <c r="O45">
        <f t="shared" si="14"/>
        <v>1219.57</v>
      </c>
      <c r="P45">
        <f t="shared" si="15"/>
        <v>0</v>
      </c>
      <c r="Q45">
        <f t="shared" si="16"/>
        <v>1219.57</v>
      </c>
      <c r="R45">
        <f t="shared" si="17"/>
        <v>348.27</v>
      </c>
      <c r="S45">
        <f t="shared" si="18"/>
        <v>0</v>
      </c>
      <c r="T45">
        <f t="shared" si="19"/>
        <v>0</v>
      </c>
      <c r="U45">
        <f t="shared" si="20"/>
        <v>0</v>
      </c>
      <c r="V45">
        <f t="shared" si="21"/>
        <v>1.6405926199999998</v>
      </c>
      <c r="W45">
        <f t="shared" si="22"/>
        <v>0</v>
      </c>
      <c r="X45">
        <f t="shared" si="23"/>
        <v>282.10000000000002</v>
      </c>
      <c r="Y45">
        <f t="shared" si="24"/>
        <v>139.31</v>
      </c>
      <c r="AA45">
        <v>34732181</v>
      </c>
      <c r="AB45">
        <f t="shared" si="25"/>
        <v>451.97</v>
      </c>
      <c r="AC45">
        <f t="shared" si="52"/>
        <v>0</v>
      </c>
      <c r="AD45">
        <f t="shared" si="26"/>
        <v>451.97</v>
      </c>
      <c r="AE45">
        <f t="shared" si="27"/>
        <v>88.16</v>
      </c>
      <c r="AF45">
        <f t="shared" si="28"/>
        <v>0</v>
      </c>
      <c r="AG45">
        <f t="shared" si="29"/>
        <v>0</v>
      </c>
      <c r="AH45">
        <f t="shared" si="30"/>
        <v>0</v>
      </c>
      <c r="AI45">
        <f t="shared" si="31"/>
        <v>7.6</v>
      </c>
      <c r="AJ45">
        <f t="shared" si="32"/>
        <v>0</v>
      </c>
      <c r="AK45">
        <f>AL45+AM45+AO45</f>
        <v>451.97</v>
      </c>
      <c r="AL45">
        <v>0</v>
      </c>
      <c r="AM45" s="52">
        <f>'1.Смета.или.Акт'!F121</f>
        <v>451.97</v>
      </c>
      <c r="AN45" s="52">
        <f>'1.Смета.или.Акт'!F122</f>
        <v>88.16</v>
      </c>
      <c r="AO45">
        <v>0</v>
      </c>
      <c r="AP45">
        <v>0</v>
      </c>
      <c r="AQ45">
        <v>0</v>
      </c>
      <c r="AR45">
        <v>7.6</v>
      </c>
      <c r="AS45">
        <v>0</v>
      </c>
      <c r="AT45">
        <v>81</v>
      </c>
      <c r="AU45">
        <v>40</v>
      </c>
      <c r="AV45">
        <v>1</v>
      </c>
      <c r="AW45">
        <v>1</v>
      </c>
      <c r="AZ45">
        <v>1</v>
      </c>
      <c r="BA45">
        <v>18.3</v>
      </c>
      <c r="BB45">
        <f>'1.Смета.или.Акт'!J121</f>
        <v>12.5</v>
      </c>
      <c r="BC45">
        <v>7.5</v>
      </c>
      <c r="BD45" t="s">
        <v>3</v>
      </c>
      <c r="BE45" t="s">
        <v>3</v>
      </c>
      <c r="BF45" t="s">
        <v>3</v>
      </c>
      <c r="BG45" t="s">
        <v>3</v>
      </c>
      <c r="BH45">
        <v>0</v>
      </c>
      <c r="BI45">
        <v>1</v>
      </c>
      <c r="BJ45" t="s">
        <v>75</v>
      </c>
      <c r="BM45">
        <v>1008</v>
      </c>
      <c r="BN45">
        <v>0</v>
      </c>
      <c r="BO45" t="s">
        <v>3</v>
      </c>
      <c r="BP45">
        <v>0</v>
      </c>
      <c r="BQ45">
        <v>1</v>
      </c>
      <c r="BR45">
        <v>0</v>
      </c>
      <c r="BS45">
        <f>'1.Смета.или.Акт'!J122</f>
        <v>18.3</v>
      </c>
      <c r="BT45">
        <v>1</v>
      </c>
      <c r="BU45">
        <v>1</v>
      </c>
      <c r="BV45">
        <v>1</v>
      </c>
      <c r="BW45">
        <v>1</v>
      </c>
      <c r="BX45">
        <v>1</v>
      </c>
      <c r="BY45" t="s">
        <v>3</v>
      </c>
      <c r="BZ45">
        <v>95</v>
      </c>
      <c r="CA45">
        <v>50</v>
      </c>
      <c r="CF45">
        <v>0</v>
      </c>
      <c r="CG45">
        <v>0</v>
      </c>
      <c r="CM45">
        <v>0</v>
      </c>
      <c r="CN45" t="s">
        <v>3</v>
      </c>
      <c r="CO45">
        <v>0</v>
      </c>
      <c r="CP45">
        <f t="shared" si="33"/>
        <v>1219.57</v>
      </c>
      <c r="CQ45">
        <f t="shared" si="34"/>
        <v>0</v>
      </c>
      <c r="CR45">
        <f t="shared" si="35"/>
        <v>5649.625</v>
      </c>
      <c r="CS45">
        <f t="shared" si="36"/>
        <v>1613.328</v>
      </c>
      <c r="CT45">
        <f t="shared" si="37"/>
        <v>0</v>
      </c>
      <c r="CU45">
        <f t="shared" si="38"/>
        <v>0</v>
      </c>
      <c r="CV45">
        <f t="shared" si="39"/>
        <v>0</v>
      </c>
      <c r="CW45">
        <f t="shared" si="40"/>
        <v>7.6</v>
      </c>
      <c r="CX45">
        <f t="shared" si="41"/>
        <v>0</v>
      </c>
      <c r="CY45">
        <f t="shared" si="42"/>
        <v>282.09870000000001</v>
      </c>
      <c r="CZ45">
        <f t="shared" si="43"/>
        <v>139.30799999999999</v>
      </c>
      <c r="DC45" t="s">
        <v>3</v>
      </c>
      <c r="DD45" t="s">
        <v>3</v>
      </c>
      <c r="DE45" t="s">
        <v>3</v>
      </c>
      <c r="DF45" t="s">
        <v>3</v>
      </c>
      <c r="DG45" t="s">
        <v>3</v>
      </c>
      <c r="DH45" t="s">
        <v>3</v>
      </c>
      <c r="DI45" t="s">
        <v>3</v>
      </c>
      <c r="DJ45" t="s">
        <v>3</v>
      </c>
      <c r="DK45" t="s">
        <v>3</v>
      </c>
      <c r="DL45" t="s">
        <v>3</v>
      </c>
      <c r="DM45" t="s">
        <v>3</v>
      </c>
      <c r="DN45">
        <v>0</v>
      </c>
      <c r="DO45">
        <v>0</v>
      </c>
      <c r="DP45">
        <v>1</v>
      </c>
      <c r="DQ45">
        <v>1</v>
      </c>
      <c r="DU45">
        <v>1007</v>
      </c>
      <c r="DV45" t="s">
        <v>15</v>
      </c>
      <c r="DW45" t="str">
        <f>'1.Смета.или.Акт'!D120</f>
        <v>1000 м3</v>
      </c>
      <c r="DX45">
        <v>1000</v>
      </c>
      <c r="EE45">
        <v>32653338</v>
      </c>
      <c r="EF45">
        <v>1</v>
      </c>
      <c r="EG45" t="s">
        <v>17</v>
      </c>
      <c r="EH45">
        <v>0</v>
      </c>
      <c r="EI45" t="s">
        <v>3</v>
      </c>
      <c r="EJ45">
        <v>1</v>
      </c>
      <c r="EK45">
        <v>1008</v>
      </c>
      <c r="EL45" t="s">
        <v>76</v>
      </c>
      <c r="EM45" t="s">
        <v>19</v>
      </c>
      <c r="EO45" t="s">
        <v>3</v>
      </c>
      <c r="EQ45">
        <v>0</v>
      </c>
      <c r="ER45">
        <f>ES45+ET45+EV45</f>
        <v>451.97</v>
      </c>
      <c r="ES45">
        <v>0</v>
      </c>
      <c r="ET45" s="52">
        <f>'1.Смета.или.Акт'!F121</f>
        <v>451.97</v>
      </c>
      <c r="EU45" s="52">
        <f>'1.Смета.или.Акт'!F122</f>
        <v>88.16</v>
      </c>
      <c r="EV45">
        <v>0</v>
      </c>
      <c r="EW45">
        <v>0</v>
      </c>
      <c r="EX45">
        <v>7.6</v>
      </c>
      <c r="EY45">
        <v>0</v>
      </c>
      <c r="FQ45">
        <v>0</v>
      </c>
      <c r="FR45">
        <f t="shared" si="44"/>
        <v>0</v>
      </c>
      <c r="FS45">
        <v>0</v>
      </c>
      <c r="FV45" t="s">
        <v>20</v>
      </c>
      <c r="FW45" t="s">
        <v>21</v>
      </c>
      <c r="FX45">
        <v>95</v>
      </c>
      <c r="FY45">
        <v>50</v>
      </c>
      <c r="GA45" t="s">
        <v>3</v>
      </c>
      <c r="GD45">
        <v>0</v>
      </c>
      <c r="GF45">
        <v>130918769</v>
      </c>
      <c r="GG45">
        <v>2</v>
      </c>
      <c r="GH45">
        <v>1</v>
      </c>
      <c r="GI45">
        <v>4</v>
      </c>
      <c r="GJ45">
        <v>0</v>
      </c>
      <c r="GK45">
        <f>ROUND(R45*(S12)/100,2)</f>
        <v>0</v>
      </c>
      <c r="GL45">
        <f t="shared" si="45"/>
        <v>0</v>
      </c>
      <c r="GM45">
        <f t="shared" si="46"/>
        <v>1640.98</v>
      </c>
      <c r="GN45">
        <f t="shared" si="47"/>
        <v>1640.98</v>
      </c>
      <c r="GO45">
        <f t="shared" si="48"/>
        <v>0</v>
      </c>
      <c r="GP45">
        <f t="shared" si="49"/>
        <v>0</v>
      </c>
      <c r="GR45">
        <v>0</v>
      </c>
      <c r="GS45">
        <v>3</v>
      </c>
      <c r="GT45">
        <v>0</v>
      </c>
      <c r="GU45" t="s">
        <v>3</v>
      </c>
      <c r="GV45">
        <f t="shared" si="50"/>
        <v>0</v>
      </c>
      <c r="GW45">
        <v>18.3</v>
      </c>
      <c r="GX45">
        <f t="shared" si="51"/>
        <v>0</v>
      </c>
      <c r="HA45">
        <v>0</v>
      </c>
      <c r="HB45">
        <v>0</v>
      </c>
      <c r="IK45">
        <v>0</v>
      </c>
    </row>
    <row r="46" spans="1:255" x14ac:dyDescent="0.2">
      <c r="A46" s="2">
        <v>17</v>
      </c>
      <c r="B46" s="2">
        <v>1</v>
      </c>
      <c r="C46" s="2"/>
      <c r="D46" s="2"/>
      <c r="E46" s="2" t="s">
        <v>77</v>
      </c>
      <c r="F46" s="2" t="s">
        <v>78</v>
      </c>
      <c r="G46" s="2" t="s">
        <v>79</v>
      </c>
      <c r="H46" s="2" t="s">
        <v>80</v>
      </c>
      <c r="I46" s="2">
        <f>'1.Смета.или.Акт'!E126</f>
        <v>1068</v>
      </c>
      <c r="J46" s="2">
        <v>0</v>
      </c>
      <c r="K46" s="2"/>
      <c r="L46" s="2"/>
      <c r="M46" s="2"/>
      <c r="N46" s="2"/>
      <c r="O46" s="2">
        <f t="shared" si="14"/>
        <v>203635.56</v>
      </c>
      <c r="P46" s="2">
        <f t="shared" si="15"/>
        <v>203635.56</v>
      </c>
      <c r="Q46" s="2">
        <f t="shared" si="16"/>
        <v>0</v>
      </c>
      <c r="R46" s="2">
        <f t="shared" si="17"/>
        <v>0</v>
      </c>
      <c r="S46" s="2">
        <f t="shared" si="18"/>
        <v>0</v>
      </c>
      <c r="T46" s="2">
        <f t="shared" si="19"/>
        <v>0</v>
      </c>
      <c r="U46" s="2">
        <f t="shared" si="20"/>
        <v>0</v>
      </c>
      <c r="V46" s="2">
        <f t="shared" si="21"/>
        <v>0</v>
      </c>
      <c r="W46" s="2">
        <f t="shared" si="22"/>
        <v>0</v>
      </c>
      <c r="X46" s="2">
        <f t="shared" si="23"/>
        <v>0</v>
      </c>
      <c r="Y46" s="2">
        <f t="shared" si="24"/>
        <v>0</v>
      </c>
      <c r="Z46" s="2"/>
      <c r="AA46" s="2">
        <v>34732180</v>
      </c>
      <c r="AB46" s="2">
        <f t="shared" si="25"/>
        <v>190.67</v>
      </c>
      <c r="AC46" s="2">
        <f t="shared" si="52"/>
        <v>190.67</v>
      </c>
      <c r="AD46" s="2">
        <f t="shared" si="26"/>
        <v>0</v>
      </c>
      <c r="AE46" s="2">
        <f t="shared" si="27"/>
        <v>0</v>
      </c>
      <c r="AF46" s="2">
        <f t="shared" si="28"/>
        <v>0</v>
      </c>
      <c r="AG46" s="2">
        <f t="shared" si="29"/>
        <v>0</v>
      </c>
      <c r="AH46" s="2">
        <f t="shared" si="30"/>
        <v>0</v>
      </c>
      <c r="AI46" s="2">
        <f t="shared" si="31"/>
        <v>0</v>
      </c>
      <c r="AJ46" s="2">
        <f t="shared" si="32"/>
        <v>0</v>
      </c>
      <c r="AK46" s="2">
        <v>190.67</v>
      </c>
      <c r="AL46" s="2">
        <v>190.67</v>
      </c>
      <c r="AM46" s="2">
        <v>0</v>
      </c>
      <c r="AN46" s="2">
        <v>0</v>
      </c>
      <c r="AO46" s="2">
        <v>0</v>
      </c>
      <c r="AP46" s="2">
        <v>0</v>
      </c>
      <c r="AQ46" s="2">
        <v>0</v>
      </c>
      <c r="AR46" s="2">
        <v>0</v>
      </c>
      <c r="AS46" s="2">
        <v>0</v>
      </c>
      <c r="AT46" s="2">
        <v>0</v>
      </c>
      <c r="AU46" s="2">
        <v>0</v>
      </c>
      <c r="AV46" s="2">
        <v>1</v>
      </c>
      <c r="AW46" s="2">
        <v>1</v>
      </c>
      <c r="AX46" s="2"/>
      <c r="AY46" s="2"/>
      <c r="AZ46" s="2">
        <v>1</v>
      </c>
      <c r="BA46" s="2">
        <v>1</v>
      </c>
      <c r="BB46" s="2">
        <v>1</v>
      </c>
      <c r="BC46" s="2">
        <v>1</v>
      </c>
      <c r="BD46" s="2" t="s">
        <v>3</v>
      </c>
      <c r="BE46" s="2" t="s">
        <v>3</v>
      </c>
      <c r="BF46" s="2" t="s">
        <v>3</v>
      </c>
      <c r="BG46" s="2" t="s">
        <v>3</v>
      </c>
      <c r="BH46" s="2">
        <v>3</v>
      </c>
      <c r="BI46" s="2">
        <v>1</v>
      </c>
      <c r="BJ46" s="2" t="s">
        <v>3</v>
      </c>
      <c r="BK46" s="2"/>
      <c r="BL46" s="2"/>
      <c r="BM46" s="2">
        <v>1100</v>
      </c>
      <c r="BN46" s="2">
        <v>0</v>
      </c>
      <c r="BO46" s="2" t="s">
        <v>3</v>
      </c>
      <c r="BP46" s="2">
        <v>0</v>
      </c>
      <c r="BQ46" s="2">
        <v>20</v>
      </c>
      <c r="BR46" s="2">
        <v>0</v>
      </c>
      <c r="BS46" s="2">
        <v>1</v>
      </c>
      <c r="BT46" s="2">
        <v>1</v>
      </c>
      <c r="BU46" s="2">
        <v>1</v>
      </c>
      <c r="BV46" s="2">
        <v>1</v>
      </c>
      <c r="BW46" s="2">
        <v>1</v>
      </c>
      <c r="BX46" s="2">
        <v>1</v>
      </c>
      <c r="BY46" s="2" t="s">
        <v>3</v>
      </c>
      <c r="BZ46" s="2">
        <v>0</v>
      </c>
      <c r="CA46" s="2">
        <v>0</v>
      </c>
      <c r="CB46" s="2"/>
      <c r="CC46" s="2"/>
      <c r="CD46" s="2"/>
      <c r="CE46" s="2"/>
      <c r="CF46" s="2">
        <v>0</v>
      </c>
      <c r="CG46" s="2">
        <v>0</v>
      </c>
      <c r="CH46" s="2"/>
      <c r="CI46" s="2"/>
      <c r="CJ46" s="2"/>
      <c r="CK46" s="2"/>
      <c r="CL46" s="2"/>
      <c r="CM46" s="2">
        <v>0</v>
      </c>
      <c r="CN46" s="2" t="s">
        <v>3</v>
      </c>
      <c r="CO46" s="2">
        <v>0</v>
      </c>
      <c r="CP46" s="2">
        <f t="shared" si="33"/>
        <v>203635.56</v>
      </c>
      <c r="CQ46" s="2">
        <f t="shared" si="34"/>
        <v>190.67</v>
      </c>
      <c r="CR46" s="2">
        <f t="shared" si="35"/>
        <v>0</v>
      </c>
      <c r="CS46" s="2">
        <f t="shared" si="36"/>
        <v>0</v>
      </c>
      <c r="CT46" s="2">
        <f t="shared" si="37"/>
        <v>0</v>
      </c>
      <c r="CU46" s="2">
        <f t="shared" si="38"/>
        <v>0</v>
      </c>
      <c r="CV46" s="2">
        <f t="shared" si="39"/>
        <v>0</v>
      </c>
      <c r="CW46" s="2">
        <f t="shared" si="40"/>
        <v>0</v>
      </c>
      <c r="CX46" s="2">
        <f t="shared" si="41"/>
        <v>0</v>
      </c>
      <c r="CY46" s="2">
        <f t="shared" si="42"/>
        <v>0</v>
      </c>
      <c r="CZ46" s="2">
        <f t="shared" si="43"/>
        <v>0</v>
      </c>
      <c r="DA46" s="2"/>
      <c r="DB46" s="2"/>
      <c r="DC46" s="2" t="s">
        <v>3</v>
      </c>
      <c r="DD46" s="2" t="s">
        <v>3</v>
      </c>
      <c r="DE46" s="2" t="s">
        <v>3</v>
      </c>
      <c r="DF46" s="2" t="s">
        <v>3</v>
      </c>
      <c r="DG46" s="2" t="s">
        <v>3</v>
      </c>
      <c r="DH46" s="2" t="s">
        <v>3</v>
      </c>
      <c r="DI46" s="2" t="s">
        <v>3</v>
      </c>
      <c r="DJ46" s="2" t="s">
        <v>3</v>
      </c>
      <c r="DK46" s="2" t="s">
        <v>3</v>
      </c>
      <c r="DL46" s="2" t="s">
        <v>3</v>
      </c>
      <c r="DM46" s="2" t="s">
        <v>3</v>
      </c>
      <c r="DN46" s="2">
        <v>0</v>
      </c>
      <c r="DO46" s="2">
        <v>0</v>
      </c>
      <c r="DP46" s="2">
        <v>1</v>
      </c>
      <c r="DQ46" s="2">
        <v>1</v>
      </c>
      <c r="DR46" s="2"/>
      <c r="DS46" s="2"/>
      <c r="DT46" s="2"/>
      <c r="DU46" s="2">
        <v>1003</v>
      </c>
      <c r="DV46" s="2" t="s">
        <v>80</v>
      </c>
      <c r="DW46" s="2" t="s">
        <v>80</v>
      </c>
      <c r="DX46" s="2">
        <v>1</v>
      </c>
      <c r="DY46" s="2"/>
      <c r="DZ46" s="2"/>
      <c r="EA46" s="2"/>
      <c r="EB46" s="2"/>
      <c r="EC46" s="2"/>
      <c r="ED46" s="2"/>
      <c r="EE46" s="2">
        <v>32653538</v>
      </c>
      <c r="EF46" s="2">
        <v>20</v>
      </c>
      <c r="EG46" s="2" t="s">
        <v>81</v>
      </c>
      <c r="EH46" s="2">
        <v>0</v>
      </c>
      <c r="EI46" s="2" t="s">
        <v>3</v>
      </c>
      <c r="EJ46" s="2">
        <v>1</v>
      </c>
      <c r="EK46" s="2">
        <v>1100</v>
      </c>
      <c r="EL46" s="2" t="s">
        <v>82</v>
      </c>
      <c r="EM46" s="2" t="s">
        <v>83</v>
      </c>
      <c r="EN46" s="2"/>
      <c r="EO46" s="2" t="s">
        <v>3</v>
      </c>
      <c r="EP46" s="2"/>
      <c r="EQ46" s="2">
        <v>0</v>
      </c>
      <c r="ER46" s="2">
        <v>1417.77</v>
      </c>
      <c r="ES46" s="2">
        <v>190.67</v>
      </c>
      <c r="ET46" s="2">
        <v>0</v>
      </c>
      <c r="EU46" s="2">
        <v>0</v>
      </c>
      <c r="EV46" s="2">
        <v>0</v>
      </c>
      <c r="EW46" s="2">
        <v>0</v>
      </c>
      <c r="EX46" s="2">
        <v>0</v>
      </c>
      <c r="EY46" s="2">
        <v>0</v>
      </c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>
        <v>0</v>
      </c>
      <c r="FR46" s="2">
        <f t="shared" si="44"/>
        <v>0</v>
      </c>
      <c r="FS46" s="2">
        <v>0</v>
      </c>
      <c r="FT46" s="2"/>
      <c r="FU46" s="2"/>
      <c r="FV46" s="2"/>
      <c r="FW46" s="2"/>
      <c r="FX46" s="2">
        <v>0</v>
      </c>
      <c r="FY46" s="2">
        <v>0</v>
      </c>
      <c r="FZ46" s="2"/>
      <c r="GA46" s="2" t="s">
        <v>84</v>
      </c>
      <c r="GB46" s="2"/>
      <c r="GC46" s="2"/>
      <c r="GD46" s="2">
        <v>0</v>
      </c>
      <c r="GE46" s="2"/>
      <c r="GF46" s="2">
        <v>-938326775</v>
      </c>
      <c r="GG46" s="2">
        <v>2</v>
      </c>
      <c r="GH46" s="2">
        <v>4</v>
      </c>
      <c r="GI46" s="2">
        <v>-2</v>
      </c>
      <c r="GJ46" s="2">
        <v>0</v>
      </c>
      <c r="GK46" s="2">
        <f>ROUND(R46*(R12)/100,2)</f>
        <v>0</v>
      </c>
      <c r="GL46" s="2">
        <f t="shared" si="45"/>
        <v>0</v>
      </c>
      <c r="GM46" s="2">
        <f t="shared" si="46"/>
        <v>203635.56</v>
      </c>
      <c r="GN46" s="2">
        <f t="shared" si="47"/>
        <v>203635.56</v>
      </c>
      <c r="GO46" s="2">
        <f t="shared" si="48"/>
        <v>0</v>
      </c>
      <c r="GP46" s="2">
        <f t="shared" si="49"/>
        <v>0</v>
      </c>
      <c r="GQ46" s="2"/>
      <c r="GR46" s="2">
        <v>0</v>
      </c>
      <c r="GS46" s="2">
        <v>2</v>
      </c>
      <c r="GT46" s="2">
        <v>0</v>
      </c>
      <c r="GU46" s="2" t="s">
        <v>3</v>
      </c>
      <c r="GV46" s="2">
        <f t="shared" si="50"/>
        <v>0</v>
      </c>
      <c r="GW46" s="2">
        <v>1</v>
      </c>
      <c r="GX46" s="2">
        <f t="shared" si="51"/>
        <v>0</v>
      </c>
      <c r="GY46" s="2"/>
      <c r="GZ46" s="2"/>
      <c r="HA46" s="2">
        <v>0</v>
      </c>
      <c r="HB46" s="2">
        <v>0</v>
      </c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>
        <v>0</v>
      </c>
      <c r="IL46" s="2"/>
      <c r="IM46" s="2"/>
      <c r="IN46" s="2"/>
      <c r="IO46" s="2"/>
      <c r="IP46" s="2"/>
      <c r="IQ46" s="2"/>
      <c r="IR46" s="2"/>
      <c r="IS46" s="2"/>
      <c r="IT46" s="2"/>
      <c r="IU46" s="2"/>
    </row>
    <row r="47" spans="1:255" x14ac:dyDescent="0.2">
      <c r="A47">
        <v>17</v>
      </c>
      <c r="B47">
        <v>1</v>
      </c>
      <c r="E47" t="s">
        <v>77</v>
      </c>
      <c r="F47" t="str">
        <f>'1.Смета.или.Акт'!B126</f>
        <v>Прайс-лист</v>
      </c>
      <c r="G47" t="str">
        <f>'1.Смета.или.Акт'!C126</f>
        <v>Кабель АСБ1 4х185</v>
      </c>
      <c r="H47" t="s">
        <v>80</v>
      </c>
      <c r="I47">
        <f>'1.Смета.или.Акт'!E126</f>
        <v>1068</v>
      </c>
      <c r="J47">
        <v>0</v>
      </c>
      <c r="O47">
        <f t="shared" si="14"/>
        <v>1249560</v>
      </c>
      <c r="P47">
        <f t="shared" si="15"/>
        <v>1249560</v>
      </c>
      <c r="Q47">
        <f t="shared" si="16"/>
        <v>0</v>
      </c>
      <c r="R47">
        <f t="shared" si="17"/>
        <v>0</v>
      </c>
      <c r="S47">
        <f t="shared" si="18"/>
        <v>0</v>
      </c>
      <c r="T47">
        <f t="shared" si="19"/>
        <v>0</v>
      </c>
      <c r="U47">
        <f t="shared" si="20"/>
        <v>0</v>
      </c>
      <c r="V47">
        <f t="shared" si="21"/>
        <v>0</v>
      </c>
      <c r="W47">
        <f t="shared" si="22"/>
        <v>0</v>
      </c>
      <c r="X47">
        <f t="shared" si="23"/>
        <v>0</v>
      </c>
      <c r="Y47">
        <f t="shared" si="24"/>
        <v>0</v>
      </c>
      <c r="AA47">
        <v>34732181</v>
      </c>
      <c r="AB47">
        <f t="shared" si="25"/>
        <v>156</v>
      </c>
      <c r="AC47">
        <f t="shared" si="52"/>
        <v>156</v>
      </c>
      <c r="AD47">
        <f t="shared" si="26"/>
        <v>0</v>
      </c>
      <c r="AE47">
        <f t="shared" si="27"/>
        <v>0</v>
      </c>
      <c r="AF47">
        <f t="shared" si="28"/>
        <v>0</v>
      </c>
      <c r="AG47">
        <f t="shared" si="29"/>
        <v>0</v>
      </c>
      <c r="AH47">
        <f t="shared" si="30"/>
        <v>0</v>
      </c>
      <c r="AI47">
        <f t="shared" si="31"/>
        <v>0</v>
      </c>
      <c r="AJ47">
        <f t="shared" si="32"/>
        <v>0</v>
      </c>
      <c r="AK47">
        <v>190.67</v>
      </c>
      <c r="AL47" s="52">
        <f>'1.Смета.или.Акт'!F126</f>
        <v>156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  <c r="AS47">
        <v>0</v>
      </c>
      <c r="AT47">
        <v>0</v>
      </c>
      <c r="AU47">
        <v>0</v>
      </c>
      <c r="AV47">
        <v>1</v>
      </c>
      <c r="AW47">
        <v>1</v>
      </c>
      <c r="AZ47">
        <v>1</v>
      </c>
      <c r="BA47">
        <v>1</v>
      </c>
      <c r="BB47">
        <v>1</v>
      </c>
      <c r="BC47">
        <f>'1.Смета.или.Акт'!J126</f>
        <v>7.5</v>
      </c>
      <c r="BD47" t="s">
        <v>3</v>
      </c>
      <c r="BE47" t="s">
        <v>3</v>
      </c>
      <c r="BF47" t="s">
        <v>3</v>
      </c>
      <c r="BG47" t="s">
        <v>3</v>
      </c>
      <c r="BH47">
        <v>3</v>
      </c>
      <c r="BI47">
        <v>1</v>
      </c>
      <c r="BJ47" t="s">
        <v>3</v>
      </c>
      <c r="BM47">
        <v>1100</v>
      </c>
      <c r="BN47">
        <v>0</v>
      </c>
      <c r="BO47" t="s">
        <v>3</v>
      </c>
      <c r="BP47">
        <v>0</v>
      </c>
      <c r="BQ47">
        <v>20</v>
      </c>
      <c r="BR47">
        <v>0</v>
      </c>
      <c r="BS47">
        <v>1</v>
      </c>
      <c r="BT47">
        <v>1</v>
      </c>
      <c r="BU47">
        <v>1</v>
      </c>
      <c r="BV47">
        <v>1</v>
      </c>
      <c r="BW47">
        <v>1</v>
      </c>
      <c r="BX47">
        <v>1</v>
      </c>
      <c r="BY47" t="s">
        <v>3</v>
      </c>
      <c r="BZ47">
        <v>0</v>
      </c>
      <c r="CA47">
        <v>0</v>
      </c>
      <c r="CF47">
        <v>0</v>
      </c>
      <c r="CG47">
        <v>0</v>
      </c>
      <c r="CM47">
        <v>0</v>
      </c>
      <c r="CN47" t="s">
        <v>3</v>
      </c>
      <c r="CO47">
        <v>0</v>
      </c>
      <c r="CP47">
        <f t="shared" si="33"/>
        <v>1249560</v>
      </c>
      <c r="CQ47">
        <f t="shared" si="34"/>
        <v>1170</v>
      </c>
      <c r="CR47">
        <f t="shared" si="35"/>
        <v>0</v>
      </c>
      <c r="CS47">
        <f t="shared" si="36"/>
        <v>0</v>
      </c>
      <c r="CT47">
        <f t="shared" si="37"/>
        <v>0</v>
      </c>
      <c r="CU47">
        <f t="shared" si="38"/>
        <v>0</v>
      </c>
      <c r="CV47">
        <f t="shared" si="39"/>
        <v>0</v>
      </c>
      <c r="CW47">
        <f t="shared" si="40"/>
        <v>0</v>
      </c>
      <c r="CX47">
        <f t="shared" si="41"/>
        <v>0</v>
      </c>
      <c r="CY47">
        <f t="shared" si="42"/>
        <v>0</v>
      </c>
      <c r="CZ47">
        <f t="shared" si="43"/>
        <v>0</v>
      </c>
      <c r="DC47" t="s">
        <v>3</v>
      </c>
      <c r="DD47" t="s">
        <v>3</v>
      </c>
      <c r="DE47" t="s">
        <v>3</v>
      </c>
      <c r="DF47" t="s">
        <v>3</v>
      </c>
      <c r="DG47" t="s">
        <v>3</v>
      </c>
      <c r="DH47" t="s">
        <v>3</v>
      </c>
      <c r="DI47" t="s">
        <v>3</v>
      </c>
      <c r="DJ47" t="s">
        <v>3</v>
      </c>
      <c r="DK47" t="s">
        <v>3</v>
      </c>
      <c r="DL47" t="s">
        <v>3</v>
      </c>
      <c r="DM47" t="s">
        <v>3</v>
      </c>
      <c r="DN47">
        <v>0</v>
      </c>
      <c r="DO47">
        <v>0</v>
      </c>
      <c r="DP47">
        <v>1</v>
      </c>
      <c r="DQ47">
        <v>1</v>
      </c>
      <c r="DU47">
        <v>1003</v>
      </c>
      <c r="DV47" t="s">
        <v>80</v>
      </c>
      <c r="DW47" t="str">
        <f>'1.Смета.или.Акт'!D126</f>
        <v>м</v>
      </c>
      <c r="DX47">
        <v>1</v>
      </c>
      <c r="EE47">
        <v>32653538</v>
      </c>
      <c r="EF47">
        <v>20</v>
      </c>
      <c r="EG47" t="s">
        <v>81</v>
      </c>
      <c r="EH47">
        <v>0</v>
      </c>
      <c r="EI47" t="s">
        <v>3</v>
      </c>
      <c r="EJ47">
        <v>1</v>
      </c>
      <c r="EK47">
        <v>1100</v>
      </c>
      <c r="EL47" t="s">
        <v>82</v>
      </c>
      <c r="EM47" t="s">
        <v>83</v>
      </c>
      <c r="EO47" t="s">
        <v>3</v>
      </c>
      <c r="EQ47">
        <v>0</v>
      </c>
      <c r="ER47">
        <v>190.67</v>
      </c>
      <c r="ES47" s="52">
        <f>'1.Смета.или.Акт'!F126</f>
        <v>156</v>
      </c>
      <c r="ET47">
        <v>0</v>
      </c>
      <c r="EU47">
        <v>0</v>
      </c>
      <c r="EV47">
        <v>0</v>
      </c>
      <c r="EW47">
        <v>0</v>
      </c>
      <c r="EX47">
        <v>0</v>
      </c>
      <c r="EY47">
        <v>0</v>
      </c>
      <c r="EZ47">
        <v>5</v>
      </c>
      <c r="FC47">
        <v>0</v>
      </c>
      <c r="FD47">
        <v>18</v>
      </c>
      <c r="FF47">
        <v>1430</v>
      </c>
      <c r="FQ47">
        <v>0</v>
      </c>
      <c r="FR47">
        <f t="shared" si="44"/>
        <v>0</v>
      </c>
      <c r="FS47">
        <v>0</v>
      </c>
      <c r="FX47">
        <v>0</v>
      </c>
      <c r="FY47">
        <v>0</v>
      </c>
      <c r="GA47" t="s">
        <v>84</v>
      </c>
      <c r="GD47">
        <v>0</v>
      </c>
      <c r="GF47">
        <v>-938326775</v>
      </c>
      <c r="GG47">
        <v>2</v>
      </c>
      <c r="GH47">
        <v>3</v>
      </c>
      <c r="GI47">
        <v>4</v>
      </c>
      <c r="GJ47">
        <v>0</v>
      </c>
      <c r="GK47">
        <f>ROUND(R47*(S12)/100,2)</f>
        <v>0</v>
      </c>
      <c r="GL47">
        <f t="shared" si="45"/>
        <v>0</v>
      </c>
      <c r="GM47">
        <f t="shared" si="46"/>
        <v>1249560</v>
      </c>
      <c r="GN47">
        <f t="shared" si="47"/>
        <v>1249560</v>
      </c>
      <c r="GO47">
        <f t="shared" si="48"/>
        <v>0</v>
      </c>
      <c r="GP47">
        <f t="shared" si="49"/>
        <v>0</v>
      </c>
      <c r="GR47">
        <v>1</v>
      </c>
      <c r="GS47">
        <v>1</v>
      </c>
      <c r="GT47">
        <v>0</v>
      </c>
      <c r="GU47" t="s">
        <v>3</v>
      </c>
      <c r="GV47">
        <f t="shared" si="50"/>
        <v>0</v>
      </c>
      <c r="GW47">
        <v>1</v>
      </c>
      <c r="GX47">
        <f t="shared" si="51"/>
        <v>0</v>
      </c>
      <c r="HA47">
        <v>0</v>
      </c>
      <c r="HB47">
        <v>0</v>
      </c>
      <c r="IK47">
        <v>0</v>
      </c>
    </row>
    <row r="48" spans="1:255" x14ac:dyDescent="0.2">
      <c r="A48" s="2">
        <v>17</v>
      </c>
      <c r="B48" s="2">
        <v>1</v>
      </c>
      <c r="C48" s="2"/>
      <c r="D48" s="2"/>
      <c r="E48" s="2" t="s">
        <v>85</v>
      </c>
      <c r="F48" s="2" t="s">
        <v>78</v>
      </c>
      <c r="G48" s="2" t="s">
        <v>86</v>
      </c>
      <c r="H48" s="2" t="s">
        <v>80</v>
      </c>
      <c r="I48" s="2">
        <f>'1.Смета.или.Акт'!E129</f>
        <v>219</v>
      </c>
      <c r="J48" s="2">
        <v>0</v>
      </c>
      <c r="K48" s="2"/>
      <c r="L48" s="2"/>
      <c r="M48" s="2"/>
      <c r="N48" s="2"/>
      <c r="O48" s="2">
        <f t="shared" si="14"/>
        <v>6705.78</v>
      </c>
      <c r="P48" s="2">
        <f t="shared" si="15"/>
        <v>6705.78</v>
      </c>
      <c r="Q48" s="2">
        <f t="shared" si="16"/>
        <v>0</v>
      </c>
      <c r="R48" s="2">
        <f t="shared" si="17"/>
        <v>0</v>
      </c>
      <c r="S48" s="2">
        <f t="shared" si="18"/>
        <v>0</v>
      </c>
      <c r="T48" s="2">
        <f t="shared" si="19"/>
        <v>0</v>
      </c>
      <c r="U48" s="2">
        <f t="shared" si="20"/>
        <v>0</v>
      </c>
      <c r="V48" s="2">
        <f t="shared" si="21"/>
        <v>0</v>
      </c>
      <c r="W48" s="2">
        <f t="shared" si="22"/>
        <v>0</v>
      </c>
      <c r="X48" s="2">
        <f t="shared" si="23"/>
        <v>0</v>
      </c>
      <c r="Y48" s="2">
        <f t="shared" si="24"/>
        <v>0</v>
      </c>
      <c r="Z48" s="2"/>
      <c r="AA48" s="2">
        <v>34732180</v>
      </c>
      <c r="AB48" s="2">
        <f t="shared" si="25"/>
        <v>30.62</v>
      </c>
      <c r="AC48" s="2">
        <f t="shared" si="52"/>
        <v>30.62</v>
      </c>
      <c r="AD48" s="2">
        <f t="shared" si="26"/>
        <v>0</v>
      </c>
      <c r="AE48" s="2">
        <f t="shared" si="27"/>
        <v>0</v>
      </c>
      <c r="AF48" s="2">
        <f t="shared" si="28"/>
        <v>0</v>
      </c>
      <c r="AG48" s="2">
        <f t="shared" si="29"/>
        <v>0</v>
      </c>
      <c r="AH48" s="2">
        <f t="shared" si="30"/>
        <v>0</v>
      </c>
      <c r="AI48" s="2">
        <f t="shared" si="31"/>
        <v>0</v>
      </c>
      <c r="AJ48" s="2">
        <f t="shared" si="32"/>
        <v>0</v>
      </c>
      <c r="AK48" s="2">
        <v>30.62</v>
      </c>
      <c r="AL48" s="2">
        <v>30.62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2">
        <v>0</v>
      </c>
      <c r="AU48" s="2">
        <v>0</v>
      </c>
      <c r="AV48" s="2">
        <v>1</v>
      </c>
      <c r="AW48" s="2">
        <v>1</v>
      </c>
      <c r="AX48" s="2"/>
      <c r="AY48" s="2"/>
      <c r="AZ48" s="2">
        <v>1</v>
      </c>
      <c r="BA48" s="2">
        <v>1</v>
      </c>
      <c r="BB48" s="2">
        <v>1</v>
      </c>
      <c r="BC48" s="2">
        <v>1</v>
      </c>
      <c r="BD48" s="2" t="s">
        <v>3</v>
      </c>
      <c r="BE48" s="2" t="s">
        <v>3</v>
      </c>
      <c r="BF48" s="2" t="s">
        <v>3</v>
      </c>
      <c r="BG48" s="2" t="s">
        <v>3</v>
      </c>
      <c r="BH48" s="2">
        <v>3</v>
      </c>
      <c r="BI48" s="2">
        <v>1</v>
      </c>
      <c r="BJ48" s="2" t="s">
        <v>3</v>
      </c>
      <c r="BK48" s="2"/>
      <c r="BL48" s="2"/>
      <c r="BM48" s="2">
        <v>1100</v>
      </c>
      <c r="BN48" s="2">
        <v>0</v>
      </c>
      <c r="BO48" s="2" t="s">
        <v>3</v>
      </c>
      <c r="BP48" s="2">
        <v>0</v>
      </c>
      <c r="BQ48" s="2">
        <v>20</v>
      </c>
      <c r="BR48" s="2">
        <v>0</v>
      </c>
      <c r="BS48" s="2">
        <v>1</v>
      </c>
      <c r="BT48" s="2">
        <v>1</v>
      </c>
      <c r="BU48" s="2">
        <v>1</v>
      </c>
      <c r="BV48" s="2">
        <v>1</v>
      </c>
      <c r="BW48" s="2">
        <v>1</v>
      </c>
      <c r="BX48" s="2">
        <v>1</v>
      </c>
      <c r="BY48" s="2" t="s">
        <v>3</v>
      </c>
      <c r="BZ48" s="2">
        <v>0</v>
      </c>
      <c r="CA48" s="2">
        <v>0</v>
      </c>
      <c r="CB48" s="2"/>
      <c r="CC48" s="2"/>
      <c r="CD48" s="2"/>
      <c r="CE48" s="2"/>
      <c r="CF48" s="2">
        <v>0</v>
      </c>
      <c r="CG48" s="2">
        <v>0</v>
      </c>
      <c r="CH48" s="2"/>
      <c r="CI48" s="2"/>
      <c r="CJ48" s="2"/>
      <c r="CK48" s="2"/>
      <c r="CL48" s="2"/>
      <c r="CM48" s="2">
        <v>0</v>
      </c>
      <c r="CN48" s="2" t="s">
        <v>3</v>
      </c>
      <c r="CO48" s="2">
        <v>0</v>
      </c>
      <c r="CP48" s="2">
        <f t="shared" si="33"/>
        <v>6705.78</v>
      </c>
      <c r="CQ48" s="2">
        <f t="shared" si="34"/>
        <v>30.62</v>
      </c>
      <c r="CR48" s="2">
        <f t="shared" si="35"/>
        <v>0</v>
      </c>
      <c r="CS48" s="2">
        <f t="shared" si="36"/>
        <v>0</v>
      </c>
      <c r="CT48" s="2">
        <f t="shared" si="37"/>
        <v>0</v>
      </c>
      <c r="CU48" s="2">
        <f t="shared" si="38"/>
        <v>0</v>
      </c>
      <c r="CV48" s="2">
        <f t="shared" si="39"/>
        <v>0</v>
      </c>
      <c r="CW48" s="2">
        <f t="shared" si="40"/>
        <v>0</v>
      </c>
      <c r="CX48" s="2">
        <f t="shared" si="41"/>
        <v>0</v>
      </c>
      <c r="CY48" s="2">
        <f t="shared" si="42"/>
        <v>0</v>
      </c>
      <c r="CZ48" s="2">
        <f t="shared" si="43"/>
        <v>0</v>
      </c>
      <c r="DA48" s="2"/>
      <c r="DB48" s="2"/>
      <c r="DC48" s="2" t="s">
        <v>3</v>
      </c>
      <c r="DD48" s="2" t="s">
        <v>3</v>
      </c>
      <c r="DE48" s="2" t="s">
        <v>3</v>
      </c>
      <c r="DF48" s="2" t="s">
        <v>3</v>
      </c>
      <c r="DG48" s="2" t="s">
        <v>3</v>
      </c>
      <c r="DH48" s="2" t="s">
        <v>3</v>
      </c>
      <c r="DI48" s="2" t="s">
        <v>3</v>
      </c>
      <c r="DJ48" s="2" t="s">
        <v>3</v>
      </c>
      <c r="DK48" s="2" t="s">
        <v>3</v>
      </c>
      <c r="DL48" s="2" t="s">
        <v>3</v>
      </c>
      <c r="DM48" s="2" t="s">
        <v>3</v>
      </c>
      <c r="DN48" s="2">
        <v>0</v>
      </c>
      <c r="DO48" s="2">
        <v>0</v>
      </c>
      <c r="DP48" s="2">
        <v>1</v>
      </c>
      <c r="DQ48" s="2">
        <v>1</v>
      </c>
      <c r="DR48" s="2"/>
      <c r="DS48" s="2"/>
      <c r="DT48" s="2"/>
      <c r="DU48" s="2">
        <v>1003</v>
      </c>
      <c r="DV48" s="2" t="s">
        <v>80</v>
      </c>
      <c r="DW48" s="2" t="s">
        <v>80</v>
      </c>
      <c r="DX48" s="2">
        <v>1</v>
      </c>
      <c r="DY48" s="2"/>
      <c r="DZ48" s="2"/>
      <c r="EA48" s="2"/>
      <c r="EB48" s="2"/>
      <c r="EC48" s="2"/>
      <c r="ED48" s="2"/>
      <c r="EE48" s="2">
        <v>32653538</v>
      </c>
      <c r="EF48" s="2">
        <v>20</v>
      </c>
      <c r="EG48" s="2" t="s">
        <v>81</v>
      </c>
      <c r="EH48" s="2">
        <v>0</v>
      </c>
      <c r="EI48" s="2" t="s">
        <v>3</v>
      </c>
      <c r="EJ48" s="2">
        <v>1</v>
      </c>
      <c r="EK48" s="2">
        <v>1100</v>
      </c>
      <c r="EL48" s="2" t="s">
        <v>82</v>
      </c>
      <c r="EM48" s="2" t="s">
        <v>83</v>
      </c>
      <c r="EN48" s="2"/>
      <c r="EO48" s="2" t="s">
        <v>3</v>
      </c>
      <c r="EP48" s="2"/>
      <c r="EQ48" s="2">
        <v>0</v>
      </c>
      <c r="ER48" s="2">
        <v>229.66</v>
      </c>
      <c r="ES48" s="2">
        <v>30.62</v>
      </c>
      <c r="ET48" s="2">
        <v>0</v>
      </c>
      <c r="EU48" s="2">
        <v>0</v>
      </c>
      <c r="EV48" s="2">
        <v>0</v>
      </c>
      <c r="EW48" s="2">
        <v>0</v>
      </c>
      <c r="EX48" s="2">
        <v>0</v>
      </c>
      <c r="EY48" s="2">
        <v>0</v>
      </c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>
        <v>0</v>
      </c>
      <c r="FR48" s="2">
        <f t="shared" si="44"/>
        <v>0</v>
      </c>
      <c r="FS48" s="2">
        <v>0</v>
      </c>
      <c r="FT48" s="2"/>
      <c r="FU48" s="2"/>
      <c r="FV48" s="2"/>
      <c r="FW48" s="2"/>
      <c r="FX48" s="2">
        <v>0</v>
      </c>
      <c r="FY48" s="2">
        <v>0</v>
      </c>
      <c r="FZ48" s="2"/>
      <c r="GA48" s="2" t="s">
        <v>87</v>
      </c>
      <c r="GB48" s="2"/>
      <c r="GC48" s="2"/>
      <c r="GD48" s="2">
        <v>0</v>
      </c>
      <c r="GE48" s="2"/>
      <c r="GF48" s="2">
        <v>-1830362150</v>
      </c>
      <c r="GG48" s="2">
        <v>2</v>
      </c>
      <c r="GH48" s="2">
        <v>4</v>
      </c>
      <c r="GI48" s="2">
        <v>-2</v>
      </c>
      <c r="GJ48" s="2">
        <v>0</v>
      </c>
      <c r="GK48" s="2">
        <f>ROUND(R48*(R12)/100,2)</f>
        <v>0</v>
      </c>
      <c r="GL48" s="2">
        <f t="shared" si="45"/>
        <v>0</v>
      </c>
      <c r="GM48" s="2">
        <f t="shared" si="46"/>
        <v>6705.78</v>
      </c>
      <c r="GN48" s="2">
        <f t="shared" si="47"/>
        <v>6705.78</v>
      </c>
      <c r="GO48" s="2">
        <f t="shared" si="48"/>
        <v>0</v>
      </c>
      <c r="GP48" s="2">
        <f t="shared" si="49"/>
        <v>0</v>
      </c>
      <c r="GQ48" s="2"/>
      <c r="GR48" s="2">
        <v>0</v>
      </c>
      <c r="GS48" s="2">
        <v>2</v>
      </c>
      <c r="GT48" s="2">
        <v>0</v>
      </c>
      <c r="GU48" s="2" t="s">
        <v>3</v>
      </c>
      <c r="GV48" s="2">
        <f t="shared" si="50"/>
        <v>0</v>
      </c>
      <c r="GW48" s="2">
        <v>1</v>
      </c>
      <c r="GX48" s="2">
        <f t="shared" si="51"/>
        <v>0</v>
      </c>
      <c r="GY48" s="2"/>
      <c r="GZ48" s="2"/>
      <c r="HA48" s="2">
        <v>0</v>
      </c>
      <c r="HB48" s="2">
        <v>0</v>
      </c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>
        <v>0</v>
      </c>
      <c r="IL48" s="2"/>
      <c r="IM48" s="2"/>
      <c r="IN48" s="2"/>
      <c r="IO48" s="2"/>
      <c r="IP48" s="2"/>
      <c r="IQ48" s="2"/>
      <c r="IR48" s="2"/>
      <c r="IS48" s="2"/>
      <c r="IT48" s="2"/>
      <c r="IU48" s="2"/>
    </row>
    <row r="49" spans="1:255" x14ac:dyDescent="0.2">
      <c r="A49">
        <v>17</v>
      </c>
      <c r="B49">
        <v>1</v>
      </c>
      <c r="E49" t="s">
        <v>85</v>
      </c>
      <c r="F49" t="str">
        <f>'1.Смета.или.Акт'!B129</f>
        <v>Прайс-лист</v>
      </c>
      <c r="G49" t="str">
        <f>'1.Смета.или.Акт'!C129</f>
        <v>Труба гофрированная диаметром 160 мм</v>
      </c>
      <c r="H49" t="s">
        <v>80</v>
      </c>
      <c r="I49">
        <f>'1.Смета.или.Акт'!E129</f>
        <v>219</v>
      </c>
      <c r="J49">
        <v>0</v>
      </c>
      <c r="O49">
        <f t="shared" si="14"/>
        <v>50293.35</v>
      </c>
      <c r="P49">
        <f t="shared" si="15"/>
        <v>50293.35</v>
      </c>
      <c r="Q49">
        <f t="shared" si="16"/>
        <v>0</v>
      </c>
      <c r="R49">
        <f t="shared" si="17"/>
        <v>0</v>
      </c>
      <c r="S49">
        <f t="shared" si="18"/>
        <v>0</v>
      </c>
      <c r="T49">
        <f t="shared" si="19"/>
        <v>0</v>
      </c>
      <c r="U49">
        <f t="shared" si="20"/>
        <v>0</v>
      </c>
      <c r="V49">
        <f t="shared" si="21"/>
        <v>0</v>
      </c>
      <c r="W49">
        <f t="shared" si="22"/>
        <v>0</v>
      </c>
      <c r="X49">
        <f t="shared" si="23"/>
        <v>0</v>
      </c>
      <c r="Y49">
        <f t="shared" si="24"/>
        <v>0</v>
      </c>
      <c r="AA49">
        <v>34732181</v>
      </c>
      <c r="AB49">
        <f t="shared" si="25"/>
        <v>30.62</v>
      </c>
      <c r="AC49">
        <f t="shared" si="52"/>
        <v>30.62</v>
      </c>
      <c r="AD49">
        <f t="shared" si="26"/>
        <v>0</v>
      </c>
      <c r="AE49">
        <f t="shared" si="27"/>
        <v>0</v>
      </c>
      <c r="AF49">
        <f t="shared" si="28"/>
        <v>0</v>
      </c>
      <c r="AG49">
        <f t="shared" si="29"/>
        <v>0</v>
      </c>
      <c r="AH49">
        <f t="shared" si="30"/>
        <v>0</v>
      </c>
      <c r="AI49">
        <f t="shared" si="31"/>
        <v>0</v>
      </c>
      <c r="AJ49">
        <f t="shared" si="32"/>
        <v>0</v>
      </c>
      <c r="AK49">
        <v>30.62</v>
      </c>
      <c r="AL49" s="52">
        <f>'1.Смета.или.Акт'!F129</f>
        <v>30.62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0</v>
      </c>
      <c r="AU49">
        <v>0</v>
      </c>
      <c r="AV49">
        <v>1</v>
      </c>
      <c r="AW49">
        <v>1</v>
      </c>
      <c r="AZ49">
        <v>1</v>
      </c>
      <c r="BA49">
        <v>1</v>
      </c>
      <c r="BB49">
        <v>1</v>
      </c>
      <c r="BC49">
        <f>'1.Смета.или.Акт'!J129</f>
        <v>7.5</v>
      </c>
      <c r="BD49" t="s">
        <v>3</v>
      </c>
      <c r="BE49" t="s">
        <v>3</v>
      </c>
      <c r="BF49" t="s">
        <v>3</v>
      </c>
      <c r="BG49" t="s">
        <v>3</v>
      </c>
      <c r="BH49">
        <v>3</v>
      </c>
      <c r="BI49">
        <v>1</v>
      </c>
      <c r="BJ49" t="s">
        <v>3</v>
      </c>
      <c r="BM49">
        <v>1100</v>
      </c>
      <c r="BN49">
        <v>0</v>
      </c>
      <c r="BO49" t="s">
        <v>3</v>
      </c>
      <c r="BP49">
        <v>0</v>
      </c>
      <c r="BQ49">
        <v>20</v>
      </c>
      <c r="BR49">
        <v>0</v>
      </c>
      <c r="BS49">
        <v>1</v>
      </c>
      <c r="BT49">
        <v>1</v>
      </c>
      <c r="BU49">
        <v>1</v>
      </c>
      <c r="BV49">
        <v>1</v>
      </c>
      <c r="BW49">
        <v>1</v>
      </c>
      <c r="BX49">
        <v>1</v>
      </c>
      <c r="BY49" t="s">
        <v>3</v>
      </c>
      <c r="BZ49">
        <v>0</v>
      </c>
      <c r="CA49">
        <v>0</v>
      </c>
      <c r="CF49">
        <v>0</v>
      </c>
      <c r="CG49">
        <v>0</v>
      </c>
      <c r="CM49">
        <v>0</v>
      </c>
      <c r="CN49" t="s">
        <v>3</v>
      </c>
      <c r="CO49">
        <v>0</v>
      </c>
      <c r="CP49">
        <f t="shared" si="33"/>
        <v>50293.35</v>
      </c>
      <c r="CQ49">
        <f t="shared" si="34"/>
        <v>229.65</v>
      </c>
      <c r="CR49">
        <f t="shared" si="35"/>
        <v>0</v>
      </c>
      <c r="CS49">
        <f t="shared" si="36"/>
        <v>0</v>
      </c>
      <c r="CT49">
        <f t="shared" si="37"/>
        <v>0</v>
      </c>
      <c r="CU49">
        <f t="shared" si="38"/>
        <v>0</v>
      </c>
      <c r="CV49">
        <f t="shared" si="39"/>
        <v>0</v>
      </c>
      <c r="CW49">
        <f t="shared" si="40"/>
        <v>0</v>
      </c>
      <c r="CX49">
        <f t="shared" si="41"/>
        <v>0</v>
      </c>
      <c r="CY49">
        <f t="shared" si="42"/>
        <v>0</v>
      </c>
      <c r="CZ49">
        <f t="shared" si="43"/>
        <v>0</v>
      </c>
      <c r="DC49" t="s">
        <v>3</v>
      </c>
      <c r="DD49" t="s">
        <v>3</v>
      </c>
      <c r="DE49" t="s">
        <v>3</v>
      </c>
      <c r="DF49" t="s">
        <v>3</v>
      </c>
      <c r="DG49" t="s">
        <v>3</v>
      </c>
      <c r="DH49" t="s">
        <v>3</v>
      </c>
      <c r="DI49" t="s">
        <v>3</v>
      </c>
      <c r="DJ49" t="s">
        <v>3</v>
      </c>
      <c r="DK49" t="s">
        <v>3</v>
      </c>
      <c r="DL49" t="s">
        <v>3</v>
      </c>
      <c r="DM49" t="s">
        <v>3</v>
      </c>
      <c r="DN49">
        <v>0</v>
      </c>
      <c r="DO49">
        <v>0</v>
      </c>
      <c r="DP49">
        <v>1</v>
      </c>
      <c r="DQ49">
        <v>1</v>
      </c>
      <c r="DU49">
        <v>1003</v>
      </c>
      <c r="DV49" t="s">
        <v>80</v>
      </c>
      <c r="DW49" t="str">
        <f>'1.Смета.или.Акт'!D129</f>
        <v>м</v>
      </c>
      <c r="DX49">
        <v>1</v>
      </c>
      <c r="EE49">
        <v>32653538</v>
      </c>
      <c r="EF49">
        <v>20</v>
      </c>
      <c r="EG49" t="s">
        <v>81</v>
      </c>
      <c r="EH49">
        <v>0</v>
      </c>
      <c r="EI49" t="s">
        <v>3</v>
      </c>
      <c r="EJ49">
        <v>1</v>
      </c>
      <c r="EK49">
        <v>1100</v>
      </c>
      <c r="EL49" t="s">
        <v>82</v>
      </c>
      <c r="EM49" t="s">
        <v>83</v>
      </c>
      <c r="EO49" t="s">
        <v>3</v>
      </c>
      <c r="EQ49">
        <v>0</v>
      </c>
      <c r="ER49">
        <v>30.62</v>
      </c>
      <c r="ES49" s="52">
        <f>'1.Смета.или.Акт'!F129</f>
        <v>30.62</v>
      </c>
      <c r="ET49">
        <v>0</v>
      </c>
      <c r="EU49">
        <v>0</v>
      </c>
      <c r="EV49">
        <v>0</v>
      </c>
      <c r="EW49">
        <v>0</v>
      </c>
      <c r="EX49">
        <v>0</v>
      </c>
      <c r="EY49">
        <v>0</v>
      </c>
      <c r="EZ49">
        <v>5</v>
      </c>
      <c r="FC49">
        <v>0</v>
      </c>
      <c r="FD49">
        <v>18</v>
      </c>
      <c r="FF49">
        <v>229.66</v>
      </c>
      <c r="FQ49">
        <v>0</v>
      </c>
      <c r="FR49">
        <f t="shared" si="44"/>
        <v>0</v>
      </c>
      <c r="FS49">
        <v>0</v>
      </c>
      <c r="FX49">
        <v>0</v>
      </c>
      <c r="FY49">
        <v>0</v>
      </c>
      <c r="GA49" t="s">
        <v>87</v>
      </c>
      <c r="GD49">
        <v>0</v>
      </c>
      <c r="GF49">
        <v>-1830362150</v>
      </c>
      <c r="GG49">
        <v>2</v>
      </c>
      <c r="GH49">
        <v>3</v>
      </c>
      <c r="GI49">
        <v>4</v>
      </c>
      <c r="GJ49">
        <v>0</v>
      </c>
      <c r="GK49">
        <f>ROUND(R49*(S12)/100,2)</f>
        <v>0</v>
      </c>
      <c r="GL49">
        <f t="shared" si="45"/>
        <v>0</v>
      </c>
      <c r="GM49">
        <f t="shared" si="46"/>
        <v>50293.35</v>
      </c>
      <c r="GN49">
        <f t="shared" si="47"/>
        <v>50293.35</v>
      </c>
      <c r="GO49">
        <f t="shared" si="48"/>
        <v>0</v>
      </c>
      <c r="GP49">
        <f t="shared" si="49"/>
        <v>0</v>
      </c>
      <c r="GR49">
        <v>1</v>
      </c>
      <c r="GS49">
        <v>1</v>
      </c>
      <c r="GT49">
        <v>0</v>
      </c>
      <c r="GU49" t="s">
        <v>3</v>
      </c>
      <c r="GV49">
        <f t="shared" si="50"/>
        <v>0</v>
      </c>
      <c r="GW49">
        <v>1</v>
      </c>
      <c r="GX49">
        <f t="shared" si="51"/>
        <v>0</v>
      </c>
      <c r="HA49">
        <v>0</v>
      </c>
      <c r="HB49">
        <v>0</v>
      </c>
      <c r="IK49">
        <v>0</v>
      </c>
    </row>
    <row r="50" spans="1:255" x14ac:dyDescent="0.2">
      <c r="A50" s="2">
        <v>17</v>
      </c>
      <c r="B50" s="2">
        <v>1</v>
      </c>
      <c r="C50" s="2"/>
      <c r="D50" s="2"/>
      <c r="E50" s="2" t="s">
        <v>88</v>
      </c>
      <c r="F50" s="2" t="s">
        <v>78</v>
      </c>
      <c r="G50" s="2" t="s">
        <v>89</v>
      </c>
      <c r="H50" s="2" t="s">
        <v>90</v>
      </c>
      <c r="I50" s="2">
        <f>'1.Смета.или.Акт'!E132</f>
        <v>4</v>
      </c>
      <c r="J50" s="2">
        <v>0</v>
      </c>
      <c r="K50" s="2"/>
      <c r="L50" s="2"/>
      <c r="M50" s="2"/>
      <c r="N50" s="2"/>
      <c r="O50" s="2">
        <f t="shared" si="14"/>
        <v>777.92</v>
      </c>
      <c r="P50" s="2">
        <f t="shared" si="15"/>
        <v>777.92</v>
      </c>
      <c r="Q50" s="2">
        <f t="shared" si="16"/>
        <v>0</v>
      </c>
      <c r="R50" s="2">
        <f t="shared" si="17"/>
        <v>0</v>
      </c>
      <c r="S50" s="2">
        <f t="shared" si="18"/>
        <v>0</v>
      </c>
      <c r="T50" s="2">
        <f t="shared" si="19"/>
        <v>0</v>
      </c>
      <c r="U50" s="2">
        <f t="shared" si="20"/>
        <v>0</v>
      </c>
      <c r="V50" s="2">
        <f t="shared" si="21"/>
        <v>0</v>
      </c>
      <c r="W50" s="2">
        <f t="shared" si="22"/>
        <v>0</v>
      </c>
      <c r="X50" s="2">
        <f t="shared" si="23"/>
        <v>0</v>
      </c>
      <c r="Y50" s="2">
        <f t="shared" si="24"/>
        <v>0</v>
      </c>
      <c r="Z50" s="2"/>
      <c r="AA50" s="2">
        <v>34732180</v>
      </c>
      <c r="AB50" s="2">
        <f t="shared" si="25"/>
        <v>194.48</v>
      </c>
      <c r="AC50" s="2">
        <f t="shared" si="52"/>
        <v>194.48</v>
      </c>
      <c r="AD50" s="2">
        <f t="shared" si="26"/>
        <v>0</v>
      </c>
      <c r="AE50" s="2">
        <f t="shared" si="27"/>
        <v>0</v>
      </c>
      <c r="AF50" s="2">
        <f t="shared" si="28"/>
        <v>0</v>
      </c>
      <c r="AG50" s="2">
        <f t="shared" si="29"/>
        <v>0</v>
      </c>
      <c r="AH50" s="2">
        <f t="shared" si="30"/>
        <v>0</v>
      </c>
      <c r="AI50" s="2">
        <f t="shared" si="31"/>
        <v>0</v>
      </c>
      <c r="AJ50" s="2">
        <f t="shared" si="32"/>
        <v>0</v>
      </c>
      <c r="AK50" s="2">
        <v>194.48</v>
      </c>
      <c r="AL50" s="2">
        <v>194.48</v>
      </c>
      <c r="AM50" s="2">
        <v>0</v>
      </c>
      <c r="AN50" s="2">
        <v>0</v>
      </c>
      <c r="AO50" s="2">
        <v>0</v>
      </c>
      <c r="AP50" s="2">
        <v>0</v>
      </c>
      <c r="AQ50" s="2">
        <v>0</v>
      </c>
      <c r="AR50" s="2">
        <v>0</v>
      </c>
      <c r="AS50" s="2">
        <v>0</v>
      </c>
      <c r="AT50" s="2">
        <v>0</v>
      </c>
      <c r="AU50" s="2">
        <v>0</v>
      </c>
      <c r="AV50" s="2">
        <v>1</v>
      </c>
      <c r="AW50" s="2">
        <v>1</v>
      </c>
      <c r="AX50" s="2"/>
      <c r="AY50" s="2"/>
      <c r="AZ50" s="2">
        <v>1</v>
      </c>
      <c r="BA50" s="2">
        <v>1</v>
      </c>
      <c r="BB50" s="2">
        <v>1</v>
      </c>
      <c r="BC50" s="2">
        <v>1</v>
      </c>
      <c r="BD50" s="2" t="s">
        <v>3</v>
      </c>
      <c r="BE50" s="2" t="s">
        <v>3</v>
      </c>
      <c r="BF50" s="2" t="s">
        <v>3</v>
      </c>
      <c r="BG50" s="2" t="s">
        <v>3</v>
      </c>
      <c r="BH50" s="2">
        <v>3</v>
      </c>
      <c r="BI50" s="2">
        <v>1</v>
      </c>
      <c r="BJ50" s="2" t="s">
        <v>3</v>
      </c>
      <c r="BK50" s="2"/>
      <c r="BL50" s="2"/>
      <c r="BM50" s="2">
        <v>1100</v>
      </c>
      <c r="BN50" s="2">
        <v>0</v>
      </c>
      <c r="BO50" s="2" t="s">
        <v>3</v>
      </c>
      <c r="BP50" s="2">
        <v>0</v>
      </c>
      <c r="BQ50" s="2">
        <v>20</v>
      </c>
      <c r="BR50" s="2">
        <v>0</v>
      </c>
      <c r="BS50" s="2">
        <v>1</v>
      </c>
      <c r="BT50" s="2">
        <v>1</v>
      </c>
      <c r="BU50" s="2">
        <v>1</v>
      </c>
      <c r="BV50" s="2">
        <v>1</v>
      </c>
      <c r="BW50" s="2">
        <v>1</v>
      </c>
      <c r="BX50" s="2">
        <v>1</v>
      </c>
      <c r="BY50" s="2" t="s">
        <v>3</v>
      </c>
      <c r="BZ50" s="2">
        <v>0</v>
      </c>
      <c r="CA50" s="2">
        <v>0</v>
      </c>
      <c r="CB50" s="2"/>
      <c r="CC50" s="2"/>
      <c r="CD50" s="2"/>
      <c r="CE50" s="2"/>
      <c r="CF50" s="2">
        <v>0</v>
      </c>
      <c r="CG50" s="2">
        <v>0</v>
      </c>
      <c r="CH50" s="2"/>
      <c r="CI50" s="2"/>
      <c r="CJ50" s="2"/>
      <c r="CK50" s="2"/>
      <c r="CL50" s="2"/>
      <c r="CM50" s="2">
        <v>0</v>
      </c>
      <c r="CN50" s="2" t="s">
        <v>3</v>
      </c>
      <c r="CO50" s="2">
        <v>0</v>
      </c>
      <c r="CP50" s="2">
        <f t="shared" si="33"/>
        <v>777.92</v>
      </c>
      <c r="CQ50" s="2">
        <f t="shared" si="34"/>
        <v>194.48</v>
      </c>
      <c r="CR50" s="2">
        <f t="shared" si="35"/>
        <v>0</v>
      </c>
      <c r="CS50" s="2">
        <f t="shared" si="36"/>
        <v>0</v>
      </c>
      <c r="CT50" s="2">
        <f t="shared" si="37"/>
        <v>0</v>
      </c>
      <c r="CU50" s="2">
        <f t="shared" si="38"/>
        <v>0</v>
      </c>
      <c r="CV50" s="2">
        <f t="shared" si="39"/>
        <v>0</v>
      </c>
      <c r="CW50" s="2">
        <f t="shared" si="40"/>
        <v>0</v>
      </c>
      <c r="CX50" s="2">
        <f t="shared" si="41"/>
        <v>0</v>
      </c>
      <c r="CY50" s="2">
        <f t="shared" si="42"/>
        <v>0</v>
      </c>
      <c r="CZ50" s="2">
        <f t="shared" si="43"/>
        <v>0</v>
      </c>
      <c r="DA50" s="2"/>
      <c r="DB50" s="2"/>
      <c r="DC50" s="2" t="s">
        <v>3</v>
      </c>
      <c r="DD50" s="2" t="s">
        <v>3</v>
      </c>
      <c r="DE50" s="2" t="s">
        <v>3</v>
      </c>
      <c r="DF50" s="2" t="s">
        <v>3</v>
      </c>
      <c r="DG50" s="2" t="s">
        <v>3</v>
      </c>
      <c r="DH50" s="2" t="s">
        <v>3</v>
      </c>
      <c r="DI50" s="2" t="s">
        <v>3</v>
      </c>
      <c r="DJ50" s="2" t="s">
        <v>3</v>
      </c>
      <c r="DK50" s="2" t="s">
        <v>3</v>
      </c>
      <c r="DL50" s="2" t="s">
        <v>3</v>
      </c>
      <c r="DM50" s="2" t="s">
        <v>3</v>
      </c>
      <c r="DN50" s="2">
        <v>0</v>
      </c>
      <c r="DO50" s="2">
        <v>0</v>
      </c>
      <c r="DP50" s="2">
        <v>1</v>
      </c>
      <c r="DQ50" s="2">
        <v>1</v>
      </c>
      <c r="DR50" s="2"/>
      <c r="DS50" s="2"/>
      <c r="DT50" s="2"/>
      <c r="DU50" s="2">
        <v>1010</v>
      </c>
      <c r="DV50" s="2" t="s">
        <v>90</v>
      </c>
      <c r="DW50" s="2" t="s">
        <v>90</v>
      </c>
      <c r="DX50" s="2">
        <v>1</v>
      </c>
      <c r="DY50" s="2"/>
      <c r="DZ50" s="2"/>
      <c r="EA50" s="2"/>
      <c r="EB50" s="2"/>
      <c r="EC50" s="2"/>
      <c r="ED50" s="2"/>
      <c r="EE50" s="2">
        <v>32653538</v>
      </c>
      <c r="EF50" s="2">
        <v>20</v>
      </c>
      <c r="EG50" s="2" t="s">
        <v>81</v>
      </c>
      <c r="EH50" s="2">
        <v>0</v>
      </c>
      <c r="EI50" s="2" t="s">
        <v>3</v>
      </c>
      <c r="EJ50" s="2">
        <v>1</v>
      </c>
      <c r="EK50" s="2">
        <v>1100</v>
      </c>
      <c r="EL50" s="2" t="s">
        <v>82</v>
      </c>
      <c r="EM50" s="2" t="s">
        <v>83</v>
      </c>
      <c r="EN50" s="2"/>
      <c r="EO50" s="2" t="s">
        <v>3</v>
      </c>
      <c r="EP50" s="2"/>
      <c r="EQ50" s="2">
        <v>0</v>
      </c>
      <c r="ER50" s="2">
        <v>1356.22</v>
      </c>
      <c r="ES50" s="2">
        <v>194.48</v>
      </c>
      <c r="ET50" s="2">
        <v>0</v>
      </c>
      <c r="EU50" s="2">
        <v>0</v>
      </c>
      <c r="EV50" s="2">
        <v>0</v>
      </c>
      <c r="EW50" s="2">
        <v>0</v>
      </c>
      <c r="EX50" s="2">
        <v>0</v>
      </c>
      <c r="EY50" s="2">
        <v>0</v>
      </c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>
        <v>0</v>
      </c>
      <c r="FR50" s="2">
        <f t="shared" si="44"/>
        <v>0</v>
      </c>
      <c r="FS50" s="2">
        <v>0</v>
      </c>
      <c r="FT50" s="2"/>
      <c r="FU50" s="2"/>
      <c r="FV50" s="2"/>
      <c r="FW50" s="2"/>
      <c r="FX50" s="2">
        <v>0</v>
      </c>
      <c r="FY50" s="2">
        <v>0</v>
      </c>
      <c r="FZ50" s="2"/>
      <c r="GA50" s="2" t="s">
        <v>91</v>
      </c>
      <c r="GB50" s="2"/>
      <c r="GC50" s="2"/>
      <c r="GD50" s="2">
        <v>0</v>
      </c>
      <c r="GE50" s="2"/>
      <c r="GF50" s="2">
        <v>87051809</v>
      </c>
      <c r="GG50" s="2">
        <v>2</v>
      </c>
      <c r="GH50" s="2">
        <v>4</v>
      </c>
      <c r="GI50" s="2">
        <v>-2</v>
      </c>
      <c r="GJ50" s="2">
        <v>0</v>
      </c>
      <c r="GK50" s="2">
        <f>ROUND(R50*(R12)/100,2)</f>
        <v>0</v>
      </c>
      <c r="GL50" s="2">
        <f t="shared" si="45"/>
        <v>0</v>
      </c>
      <c r="GM50" s="2">
        <f t="shared" si="46"/>
        <v>777.92</v>
      </c>
      <c r="GN50" s="2">
        <f t="shared" si="47"/>
        <v>777.92</v>
      </c>
      <c r="GO50" s="2">
        <f t="shared" si="48"/>
        <v>0</v>
      </c>
      <c r="GP50" s="2">
        <f t="shared" si="49"/>
        <v>0</v>
      </c>
      <c r="GQ50" s="2"/>
      <c r="GR50" s="2">
        <v>0</v>
      </c>
      <c r="GS50" s="2">
        <v>2</v>
      </c>
      <c r="GT50" s="2">
        <v>0</v>
      </c>
      <c r="GU50" s="2" t="s">
        <v>3</v>
      </c>
      <c r="GV50" s="2">
        <f t="shared" si="50"/>
        <v>0</v>
      </c>
      <c r="GW50" s="2">
        <v>1</v>
      </c>
      <c r="GX50" s="2">
        <f t="shared" si="51"/>
        <v>0</v>
      </c>
      <c r="GY50" s="2"/>
      <c r="GZ50" s="2"/>
      <c r="HA50" s="2">
        <v>0</v>
      </c>
      <c r="HB50" s="2">
        <v>0</v>
      </c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>
        <v>0</v>
      </c>
      <c r="IL50" s="2"/>
      <c r="IM50" s="2"/>
      <c r="IN50" s="2"/>
      <c r="IO50" s="2"/>
      <c r="IP50" s="2"/>
      <c r="IQ50" s="2"/>
      <c r="IR50" s="2"/>
      <c r="IS50" s="2"/>
      <c r="IT50" s="2"/>
      <c r="IU50" s="2"/>
    </row>
    <row r="51" spans="1:255" x14ac:dyDescent="0.2">
      <c r="A51">
        <v>17</v>
      </c>
      <c r="B51">
        <v>1</v>
      </c>
      <c r="E51" t="s">
        <v>88</v>
      </c>
      <c r="F51" t="str">
        <f>'1.Смета.или.Акт'!B132</f>
        <v>Прайс-лист</v>
      </c>
      <c r="G51" t="str">
        <f>'1.Смета.или.Акт'!C132</f>
        <v>Муфта 4 КВТПН1 150/240</v>
      </c>
      <c r="H51" t="s">
        <v>90</v>
      </c>
      <c r="I51">
        <f>'1.Смета.или.Акт'!E132</f>
        <v>4</v>
      </c>
      <c r="J51">
        <v>0</v>
      </c>
      <c r="O51">
        <f t="shared" si="14"/>
        <v>5834.4</v>
      </c>
      <c r="P51">
        <f t="shared" si="15"/>
        <v>5834.4</v>
      </c>
      <c r="Q51">
        <f t="shared" si="16"/>
        <v>0</v>
      </c>
      <c r="R51">
        <f t="shared" si="17"/>
        <v>0</v>
      </c>
      <c r="S51">
        <f t="shared" si="18"/>
        <v>0</v>
      </c>
      <c r="T51">
        <f t="shared" si="19"/>
        <v>0</v>
      </c>
      <c r="U51">
        <f t="shared" si="20"/>
        <v>0</v>
      </c>
      <c r="V51">
        <f t="shared" si="21"/>
        <v>0</v>
      </c>
      <c r="W51">
        <f t="shared" si="22"/>
        <v>0</v>
      </c>
      <c r="X51">
        <f t="shared" si="23"/>
        <v>0</v>
      </c>
      <c r="Y51">
        <f t="shared" si="24"/>
        <v>0</v>
      </c>
      <c r="AA51">
        <v>34732181</v>
      </c>
      <c r="AB51">
        <f t="shared" si="25"/>
        <v>194.48</v>
      </c>
      <c r="AC51">
        <f t="shared" si="52"/>
        <v>194.48</v>
      </c>
      <c r="AD51">
        <f t="shared" si="26"/>
        <v>0</v>
      </c>
      <c r="AE51">
        <f t="shared" si="27"/>
        <v>0</v>
      </c>
      <c r="AF51">
        <f t="shared" si="28"/>
        <v>0</v>
      </c>
      <c r="AG51">
        <f t="shared" si="29"/>
        <v>0</v>
      </c>
      <c r="AH51">
        <f t="shared" si="30"/>
        <v>0</v>
      </c>
      <c r="AI51">
        <f t="shared" si="31"/>
        <v>0</v>
      </c>
      <c r="AJ51">
        <f t="shared" si="32"/>
        <v>0</v>
      </c>
      <c r="AK51">
        <v>194.48</v>
      </c>
      <c r="AL51" s="52">
        <f>'1.Смета.или.Акт'!F132</f>
        <v>194.48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1</v>
      </c>
      <c r="AW51">
        <v>1</v>
      </c>
      <c r="AZ51">
        <v>1</v>
      </c>
      <c r="BA51">
        <v>1</v>
      </c>
      <c r="BB51">
        <v>1</v>
      </c>
      <c r="BC51">
        <f>'1.Смета.или.Акт'!J132</f>
        <v>7.5</v>
      </c>
      <c r="BD51" t="s">
        <v>3</v>
      </c>
      <c r="BE51" t="s">
        <v>3</v>
      </c>
      <c r="BF51" t="s">
        <v>3</v>
      </c>
      <c r="BG51" t="s">
        <v>3</v>
      </c>
      <c r="BH51">
        <v>3</v>
      </c>
      <c r="BI51">
        <v>1</v>
      </c>
      <c r="BJ51" t="s">
        <v>3</v>
      </c>
      <c r="BM51">
        <v>1100</v>
      </c>
      <c r="BN51">
        <v>0</v>
      </c>
      <c r="BO51" t="s">
        <v>3</v>
      </c>
      <c r="BP51">
        <v>0</v>
      </c>
      <c r="BQ51">
        <v>20</v>
      </c>
      <c r="BR51">
        <v>0</v>
      </c>
      <c r="BS51">
        <v>1</v>
      </c>
      <c r="BT51">
        <v>1</v>
      </c>
      <c r="BU51">
        <v>1</v>
      </c>
      <c r="BV51">
        <v>1</v>
      </c>
      <c r="BW51">
        <v>1</v>
      </c>
      <c r="BX51">
        <v>1</v>
      </c>
      <c r="BY51" t="s">
        <v>3</v>
      </c>
      <c r="BZ51">
        <v>0</v>
      </c>
      <c r="CA51">
        <v>0</v>
      </c>
      <c r="CF51">
        <v>0</v>
      </c>
      <c r="CG51">
        <v>0</v>
      </c>
      <c r="CM51">
        <v>0</v>
      </c>
      <c r="CN51" t="s">
        <v>3</v>
      </c>
      <c r="CO51">
        <v>0</v>
      </c>
      <c r="CP51">
        <f t="shared" si="33"/>
        <v>5834.4</v>
      </c>
      <c r="CQ51">
        <f t="shared" si="34"/>
        <v>1458.6</v>
      </c>
      <c r="CR51">
        <f t="shared" si="35"/>
        <v>0</v>
      </c>
      <c r="CS51">
        <f t="shared" si="36"/>
        <v>0</v>
      </c>
      <c r="CT51">
        <f t="shared" si="37"/>
        <v>0</v>
      </c>
      <c r="CU51">
        <f t="shared" si="38"/>
        <v>0</v>
      </c>
      <c r="CV51">
        <f t="shared" si="39"/>
        <v>0</v>
      </c>
      <c r="CW51">
        <f t="shared" si="40"/>
        <v>0</v>
      </c>
      <c r="CX51">
        <f t="shared" si="41"/>
        <v>0</v>
      </c>
      <c r="CY51">
        <f t="shared" si="42"/>
        <v>0</v>
      </c>
      <c r="CZ51">
        <f t="shared" si="43"/>
        <v>0</v>
      </c>
      <c r="DC51" t="s">
        <v>3</v>
      </c>
      <c r="DD51" t="s">
        <v>3</v>
      </c>
      <c r="DE51" t="s">
        <v>3</v>
      </c>
      <c r="DF51" t="s">
        <v>3</v>
      </c>
      <c r="DG51" t="s">
        <v>3</v>
      </c>
      <c r="DH51" t="s">
        <v>3</v>
      </c>
      <c r="DI51" t="s">
        <v>3</v>
      </c>
      <c r="DJ51" t="s">
        <v>3</v>
      </c>
      <c r="DK51" t="s">
        <v>3</v>
      </c>
      <c r="DL51" t="s">
        <v>3</v>
      </c>
      <c r="DM51" t="s">
        <v>3</v>
      </c>
      <c r="DN51">
        <v>0</v>
      </c>
      <c r="DO51">
        <v>0</v>
      </c>
      <c r="DP51">
        <v>1</v>
      </c>
      <c r="DQ51">
        <v>1</v>
      </c>
      <c r="DU51">
        <v>1010</v>
      </c>
      <c r="DV51" t="s">
        <v>90</v>
      </c>
      <c r="DW51" t="str">
        <f>'1.Смета.или.Акт'!D132</f>
        <v>шт.</v>
      </c>
      <c r="DX51">
        <v>1</v>
      </c>
      <c r="EE51">
        <v>32653538</v>
      </c>
      <c r="EF51">
        <v>20</v>
      </c>
      <c r="EG51" t="s">
        <v>81</v>
      </c>
      <c r="EH51">
        <v>0</v>
      </c>
      <c r="EI51" t="s">
        <v>3</v>
      </c>
      <c r="EJ51">
        <v>1</v>
      </c>
      <c r="EK51">
        <v>1100</v>
      </c>
      <c r="EL51" t="s">
        <v>82</v>
      </c>
      <c r="EM51" t="s">
        <v>83</v>
      </c>
      <c r="EO51" t="s">
        <v>3</v>
      </c>
      <c r="EQ51">
        <v>0</v>
      </c>
      <c r="ER51">
        <v>194.48</v>
      </c>
      <c r="ES51" s="52">
        <f>'1.Смета.или.Акт'!F132</f>
        <v>194.48</v>
      </c>
      <c r="ET51">
        <v>0</v>
      </c>
      <c r="EU51">
        <v>0</v>
      </c>
      <c r="EV51">
        <v>0</v>
      </c>
      <c r="EW51">
        <v>0</v>
      </c>
      <c r="EX51">
        <v>0</v>
      </c>
      <c r="EY51">
        <v>0</v>
      </c>
      <c r="EZ51">
        <v>5</v>
      </c>
      <c r="FC51">
        <v>0</v>
      </c>
      <c r="FD51">
        <v>18</v>
      </c>
      <c r="FF51">
        <v>1458.6</v>
      </c>
      <c r="FQ51">
        <v>0</v>
      </c>
      <c r="FR51">
        <f t="shared" si="44"/>
        <v>0</v>
      </c>
      <c r="FS51">
        <v>0</v>
      </c>
      <c r="FX51">
        <v>0</v>
      </c>
      <c r="FY51">
        <v>0</v>
      </c>
      <c r="GA51" t="s">
        <v>91</v>
      </c>
      <c r="GD51">
        <v>0</v>
      </c>
      <c r="GF51">
        <v>87051809</v>
      </c>
      <c r="GG51">
        <v>2</v>
      </c>
      <c r="GH51">
        <v>3</v>
      </c>
      <c r="GI51">
        <v>4</v>
      </c>
      <c r="GJ51">
        <v>0</v>
      </c>
      <c r="GK51">
        <f>ROUND(R51*(S12)/100,2)</f>
        <v>0</v>
      </c>
      <c r="GL51">
        <f t="shared" si="45"/>
        <v>0</v>
      </c>
      <c r="GM51">
        <f t="shared" si="46"/>
        <v>5834.4</v>
      </c>
      <c r="GN51">
        <f t="shared" si="47"/>
        <v>5834.4</v>
      </c>
      <c r="GO51">
        <f t="shared" si="48"/>
        <v>0</v>
      </c>
      <c r="GP51">
        <f t="shared" si="49"/>
        <v>0</v>
      </c>
      <c r="GR51">
        <v>1</v>
      </c>
      <c r="GS51">
        <v>1</v>
      </c>
      <c r="GT51">
        <v>0</v>
      </c>
      <c r="GU51" t="s">
        <v>3</v>
      </c>
      <c r="GV51">
        <f t="shared" si="50"/>
        <v>0</v>
      </c>
      <c r="GW51">
        <v>1</v>
      </c>
      <c r="GX51">
        <f t="shared" si="51"/>
        <v>0</v>
      </c>
      <c r="HA51">
        <v>0</v>
      </c>
      <c r="HB51">
        <v>0</v>
      </c>
      <c r="IK51">
        <v>0</v>
      </c>
    </row>
    <row r="52" spans="1:255" x14ac:dyDescent="0.2">
      <c r="A52" s="2">
        <v>17</v>
      </c>
      <c r="B52" s="2">
        <v>1</v>
      </c>
      <c r="C52" s="2"/>
      <c r="D52" s="2"/>
      <c r="E52" s="2" t="s">
        <v>92</v>
      </c>
      <c r="F52" s="2" t="s">
        <v>78</v>
      </c>
      <c r="G52" s="2" t="s">
        <v>93</v>
      </c>
      <c r="H52" s="2" t="s">
        <v>90</v>
      </c>
      <c r="I52" s="2">
        <f>'1.Смета.или.Акт'!E135</f>
        <v>5638</v>
      </c>
      <c r="J52" s="2">
        <v>0</v>
      </c>
      <c r="K52" s="2"/>
      <c r="L52" s="2"/>
      <c r="M52" s="2"/>
      <c r="N52" s="2"/>
      <c r="O52" s="2">
        <f t="shared" si="14"/>
        <v>9866.5</v>
      </c>
      <c r="P52" s="2">
        <f t="shared" si="15"/>
        <v>9866.5</v>
      </c>
      <c r="Q52" s="2">
        <f t="shared" si="16"/>
        <v>0</v>
      </c>
      <c r="R52" s="2">
        <f t="shared" si="17"/>
        <v>0</v>
      </c>
      <c r="S52" s="2">
        <f t="shared" si="18"/>
        <v>0</v>
      </c>
      <c r="T52" s="2">
        <f t="shared" si="19"/>
        <v>0</v>
      </c>
      <c r="U52" s="2">
        <f t="shared" si="20"/>
        <v>0</v>
      </c>
      <c r="V52" s="2">
        <f t="shared" si="21"/>
        <v>0</v>
      </c>
      <c r="W52" s="2">
        <f t="shared" si="22"/>
        <v>0</v>
      </c>
      <c r="X52" s="2">
        <f t="shared" si="23"/>
        <v>0</v>
      </c>
      <c r="Y52" s="2">
        <f t="shared" si="24"/>
        <v>0</v>
      </c>
      <c r="Z52" s="2"/>
      <c r="AA52" s="2">
        <v>34732180</v>
      </c>
      <c r="AB52" s="2">
        <f t="shared" si="25"/>
        <v>1.75</v>
      </c>
      <c r="AC52" s="2">
        <f t="shared" si="52"/>
        <v>1.75</v>
      </c>
      <c r="AD52" s="2">
        <f t="shared" si="26"/>
        <v>0</v>
      </c>
      <c r="AE52" s="2">
        <f t="shared" si="27"/>
        <v>0</v>
      </c>
      <c r="AF52" s="2">
        <f t="shared" si="28"/>
        <v>0</v>
      </c>
      <c r="AG52" s="2">
        <f t="shared" si="29"/>
        <v>0</v>
      </c>
      <c r="AH52" s="2">
        <f t="shared" si="30"/>
        <v>0</v>
      </c>
      <c r="AI52" s="2">
        <f t="shared" si="31"/>
        <v>0</v>
      </c>
      <c r="AJ52" s="2">
        <f t="shared" si="32"/>
        <v>0</v>
      </c>
      <c r="AK52" s="2">
        <v>1.75</v>
      </c>
      <c r="AL52" s="2">
        <v>1.75</v>
      </c>
      <c r="AM52" s="2">
        <v>0</v>
      </c>
      <c r="AN52" s="2">
        <v>0</v>
      </c>
      <c r="AO52" s="2">
        <v>0</v>
      </c>
      <c r="AP52" s="2">
        <v>0</v>
      </c>
      <c r="AQ52" s="2">
        <v>0</v>
      </c>
      <c r="AR52" s="2">
        <v>0</v>
      </c>
      <c r="AS52" s="2">
        <v>0</v>
      </c>
      <c r="AT52" s="2">
        <v>0</v>
      </c>
      <c r="AU52" s="2">
        <v>0</v>
      </c>
      <c r="AV52" s="2">
        <v>1</v>
      </c>
      <c r="AW52" s="2">
        <v>1</v>
      </c>
      <c r="AX52" s="2"/>
      <c r="AY52" s="2"/>
      <c r="AZ52" s="2">
        <v>1</v>
      </c>
      <c r="BA52" s="2">
        <v>1</v>
      </c>
      <c r="BB52" s="2">
        <v>1</v>
      </c>
      <c r="BC52" s="2">
        <v>1</v>
      </c>
      <c r="BD52" s="2" t="s">
        <v>3</v>
      </c>
      <c r="BE52" s="2" t="s">
        <v>3</v>
      </c>
      <c r="BF52" s="2" t="s">
        <v>3</v>
      </c>
      <c r="BG52" s="2" t="s">
        <v>3</v>
      </c>
      <c r="BH52" s="2">
        <v>3</v>
      </c>
      <c r="BI52" s="2">
        <v>1</v>
      </c>
      <c r="BJ52" s="2" t="s">
        <v>3</v>
      </c>
      <c r="BK52" s="2"/>
      <c r="BL52" s="2"/>
      <c r="BM52" s="2">
        <v>1100</v>
      </c>
      <c r="BN52" s="2">
        <v>0</v>
      </c>
      <c r="BO52" s="2" t="s">
        <v>3</v>
      </c>
      <c r="BP52" s="2">
        <v>0</v>
      </c>
      <c r="BQ52" s="2">
        <v>20</v>
      </c>
      <c r="BR52" s="2">
        <v>0</v>
      </c>
      <c r="BS52" s="2">
        <v>1</v>
      </c>
      <c r="BT52" s="2">
        <v>1</v>
      </c>
      <c r="BU52" s="2">
        <v>1</v>
      </c>
      <c r="BV52" s="2">
        <v>1</v>
      </c>
      <c r="BW52" s="2">
        <v>1</v>
      </c>
      <c r="BX52" s="2">
        <v>1</v>
      </c>
      <c r="BY52" s="2" t="s">
        <v>3</v>
      </c>
      <c r="BZ52" s="2">
        <v>0</v>
      </c>
      <c r="CA52" s="2">
        <v>0</v>
      </c>
      <c r="CB52" s="2"/>
      <c r="CC52" s="2"/>
      <c r="CD52" s="2"/>
      <c r="CE52" s="2"/>
      <c r="CF52" s="2">
        <v>0</v>
      </c>
      <c r="CG52" s="2">
        <v>0</v>
      </c>
      <c r="CH52" s="2"/>
      <c r="CI52" s="2"/>
      <c r="CJ52" s="2"/>
      <c r="CK52" s="2"/>
      <c r="CL52" s="2"/>
      <c r="CM52" s="2">
        <v>0</v>
      </c>
      <c r="CN52" s="2" t="s">
        <v>3</v>
      </c>
      <c r="CO52" s="2">
        <v>0</v>
      </c>
      <c r="CP52" s="2">
        <f t="shared" si="33"/>
        <v>9866.5</v>
      </c>
      <c r="CQ52" s="2">
        <f t="shared" si="34"/>
        <v>1.75</v>
      </c>
      <c r="CR52" s="2">
        <f t="shared" si="35"/>
        <v>0</v>
      </c>
      <c r="CS52" s="2">
        <f t="shared" si="36"/>
        <v>0</v>
      </c>
      <c r="CT52" s="2">
        <f t="shared" si="37"/>
        <v>0</v>
      </c>
      <c r="CU52" s="2">
        <f t="shared" si="38"/>
        <v>0</v>
      </c>
      <c r="CV52" s="2">
        <f t="shared" si="39"/>
        <v>0</v>
      </c>
      <c r="CW52" s="2">
        <f t="shared" si="40"/>
        <v>0</v>
      </c>
      <c r="CX52" s="2">
        <f t="shared" si="41"/>
        <v>0</v>
      </c>
      <c r="CY52" s="2">
        <f t="shared" si="42"/>
        <v>0</v>
      </c>
      <c r="CZ52" s="2">
        <f t="shared" si="43"/>
        <v>0</v>
      </c>
      <c r="DA52" s="2"/>
      <c r="DB52" s="2"/>
      <c r="DC52" s="2" t="s">
        <v>3</v>
      </c>
      <c r="DD52" s="2" t="s">
        <v>3</v>
      </c>
      <c r="DE52" s="2" t="s">
        <v>3</v>
      </c>
      <c r="DF52" s="2" t="s">
        <v>3</v>
      </c>
      <c r="DG52" s="2" t="s">
        <v>3</v>
      </c>
      <c r="DH52" s="2" t="s">
        <v>3</v>
      </c>
      <c r="DI52" s="2" t="s">
        <v>3</v>
      </c>
      <c r="DJ52" s="2" t="s">
        <v>3</v>
      </c>
      <c r="DK52" s="2" t="s">
        <v>3</v>
      </c>
      <c r="DL52" s="2" t="s">
        <v>3</v>
      </c>
      <c r="DM52" s="2" t="s">
        <v>3</v>
      </c>
      <c r="DN52" s="2">
        <v>0</v>
      </c>
      <c r="DO52" s="2">
        <v>0</v>
      </c>
      <c r="DP52" s="2">
        <v>1</v>
      </c>
      <c r="DQ52" s="2">
        <v>1</v>
      </c>
      <c r="DR52" s="2"/>
      <c r="DS52" s="2"/>
      <c r="DT52" s="2"/>
      <c r="DU52" s="2">
        <v>1010</v>
      </c>
      <c r="DV52" s="2" t="s">
        <v>90</v>
      </c>
      <c r="DW52" s="2" t="s">
        <v>90</v>
      </c>
      <c r="DX52" s="2">
        <v>1</v>
      </c>
      <c r="DY52" s="2"/>
      <c r="DZ52" s="2"/>
      <c r="EA52" s="2"/>
      <c r="EB52" s="2"/>
      <c r="EC52" s="2"/>
      <c r="ED52" s="2"/>
      <c r="EE52" s="2">
        <v>32653538</v>
      </c>
      <c r="EF52" s="2">
        <v>20</v>
      </c>
      <c r="EG52" s="2" t="s">
        <v>81</v>
      </c>
      <c r="EH52" s="2">
        <v>0</v>
      </c>
      <c r="EI52" s="2" t="s">
        <v>3</v>
      </c>
      <c r="EJ52" s="2">
        <v>1</v>
      </c>
      <c r="EK52" s="2">
        <v>1100</v>
      </c>
      <c r="EL52" s="2" t="s">
        <v>82</v>
      </c>
      <c r="EM52" s="2" t="s">
        <v>83</v>
      </c>
      <c r="EN52" s="2"/>
      <c r="EO52" s="2" t="s">
        <v>3</v>
      </c>
      <c r="EP52" s="2"/>
      <c r="EQ52" s="2">
        <v>0</v>
      </c>
      <c r="ER52" s="2">
        <v>0</v>
      </c>
      <c r="ES52" s="2">
        <v>1.75</v>
      </c>
      <c r="ET52" s="2">
        <v>0</v>
      </c>
      <c r="EU52" s="2">
        <v>0</v>
      </c>
      <c r="EV52" s="2">
        <v>0</v>
      </c>
      <c r="EW52" s="2">
        <v>0</v>
      </c>
      <c r="EX52" s="2">
        <v>0</v>
      </c>
      <c r="EY52" s="2">
        <v>0</v>
      </c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>
        <v>0</v>
      </c>
      <c r="FR52" s="2">
        <f t="shared" si="44"/>
        <v>0</v>
      </c>
      <c r="FS52" s="2">
        <v>0</v>
      </c>
      <c r="FT52" s="2"/>
      <c r="FU52" s="2"/>
      <c r="FV52" s="2"/>
      <c r="FW52" s="2"/>
      <c r="FX52" s="2">
        <v>0</v>
      </c>
      <c r="FY52" s="2">
        <v>0</v>
      </c>
      <c r="FZ52" s="2"/>
      <c r="GA52" s="2" t="s">
        <v>94</v>
      </c>
      <c r="GB52" s="2"/>
      <c r="GC52" s="2"/>
      <c r="GD52" s="2">
        <v>0</v>
      </c>
      <c r="GE52" s="2"/>
      <c r="GF52" s="2">
        <v>-496488921</v>
      </c>
      <c r="GG52" s="2">
        <v>2</v>
      </c>
      <c r="GH52" s="2">
        <v>4</v>
      </c>
      <c r="GI52" s="2">
        <v>-2</v>
      </c>
      <c r="GJ52" s="2">
        <v>0</v>
      </c>
      <c r="GK52" s="2">
        <f>ROUND(R52*(R12)/100,2)</f>
        <v>0</v>
      </c>
      <c r="GL52" s="2">
        <f t="shared" si="45"/>
        <v>0</v>
      </c>
      <c r="GM52" s="2">
        <f t="shared" si="46"/>
        <v>9866.5</v>
      </c>
      <c r="GN52" s="2">
        <f t="shared" si="47"/>
        <v>9866.5</v>
      </c>
      <c r="GO52" s="2">
        <f t="shared" si="48"/>
        <v>0</v>
      </c>
      <c r="GP52" s="2">
        <f t="shared" si="49"/>
        <v>0</v>
      </c>
      <c r="GQ52" s="2"/>
      <c r="GR52" s="2">
        <v>0</v>
      </c>
      <c r="GS52" s="2">
        <v>2</v>
      </c>
      <c r="GT52" s="2">
        <v>0</v>
      </c>
      <c r="GU52" s="2" t="s">
        <v>3</v>
      </c>
      <c r="GV52" s="2">
        <f t="shared" si="50"/>
        <v>0</v>
      </c>
      <c r="GW52" s="2">
        <v>1</v>
      </c>
      <c r="GX52" s="2">
        <f t="shared" si="51"/>
        <v>0</v>
      </c>
      <c r="GY52" s="2"/>
      <c r="GZ52" s="2"/>
      <c r="HA52" s="2">
        <v>0</v>
      </c>
      <c r="HB52" s="2">
        <v>0</v>
      </c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>
        <v>0</v>
      </c>
      <c r="IL52" s="2"/>
      <c r="IM52" s="2"/>
      <c r="IN52" s="2"/>
      <c r="IO52" s="2"/>
      <c r="IP52" s="2"/>
      <c r="IQ52" s="2"/>
      <c r="IR52" s="2"/>
      <c r="IS52" s="2"/>
      <c r="IT52" s="2"/>
      <c r="IU52" s="2"/>
    </row>
    <row r="53" spans="1:255" x14ac:dyDescent="0.2">
      <c r="A53">
        <v>17</v>
      </c>
      <c r="B53">
        <v>1</v>
      </c>
      <c r="E53" t="s">
        <v>92</v>
      </c>
      <c r="F53" t="str">
        <f>'1.Смета.или.Акт'!B135</f>
        <v>Прайс-лист</v>
      </c>
      <c r="G53" t="str">
        <f>'1.Смета.или.Акт'!C135</f>
        <v>Кирпич красный</v>
      </c>
      <c r="H53" t="s">
        <v>90</v>
      </c>
      <c r="I53">
        <f>'1.Смета.или.Акт'!E135</f>
        <v>5638</v>
      </c>
      <c r="J53">
        <v>0</v>
      </c>
      <c r="O53">
        <f t="shared" si="14"/>
        <v>73998.75</v>
      </c>
      <c r="P53">
        <f t="shared" si="15"/>
        <v>73998.75</v>
      </c>
      <c r="Q53">
        <f t="shared" si="16"/>
        <v>0</v>
      </c>
      <c r="R53">
        <f t="shared" si="17"/>
        <v>0</v>
      </c>
      <c r="S53">
        <f t="shared" si="18"/>
        <v>0</v>
      </c>
      <c r="T53">
        <f t="shared" si="19"/>
        <v>0</v>
      </c>
      <c r="U53">
        <f t="shared" si="20"/>
        <v>0</v>
      </c>
      <c r="V53">
        <f t="shared" si="21"/>
        <v>0</v>
      </c>
      <c r="W53">
        <f t="shared" si="22"/>
        <v>0</v>
      </c>
      <c r="X53">
        <f t="shared" si="23"/>
        <v>0</v>
      </c>
      <c r="Y53">
        <f t="shared" si="24"/>
        <v>0</v>
      </c>
      <c r="AA53">
        <v>34732181</v>
      </c>
      <c r="AB53">
        <f t="shared" si="25"/>
        <v>1.75</v>
      </c>
      <c r="AC53">
        <f t="shared" si="52"/>
        <v>1.75</v>
      </c>
      <c r="AD53">
        <f t="shared" si="26"/>
        <v>0</v>
      </c>
      <c r="AE53">
        <f t="shared" si="27"/>
        <v>0</v>
      </c>
      <c r="AF53">
        <f t="shared" si="28"/>
        <v>0</v>
      </c>
      <c r="AG53">
        <f t="shared" si="29"/>
        <v>0</v>
      </c>
      <c r="AH53">
        <f t="shared" si="30"/>
        <v>0</v>
      </c>
      <c r="AI53">
        <f t="shared" si="31"/>
        <v>0</v>
      </c>
      <c r="AJ53">
        <f t="shared" si="32"/>
        <v>0</v>
      </c>
      <c r="AK53">
        <v>1.75</v>
      </c>
      <c r="AL53" s="52">
        <f>'1.Смета.или.Акт'!F135</f>
        <v>1.75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  <c r="AS53">
        <v>0</v>
      </c>
      <c r="AT53">
        <v>0</v>
      </c>
      <c r="AU53">
        <v>0</v>
      </c>
      <c r="AV53">
        <v>1</v>
      </c>
      <c r="AW53">
        <v>1</v>
      </c>
      <c r="AZ53">
        <v>1</v>
      </c>
      <c r="BA53">
        <v>1</v>
      </c>
      <c r="BB53">
        <v>1</v>
      </c>
      <c r="BC53">
        <f>'1.Смета.или.Акт'!J135</f>
        <v>7.5</v>
      </c>
      <c r="BD53" t="s">
        <v>3</v>
      </c>
      <c r="BE53" t="s">
        <v>3</v>
      </c>
      <c r="BF53" t="s">
        <v>3</v>
      </c>
      <c r="BG53" t="s">
        <v>3</v>
      </c>
      <c r="BH53">
        <v>3</v>
      </c>
      <c r="BI53">
        <v>1</v>
      </c>
      <c r="BJ53" t="s">
        <v>3</v>
      </c>
      <c r="BM53">
        <v>1100</v>
      </c>
      <c r="BN53">
        <v>0</v>
      </c>
      <c r="BO53" t="s">
        <v>3</v>
      </c>
      <c r="BP53">
        <v>0</v>
      </c>
      <c r="BQ53">
        <v>20</v>
      </c>
      <c r="BR53">
        <v>0</v>
      </c>
      <c r="BS53">
        <v>1</v>
      </c>
      <c r="BT53">
        <v>1</v>
      </c>
      <c r="BU53">
        <v>1</v>
      </c>
      <c r="BV53">
        <v>1</v>
      </c>
      <c r="BW53">
        <v>1</v>
      </c>
      <c r="BX53">
        <v>1</v>
      </c>
      <c r="BY53" t="s">
        <v>3</v>
      </c>
      <c r="BZ53">
        <v>0</v>
      </c>
      <c r="CA53">
        <v>0</v>
      </c>
      <c r="CF53">
        <v>0</v>
      </c>
      <c r="CG53">
        <v>0</v>
      </c>
      <c r="CM53">
        <v>0</v>
      </c>
      <c r="CN53" t="s">
        <v>3</v>
      </c>
      <c r="CO53">
        <v>0</v>
      </c>
      <c r="CP53">
        <f t="shared" si="33"/>
        <v>73998.75</v>
      </c>
      <c r="CQ53">
        <f t="shared" si="34"/>
        <v>13.125</v>
      </c>
      <c r="CR53">
        <f t="shared" si="35"/>
        <v>0</v>
      </c>
      <c r="CS53">
        <f t="shared" si="36"/>
        <v>0</v>
      </c>
      <c r="CT53">
        <f t="shared" si="37"/>
        <v>0</v>
      </c>
      <c r="CU53">
        <f t="shared" si="38"/>
        <v>0</v>
      </c>
      <c r="CV53">
        <f t="shared" si="39"/>
        <v>0</v>
      </c>
      <c r="CW53">
        <f t="shared" si="40"/>
        <v>0</v>
      </c>
      <c r="CX53">
        <f t="shared" si="41"/>
        <v>0</v>
      </c>
      <c r="CY53">
        <f t="shared" si="42"/>
        <v>0</v>
      </c>
      <c r="CZ53">
        <f t="shared" si="43"/>
        <v>0</v>
      </c>
      <c r="DC53" t="s">
        <v>3</v>
      </c>
      <c r="DD53" t="s">
        <v>3</v>
      </c>
      <c r="DE53" t="s">
        <v>3</v>
      </c>
      <c r="DF53" t="s">
        <v>3</v>
      </c>
      <c r="DG53" t="s">
        <v>3</v>
      </c>
      <c r="DH53" t="s">
        <v>3</v>
      </c>
      <c r="DI53" t="s">
        <v>3</v>
      </c>
      <c r="DJ53" t="s">
        <v>3</v>
      </c>
      <c r="DK53" t="s">
        <v>3</v>
      </c>
      <c r="DL53" t="s">
        <v>3</v>
      </c>
      <c r="DM53" t="s">
        <v>3</v>
      </c>
      <c r="DN53">
        <v>0</v>
      </c>
      <c r="DO53">
        <v>0</v>
      </c>
      <c r="DP53">
        <v>1</v>
      </c>
      <c r="DQ53">
        <v>1</v>
      </c>
      <c r="DU53">
        <v>1010</v>
      </c>
      <c r="DV53" t="s">
        <v>90</v>
      </c>
      <c r="DW53" t="str">
        <f>'1.Смета.или.Акт'!D135</f>
        <v>шт.</v>
      </c>
      <c r="DX53">
        <v>1</v>
      </c>
      <c r="EE53">
        <v>32653538</v>
      </c>
      <c r="EF53">
        <v>20</v>
      </c>
      <c r="EG53" t="s">
        <v>81</v>
      </c>
      <c r="EH53">
        <v>0</v>
      </c>
      <c r="EI53" t="s">
        <v>3</v>
      </c>
      <c r="EJ53">
        <v>1</v>
      </c>
      <c r="EK53">
        <v>1100</v>
      </c>
      <c r="EL53" t="s">
        <v>82</v>
      </c>
      <c r="EM53" t="s">
        <v>83</v>
      </c>
      <c r="EO53" t="s">
        <v>3</v>
      </c>
      <c r="EQ53">
        <v>0</v>
      </c>
      <c r="ER53">
        <v>1.75</v>
      </c>
      <c r="ES53" s="52">
        <f>'1.Смета.или.Акт'!F135</f>
        <v>1.75</v>
      </c>
      <c r="ET53">
        <v>0</v>
      </c>
      <c r="EU53">
        <v>0</v>
      </c>
      <c r="EV53">
        <v>0</v>
      </c>
      <c r="EW53">
        <v>0</v>
      </c>
      <c r="EX53">
        <v>0</v>
      </c>
      <c r="EY53">
        <v>0</v>
      </c>
      <c r="EZ53">
        <v>5</v>
      </c>
      <c r="FC53">
        <v>0</v>
      </c>
      <c r="FD53">
        <v>18</v>
      </c>
      <c r="FF53">
        <v>13.16</v>
      </c>
      <c r="FQ53">
        <v>0</v>
      </c>
      <c r="FR53">
        <f t="shared" si="44"/>
        <v>0</v>
      </c>
      <c r="FS53">
        <v>0</v>
      </c>
      <c r="FX53">
        <v>0</v>
      </c>
      <c r="FY53">
        <v>0</v>
      </c>
      <c r="GA53" t="s">
        <v>94</v>
      </c>
      <c r="GD53">
        <v>0</v>
      </c>
      <c r="GF53">
        <v>-496488921</v>
      </c>
      <c r="GG53">
        <v>2</v>
      </c>
      <c r="GH53">
        <v>3</v>
      </c>
      <c r="GI53">
        <v>4</v>
      </c>
      <c r="GJ53">
        <v>0</v>
      </c>
      <c r="GK53">
        <f>ROUND(R53*(S12)/100,2)</f>
        <v>0</v>
      </c>
      <c r="GL53">
        <f t="shared" si="45"/>
        <v>0</v>
      </c>
      <c r="GM53">
        <f t="shared" si="46"/>
        <v>73998.75</v>
      </c>
      <c r="GN53">
        <f t="shared" si="47"/>
        <v>73998.75</v>
      </c>
      <c r="GO53">
        <f t="shared" si="48"/>
        <v>0</v>
      </c>
      <c r="GP53">
        <f t="shared" si="49"/>
        <v>0</v>
      </c>
      <c r="GR53">
        <v>1</v>
      </c>
      <c r="GS53">
        <v>1</v>
      </c>
      <c r="GT53">
        <v>0</v>
      </c>
      <c r="GU53" t="s">
        <v>3</v>
      </c>
      <c r="GV53">
        <f t="shared" si="50"/>
        <v>0</v>
      </c>
      <c r="GW53">
        <v>1</v>
      </c>
      <c r="GX53">
        <f t="shared" si="51"/>
        <v>0</v>
      </c>
      <c r="HA53">
        <v>0</v>
      </c>
      <c r="HB53">
        <v>0</v>
      </c>
      <c r="IK53">
        <v>0</v>
      </c>
    </row>
    <row r="54" spans="1:255" x14ac:dyDescent="0.2">
      <c r="A54" s="2">
        <v>17</v>
      </c>
      <c r="B54" s="2">
        <v>1</v>
      </c>
      <c r="C54" s="2"/>
      <c r="D54" s="2"/>
      <c r="E54" s="2" t="s">
        <v>95</v>
      </c>
      <c r="F54" s="2" t="s">
        <v>78</v>
      </c>
      <c r="G54" s="2" t="s">
        <v>96</v>
      </c>
      <c r="H54" s="2" t="s">
        <v>97</v>
      </c>
      <c r="I54" s="2">
        <f>'1.Смета.или.Акт'!E138</f>
        <v>25</v>
      </c>
      <c r="J54" s="2">
        <v>0</v>
      </c>
      <c r="K54" s="2"/>
      <c r="L54" s="2"/>
      <c r="M54" s="2"/>
      <c r="N54" s="2"/>
      <c r="O54" s="2">
        <f t="shared" si="14"/>
        <v>593.25</v>
      </c>
      <c r="P54" s="2">
        <f t="shared" si="15"/>
        <v>593.25</v>
      </c>
      <c r="Q54" s="2">
        <f t="shared" si="16"/>
        <v>0</v>
      </c>
      <c r="R54" s="2">
        <f t="shared" si="17"/>
        <v>0</v>
      </c>
      <c r="S54" s="2">
        <f t="shared" si="18"/>
        <v>0</v>
      </c>
      <c r="T54" s="2">
        <f t="shared" si="19"/>
        <v>0</v>
      </c>
      <c r="U54" s="2">
        <f t="shared" si="20"/>
        <v>0</v>
      </c>
      <c r="V54" s="2">
        <f t="shared" si="21"/>
        <v>0</v>
      </c>
      <c r="W54" s="2">
        <f t="shared" si="22"/>
        <v>0</v>
      </c>
      <c r="X54" s="2">
        <f t="shared" si="23"/>
        <v>0</v>
      </c>
      <c r="Y54" s="2">
        <f t="shared" si="24"/>
        <v>0</v>
      </c>
      <c r="Z54" s="2"/>
      <c r="AA54" s="2">
        <v>34732180</v>
      </c>
      <c r="AB54" s="2">
        <f t="shared" si="25"/>
        <v>23.73</v>
      </c>
      <c r="AC54" s="2">
        <f t="shared" si="52"/>
        <v>23.73</v>
      </c>
      <c r="AD54" s="2">
        <f t="shared" si="26"/>
        <v>0</v>
      </c>
      <c r="AE54" s="2">
        <f t="shared" si="27"/>
        <v>0</v>
      </c>
      <c r="AF54" s="2">
        <f t="shared" si="28"/>
        <v>0</v>
      </c>
      <c r="AG54" s="2">
        <f t="shared" si="29"/>
        <v>0</v>
      </c>
      <c r="AH54" s="2">
        <f t="shared" si="30"/>
        <v>0</v>
      </c>
      <c r="AI54" s="2">
        <f t="shared" si="31"/>
        <v>0</v>
      </c>
      <c r="AJ54" s="2">
        <f t="shared" si="32"/>
        <v>0</v>
      </c>
      <c r="AK54" s="2">
        <v>23.73</v>
      </c>
      <c r="AL54" s="2">
        <v>23.73</v>
      </c>
      <c r="AM54" s="2">
        <v>0</v>
      </c>
      <c r="AN54" s="2">
        <v>0</v>
      </c>
      <c r="AO54" s="2">
        <v>0</v>
      </c>
      <c r="AP54" s="2">
        <v>0</v>
      </c>
      <c r="AQ54" s="2">
        <v>0</v>
      </c>
      <c r="AR54" s="2">
        <v>0</v>
      </c>
      <c r="AS54" s="2">
        <v>0</v>
      </c>
      <c r="AT54" s="2">
        <v>0</v>
      </c>
      <c r="AU54" s="2">
        <v>0</v>
      </c>
      <c r="AV54" s="2">
        <v>1</v>
      </c>
      <c r="AW54" s="2">
        <v>1</v>
      </c>
      <c r="AX54" s="2"/>
      <c r="AY54" s="2"/>
      <c r="AZ54" s="2">
        <v>1</v>
      </c>
      <c r="BA54" s="2">
        <v>1</v>
      </c>
      <c r="BB54" s="2">
        <v>1</v>
      </c>
      <c r="BC54" s="2">
        <v>1</v>
      </c>
      <c r="BD54" s="2" t="s">
        <v>3</v>
      </c>
      <c r="BE54" s="2" t="s">
        <v>3</v>
      </c>
      <c r="BF54" s="2" t="s">
        <v>3</v>
      </c>
      <c r="BG54" s="2" t="s">
        <v>3</v>
      </c>
      <c r="BH54" s="2">
        <v>3</v>
      </c>
      <c r="BI54" s="2">
        <v>1</v>
      </c>
      <c r="BJ54" s="2" t="s">
        <v>3</v>
      </c>
      <c r="BK54" s="2"/>
      <c r="BL54" s="2"/>
      <c r="BM54" s="2">
        <v>1100</v>
      </c>
      <c r="BN54" s="2">
        <v>0</v>
      </c>
      <c r="BO54" s="2" t="s">
        <v>3</v>
      </c>
      <c r="BP54" s="2">
        <v>0</v>
      </c>
      <c r="BQ54" s="2">
        <v>20</v>
      </c>
      <c r="BR54" s="2">
        <v>0</v>
      </c>
      <c r="BS54" s="2">
        <v>1</v>
      </c>
      <c r="BT54" s="2">
        <v>1</v>
      </c>
      <c r="BU54" s="2">
        <v>1</v>
      </c>
      <c r="BV54" s="2">
        <v>1</v>
      </c>
      <c r="BW54" s="2">
        <v>1</v>
      </c>
      <c r="BX54" s="2">
        <v>1</v>
      </c>
      <c r="BY54" s="2" t="s">
        <v>3</v>
      </c>
      <c r="BZ54" s="2">
        <v>0</v>
      </c>
      <c r="CA54" s="2">
        <v>0</v>
      </c>
      <c r="CB54" s="2"/>
      <c r="CC54" s="2"/>
      <c r="CD54" s="2"/>
      <c r="CE54" s="2"/>
      <c r="CF54" s="2">
        <v>0</v>
      </c>
      <c r="CG54" s="2">
        <v>0</v>
      </c>
      <c r="CH54" s="2"/>
      <c r="CI54" s="2"/>
      <c r="CJ54" s="2"/>
      <c r="CK54" s="2"/>
      <c r="CL54" s="2"/>
      <c r="CM54" s="2">
        <v>0</v>
      </c>
      <c r="CN54" s="2" t="s">
        <v>3</v>
      </c>
      <c r="CO54" s="2">
        <v>0</v>
      </c>
      <c r="CP54" s="2">
        <f t="shared" si="33"/>
        <v>593.25</v>
      </c>
      <c r="CQ54" s="2">
        <f t="shared" si="34"/>
        <v>23.73</v>
      </c>
      <c r="CR54" s="2">
        <f t="shared" si="35"/>
        <v>0</v>
      </c>
      <c r="CS54" s="2">
        <f t="shared" si="36"/>
        <v>0</v>
      </c>
      <c r="CT54" s="2">
        <f t="shared" si="37"/>
        <v>0</v>
      </c>
      <c r="CU54" s="2">
        <f t="shared" si="38"/>
        <v>0</v>
      </c>
      <c r="CV54" s="2">
        <f t="shared" si="39"/>
        <v>0</v>
      </c>
      <c r="CW54" s="2">
        <f t="shared" si="40"/>
        <v>0</v>
      </c>
      <c r="CX54" s="2">
        <f t="shared" si="41"/>
        <v>0</v>
      </c>
      <c r="CY54" s="2">
        <f t="shared" si="42"/>
        <v>0</v>
      </c>
      <c r="CZ54" s="2">
        <f t="shared" si="43"/>
        <v>0</v>
      </c>
      <c r="DA54" s="2"/>
      <c r="DB54" s="2"/>
      <c r="DC54" s="2" t="s">
        <v>3</v>
      </c>
      <c r="DD54" s="2" t="s">
        <v>3</v>
      </c>
      <c r="DE54" s="2" t="s">
        <v>3</v>
      </c>
      <c r="DF54" s="2" t="s">
        <v>3</v>
      </c>
      <c r="DG54" s="2" t="s">
        <v>3</v>
      </c>
      <c r="DH54" s="2" t="s">
        <v>3</v>
      </c>
      <c r="DI54" s="2" t="s">
        <v>3</v>
      </c>
      <c r="DJ54" s="2" t="s">
        <v>3</v>
      </c>
      <c r="DK54" s="2" t="s">
        <v>3</v>
      </c>
      <c r="DL54" s="2" t="s">
        <v>3</v>
      </c>
      <c r="DM54" s="2" t="s">
        <v>3</v>
      </c>
      <c r="DN54" s="2">
        <v>0</v>
      </c>
      <c r="DO54" s="2">
        <v>0</v>
      </c>
      <c r="DP54" s="2">
        <v>1</v>
      </c>
      <c r="DQ54" s="2">
        <v>1</v>
      </c>
      <c r="DR54" s="2"/>
      <c r="DS54" s="2"/>
      <c r="DT54" s="2"/>
      <c r="DU54" s="2">
        <v>1007</v>
      </c>
      <c r="DV54" s="2" t="s">
        <v>97</v>
      </c>
      <c r="DW54" s="2" t="s">
        <v>97</v>
      </c>
      <c r="DX54" s="2">
        <v>1</v>
      </c>
      <c r="DY54" s="2"/>
      <c r="DZ54" s="2"/>
      <c r="EA54" s="2"/>
      <c r="EB54" s="2"/>
      <c r="EC54" s="2"/>
      <c r="ED54" s="2"/>
      <c r="EE54" s="2">
        <v>32653538</v>
      </c>
      <c r="EF54" s="2">
        <v>20</v>
      </c>
      <c r="EG54" s="2" t="s">
        <v>81</v>
      </c>
      <c r="EH54" s="2">
        <v>0</v>
      </c>
      <c r="EI54" s="2" t="s">
        <v>3</v>
      </c>
      <c r="EJ54" s="2">
        <v>1</v>
      </c>
      <c r="EK54" s="2">
        <v>1100</v>
      </c>
      <c r="EL54" s="2" t="s">
        <v>82</v>
      </c>
      <c r="EM54" s="2" t="s">
        <v>83</v>
      </c>
      <c r="EN54" s="2"/>
      <c r="EO54" s="2" t="s">
        <v>3</v>
      </c>
      <c r="EP54" s="2"/>
      <c r="EQ54" s="2">
        <v>0</v>
      </c>
      <c r="ER54" s="2">
        <v>0</v>
      </c>
      <c r="ES54" s="2">
        <v>23.73</v>
      </c>
      <c r="ET54" s="2">
        <v>0</v>
      </c>
      <c r="EU54" s="2">
        <v>0</v>
      </c>
      <c r="EV54" s="2">
        <v>0</v>
      </c>
      <c r="EW54" s="2">
        <v>0</v>
      </c>
      <c r="EX54" s="2">
        <v>0</v>
      </c>
      <c r="EY54" s="2">
        <v>0</v>
      </c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>
        <v>0</v>
      </c>
      <c r="FR54" s="2">
        <f t="shared" si="44"/>
        <v>0</v>
      </c>
      <c r="FS54" s="2">
        <v>0</v>
      </c>
      <c r="FT54" s="2"/>
      <c r="FU54" s="2"/>
      <c r="FV54" s="2"/>
      <c r="FW54" s="2"/>
      <c r="FX54" s="2">
        <v>0</v>
      </c>
      <c r="FY54" s="2">
        <v>0</v>
      </c>
      <c r="FZ54" s="2"/>
      <c r="GA54" s="2" t="s">
        <v>98</v>
      </c>
      <c r="GB54" s="2"/>
      <c r="GC54" s="2"/>
      <c r="GD54" s="2">
        <v>0</v>
      </c>
      <c r="GE54" s="2"/>
      <c r="GF54" s="2">
        <v>574965906</v>
      </c>
      <c r="GG54" s="2">
        <v>2</v>
      </c>
      <c r="GH54" s="2">
        <v>4</v>
      </c>
      <c r="GI54" s="2">
        <v>-2</v>
      </c>
      <c r="GJ54" s="2">
        <v>0</v>
      </c>
      <c r="GK54" s="2">
        <f>ROUND(R54*(R12)/100,2)</f>
        <v>0</v>
      </c>
      <c r="GL54" s="2">
        <f t="shared" si="45"/>
        <v>0</v>
      </c>
      <c r="GM54" s="2">
        <f t="shared" si="46"/>
        <v>593.25</v>
      </c>
      <c r="GN54" s="2">
        <f t="shared" si="47"/>
        <v>593.25</v>
      </c>
      <c r="GO54" s="2">
        <f t="shared" si="48"/>
        <v>0</v>
      </c>
      <c r="GP54" s="2">
        <f t="shared" si="49"/>
        <v>0</v>
      </c>
      <c r="GQ54" s="2"/>
      <c r="GR54" s="2">
        <v>0</v>
      </c>
      <c r="GS54" s="2">
        <v>2</v>
      </c>
      <c r="GT54" s="2">
        <v>0</v>
      </c>
      <c r="GU54" s="2" t="s">
        <v>3</v>
      </c>
      <c r="GV54" s="2">
        <f t="shared" si="50"/>
        <v>0</v>
      </c>
      <c r="GW54" s="2">
        <v>1</v>
      </c>
      <c r="GX54" s="2">
        <f t="shared" si="51"/>
        <v>0</v>
      </c>
      <c r="GY54" s="2"/>
      <c r="GZ54" s="2"/>
      <c r="HA54" s="2">
        <v>0</v>
      </c>
      <c r="HB54" s="2">
        <v>0</v>
      </c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>
        <v>0</v>
      </c>
      <c r="IL54" s="2"/>
      <c r="IM54" s="2"/>
      <c r="IN54" s="2"/>
      <c r="IO54" s="2"/>
      <c r="IP54" s="2"/>
      <c r="IQ54" s="2"/>
      <c r="IR54" s="2"/>
      <c r="IS54" s="2"/>
      <c r="IT54" s="2"/>
      <c r="IU54" s="2"/>
    </row>
    <row r="55" spans="1:255" x14ac:dyDescent="0.2">
      <c r="A55">
        <v>17</v>
      </c>
      <c r="B55">
        <v>1</v>
      </c>
      <c r="E55" t="s">
        <v>95</v>
      </c>
      <c r="F55" t="str">
        <f>'1.Смета.или.Акт'!B138</f>
        <v>Прайс-лист</v>
      </c>
      <c r="G55" t="str">
        <f>'1.Смета.или.Акт'!C138</f>
        <v>Песок природный</v>
      </c>
      <c r="H55" t="s">
        <v>97</v>
      </c>
      <c r="I55">
        <f>'1.Смета.или.Акт'!E138</f>
        <v>25</v>
      </c>
      <c r="J55">
        <v>0</v>
      </c>
      <c r="O55">
        <f t="shared" si="14"/>
        <v>4449.38</v>
      </c>
      <c r="P55">
        <f t="shared" si="15"/>
        <v>4449.38</v>
      </c>
      <c r="Q55">
        <f t="shared" si="16"/>
        <v>0</v>
      </c>
      <c r="R55">
        <f t="shared" si="17"/>
        <v>0</v>
      </c>
      <c r="S55">
        <f t="shared" si="18"/>
        <v>0</v>
      </c>
      <c r="T55">
        <f t="shared" si="19"/>
        <v>0</v>
      </c>
      <c r="U55">
        <f t="shared" si="20"/>
        <v>0</v>
      </c>
      <c r="V55">
        <f t="shared" si="21"/>
        <v>0</v>
      </c>
      <c r="W55">
        <f t="shared" si="22"/>
        <v>0</v>
      </c>
      <c r="X55">
        <f t="shared" si="23"/>
        <v>0</v>
      </c>
      <c r="Y55">
        <f t="shared" si="24"/>
        <v>0</v>
      </c>
      <c r="AA55">
        <v>34732181</v>
      </c>
      <c r="AB55">
        <f t="shared" si="25"/>
        <v>23.73</v>
      </c>
      <c r="AC55">
        <f t="shared" si="52"/>
        <v>23.73</v>
      </c>
      <c r="AD55">
        <f t="shared" si="26"/>
        <v>0</v>
      </c>
      <c r="AE55">
        <f t="shared" si="27"/>
        <v>0</v>
      </c>
      <c r="AF55">
        <f t="shared" si="28"/>
        <v>0</v>
      </c>
      <c r="AG55">
        <f t="shared" si="29"/>
        <v>0</v>
      </c>
      <c r="AH55">
        <f t="shared" si="30"/>
        <v>0</v>
      </c>
      <c r="AI55">
        <f t="shared" si="31"/>
        <v>0</v>
      </c>
      <c r="AJ55">
        <f t="shared" si="32"/>
        <v>0</v>
      </c>
      <c r="AK55">
        <v>23.73</v>
      </c>
      <c r="AL55" s="52">
        <f>'1.Смета.или.Акт'!F138</f>
        <v>23.73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0</v>
      </c>
      <c r="AU55">
        <v>0</v>
      </c>
      <c r="AV55">
        <v>1</v>
      </c>
      <c r="AW55">
        <v>1</v>
      </c>
      <c r="AZ55">
        <v>1</v>
      </c>
      <c r="BA55">
        <v>1</v>
      </c>
      <c r="BB55">
        <v>1</v>
      </c>
      <c r="BC55">
        <f>'1.Смета.или.Акт'!J138</f>
        <v>7.5</v>
      </c>
      <c r="BD55" t="s">
        <v>3</v>
      </c>
      <c r="BE55" t="s">
        <v>3</v>
      </c>
      <c r="BF55" t="s">
        <v>3</v>
      </c>
      <c r="BG55" t="s">
        <v>3</v>
      </c>
      <c r="BH55">
        <v>3</v>
      </c>
      <c r="BI55">
        <v>1</v>
      </c>
      <c r="BJ55" t="s">
        <v>3</v>
      </c>
      <c r="BM55">
        <v>1100</v>
      </c>
      <c r="BN55">
        <v>0</v>
      </c>
      <c r="BO55" t="s">
        <v>3</v>
      </c>
      <c r="BP55">
        <v>0</v>
      </c>
      <c r="BQ55">
        <v>20</v>
      </c>
      <c r="BR55">
        <v>0</v>
      </c>
      <c r="BS55">
        <v>1</v>
      </c>
      <c r="BT55">
        <v>1</v>
      </c>
      <c r="BU55">
        <v>1</v>
      </c>
      <c r="BV55">
        <v>1</v>
      </c>
      <c r="BW55">
        <v>1</v>
      </c>
      <c r="BX55">
        <v>1</v>
      </c>
      <c r="BY55" t="s">
        <v>3</v>
      </c>
      <c r="BZ55">
        <v>0</v>
      </c>
      <c r="CA55">
        <v>0</v>
      </c>
      <c r="CF55">
        <v>0</v>
      </c>
      <c r="CG55">
        <v>0</v>
      </c>
      <c r="CM55">
        <v>0</v>
      </c>
      <c r="CN55" t="s">
        <v>3</v>
      </c>
      <c r="CO55">
        <v>0</v>
      </c>
      <c r="CP55">
        <f t="shared" si="33"/>
        <v>4449.38</v>
      </c>
      <c r="CQ55">
        <f t="shared" si="34"/>
        <v>177.97499999999999</v>
      </c>
      <c r="CR55">
        <f t="shared" si="35"/>
        <v>0</v>
      </c>
      <c r="CS55">
        <f t="shared" si="36"/>
        <v>0</v>
      </c>
      <c r="CT55">
        <f t="shared" si="37"/>
        <v>0</v>
      </c>
      <c r="CU55">
        <f t="shared" si="38"/>
        <v>0</v>
      </c>
      <c r="CV55">
        <f t="shared" si="39"/>
        <v>0</v>
      </c>
      <c r="CW55">
        <f t="shared" si="40"/>
        <v>0</v>
      </c>
      <c r="CX55">
        <f t="shared" si="41"/>
        <v>0</v>
      </c>
      <c r="CY55">
        <f t="shared" si="42"/>
        <v>0</v>
      </c>
      <c r="CZ55">
        <f t="shared" si="43"/>
        <v>0</v>
      </c>
      <c r="DC55" t="s">
        <v>3</v>
      </c>
      <c r="DD55" t="s">
        <v>3</v>
      </c>
      <c r="DE55" t="s">
        <v>3</v>
      </c>
      <c r="DF55" t="s">
        <v>3</v>
      </c>
      <c r="DG55" t="s">
        <v>3</v>
      </c>
      <c r="DH55" t="s">
        <v>3</v>
      </c>
      <c r="DI55" t="s">
        <v>3</v>
      </c>
      <c r="DJ55" t="s">
        <v>3</v>
      </c>
      <c r="DK55" t="s">
        <v>3</v>
      </c>
      <c r="DL55" t="s">
        <v>3</v>
      </c>
      <c r="DM55" t="s">
        <v>3</v>
      </c>
      <c r="DN55">
        <v>0</v>
      </c>
      <c r="DO55">
        <v>0</v>
      </c>
      <c r="DP55">
        <v>1</v>
      </c>
      <c r="DQ55">
        <v>1</v>
      </c>
      <c r="DU55">
        <v>1007</v>
      </c>
      <c r="DV55" t="s">
        <v>97</v>
      </c>
      <c r="DW55" t="str">
        <f>'1.Смета.или.Акт'!D138</f>
        <v>м3</v>
      </c>
      <c r="DX55">
        <v>1</v>
      </c>
      <c r="EE55">
        <v>32653538</v>
      </c>
      <c r="EF55">
        <v>20</v>
      </c>
      <c r="EG55" t="s">
        <v>81</v>
      </c>
      <c r="EH55">
        <v>0</v>
      </c>
      <c r="EI55" t="s">
        <v>3</v>
      </c>
      <c r="EJ55">
        <v>1</v>
      </c>
      <c r="EK55">
        <v>1100</v>
      </c>
      <c r="EL55" t="s">
        <v>82</v>
      </c>
      <c r="EM55" t="s">
        <v>83</v>
      </c>
      <c r="EO55" t="s">
        <v>3</v>
      </c>
      <c r="EQ55">
        <v>0</v>
      </c>
      <c r="ER55">
        <v>25.79</v>
      </c>
      <c r="ES55" s="52">
        <f>'1.Смета.или.Акт'!F138</f>
        <v>23.73</v>
      </c>
      <c r="ET55">
        <v>0</v>
      </c>
      <c r="EU55">
        <v>0</v>
      </c>
      <c r="EV55">
        <v>0</v>
      </c>
      <c r="EW55">
        <v>0</v>
      </c>
      <c r="EX55">
        <v>0</v>
      </c>
      <c r="EY55">
        <v>0</v>
      </c>
      <c r="EZ55">
        <v>5</v>
      </c>
      <c r="FC55">
        <v>0</v>
      </c>
      <c r="FD55">
        <v>18</v>
      </c>
      <c r="FF55">
        <v>177.97</v>
      </c>
      <c r="FQ55">
        <v>0</v>
      </c>
      <c r="FR55">
        <f t="shared" si="44"/>
        <v>0</v>
      </c>
      <c r="FS55">
        <v>0</v>
      </c>
      <c r="FX55">
        <v>0</v>
      </c>
      <c r="FY55">
        <v>0</v>
      </c>
      <c r="GA55" t="s">
        <v>98</v>
      </c>
      <c r="GD55">
        <v>0</v>
      </c>
      <c r="GF55">
        <v>574965906</v>
      </c>
      <c r="GG55">
        <v>2</v>
      </c>
      <c r="GH55">
        <v>3</v>
      </c>
      <c r="GI55">
        <v>4</v>
      </c>
      <c r="GJ55">
        <v>0</v>
      </c>
      <c r="GK55">
        <f>ROUND(R55*(S12)/100,2)</f>
        <v>0</v>
      </c>
      <c r="GL55">
        <f t="shared" si="45"/>
        <v>0</v>
      </c>
      <c r="GM55">
        <f t="shared" si="46"/>
        <v>4449.38</v>
      </c>
      <c r="GN55">
        <f t="shared" si="47"/>
        <v>4449.38</v>
      </c>
      <c r="GO55">
        <f t="shared" si="48"/>
        <v>0</v>
      </c>
      <c r="GP55">
        <f t="shared" si="49"/>
        <v>0</v>
      </c>
      <c r="GR55">
        <v>1</v>
      </c>
      <c r="GS55">
        <v>1</v>
      </c>
      <c r="GT55">
        <v>0</v>
      </c>
      <c r="GU55" t="s">
        <v>3</v>
      </c>
      <c r="GV55">
        <f t="shared" si="50"/>
        <v>0</v>
      </c>
      <c r="GW55">
        <v>1</v>
      </c>
      <c r="GX55">
        <f t="shared" si="51"/>
        <v>0</v>
      </c>
      <c r="HA55">
        <v>0</v>
      </c>
      <c r="HB55">
        <v>0</v>
      </c>
      <c r="IK55">
        <v>0</v>
      </c>
    </row>
    <row r="56" spans="1:255" x14ac:dyDescent="0.2">
      <c r="A56" s="2">
        <v>17</v>
      </c>
      <c r="B56" s="2">
        <v>1</v>
      </c>
      <c r="C56" s="2"/>
      <c r="D56" s="2"/>
      <c r="E56" s="2" t="s">
        <v>99</v>
      </c>
      <c r="F56" s="2" t="s">
        <v>78</v>
      </c>
      <c r="G56" s="2" t="s">
        <v>100</v>
      </c>
      <c r="H56" s="2" t="s">
        <v>101</v>
      </c>
      <c r="I56" s="2">
        <f>'1.Смета.или.Акт'!E141</f>
        <v>8</v>
      </c>
      <c r="J56" s="2">
        <v>0</v>
      </c>
      <c r="K56" s="2"/>
      <c r="L56" s="2"/>
      <c r="M56" s="2"/>
      <c r="N56" s="2"/>
      <c r="O56" s="2">
        <f t="shared" ref="O56:O73" si="53">ROUND(CP56,2)</f>
        <v>639.44000000000005</v>
      </c>
      <c r="P56" s="2">
        <f t="shared" ref="P56:P73" si="54">ROUND(CQ56*I56,2)</f>
        <v>639.44000000000005</v>
      </c>
      <c r="Q56" s="2">
        <f t="shared" ref="Q56:Q73" si="55">ROUND(CR56*I56,2)</f>
        <v>0</v>
      </c>
      <c r="R56" s="2">
        <f t="shared" ref="R56:R73" si="56">ROUND(CS56*I56,2)</f>
        <v>0</v>
      </c>
      <c r="S56" s="2">
        <f t="shared" ref="S56:S73" si="57">ROUND(CT56*I56,2)</f>
        <v>0</v>
      </c>
      <c r="T56" s="2">
        <f t="shared" ref="T56:T73" si="58">ROUND(CU56*I56,2)</f>
        <v>0</v>
      </c>
      <c r="U56" s="2">
        <f t="shared" ref="U56:U73" si="59">CV56*I56</f>
        <v>0</v>
      </c>
      <c r="V56" s="2">
        <f t="shared" ref="V56:V73" si="60">CW56*I56</f>
        <v>0</v>
      </c>
      <c r="W56" s="2">
        <f t="shared" ref="W56:W73" si="61">ROUND(CX56*I56,2)</f>
        <v>0</v>
      </c>
      <c r="X56" s="2">
        <f t="shared" ref="X56:X73" si="62">ROUND(CY56,2)</f>
        <v>0</v>
      </c>
      <c r="Y56" s="2">
        <f t="shared" ref="Y56:Y73" si="63">ROUND(CZ56,2)</f>
        <v>0</v>
      </c>
      <c r="Z56" s="2"/>
      <c r="AA56" s="2">
        <v>34732180</v>
      </c>
      <c r="AB56" s="2">
        <f t="shared" ref="AB56:AB73" si="64">ROUND((AC56+AD56+AF56),2)</f>
        <v>79.930000000000007</v>
      </c>
      <c r="AC56" s="2">
        <f t="shared" si="52"/>
        <v>79.930000000000007</v>
      </c>
      <c r="AD56" s="2">
        <f t="shared" ref="AD56:AD73" si="65">ROUND((((ET56)-(EU56))+AE56),2)</f>
        <v>0</v>
      </c>
      <c r="AE56" s="2">
        <f t="shared" ref="AE56:AE73" si="66">ROUND((EU56),2)</f>
        <v>0</v>
      </c>
      <c r="AF56" s="2">
        <f t="shared" ref="AF56:AF73" si="67">ROUND((EV56),2)</f>
        <v>0</v>
      </c>
      <c r="AG56" s="2">
        <f t="shared" ref="AG56:AG73" si="68">ROUND((AP56),2)</f>
        <v>0</v>
      </c>
      <c r="AH56" s="2">
        <f t="shared" ref="AH56:AH73" si="69">(EW56)</f>
        <v>0</v>
      </c>
      <c r="AI56" s="2">
        <f t="shared" ref="AI56:AI73" si="70">(EX56)</f>
        <v>0</v>
      </c>
      <c r="AJ56" s="2">
        <f t="shared" ref="AJ56:AJ73" si="71">ROUND((AS56),2)</f>
        <v>0</v>
      </c>
      <c r="AK56" s="2">
        <v>79.930000000000007</v>
      </c>
      <c r="AL56" s="2">
        <v>79.930000000000007</v>
      </c>
      <c r="AM56" s="2">
        <v>0</v>
      </c>
      <c r="AN56" s="2">
        <v>0</v>
      </c>
      <c r="AO56" s="2">
        <v>0</v>
      </c>
      <c r="AP56" s="2">
        <v>0</v>
      </c>
      <c r="AQ56" s="2">
        <v>0</v>
      </c>
      <c r="AR56" s="2">
        <v>0</v>
      </c>
      <c r="AS56" s="2">
        <v>0</v>
      </c>
      <c r="AT56" s="2">
        <v>0</v>
      </c>
      <c r="AU56" s="2">
        <v>0</v>
      </c>
      <c r="AV56" s="2">
        <v>1</v>
      </c>
      <c r="AW56" s="2">
        <v>1</v>
      </c>
      <c r="AX56" s="2"/>
      <c r="AY56" s="2"/>
      <c r="AZ56" s="2">
        <v>1</v>
      </c>
      <c r="BA56" s="2">
        <v>1</v>
      </c>
      <c r="BB56" s="2">
        <v>1</v>
      </c>
      <c r="BC56" s="2">
        <v>1</v>
      </c>
      <c r="BD56" s="2" t="s">
        <v>3</v>
      </c>
      <c r="BE56" s="2" t="s">
        <v>3</v>
      </c>
      <c r="BF56" s="2" t="s">
        <v>3</v>
      </c>
      <c r="BG56" s="2" t="s">
        <v>3</v>
      </c>
      <c r="BH56" s="2">
        <v>3</v>
      </c>
      <c r="BI56" s="2">
        <v>1</v>
      </c>
      <c r="BJ56" s="2" t="s">
        <v>3</v>
      </c>
      <c r="BK56" s="2"/>
      <c r="BL56" s="2"/>
      <c r="BM56" s="2">
        <v>1100</v>
      </c>
      <c r="BN56" s="2">
        <v>0</v>
      </c>
      <c r="BO56" s="2" t="s">
        <v>3</v>
      </c>
      <c r="BP56" s="2">
        <v>0</v>
      </c>
      <c r="BQ56" s="2">
        <v>20</v>
      </c>
      <c r="BR56" s="2">
        <v>0</v>
      </c>
      <c r="BS56" s="2">
        <v>1</v>
      </c>
      <c r="BT56" s="2">
        <v>1</v>
      </c>
      <c r="BU56" s="2">
        <v>1</v>
      </c>
      <c r="BV56" s="2">
        <v>1</v>
      </c>
      <c r="BW56" s="2">
        <v>1</v>
      </c>
      <c r="BX56" s="2">
        <v>1</v>
      </c>
      <c r="BY56" s="2" t="s">
        <v>3</v>
      </c>
      <c r="BZ56" s="2">
        <v>0</v>
      </c>
      <c r="CA56" s="2">
        <v>0</v>
      </c>
      <c r="CB56" s="2"/>
      <c r="CC56" s="2"/>
      <c r="CD56" s="2"/>
      <c r="CE56" s="2"/>
      <c r="CF56" s="2">
        <v>0</v>
      </c>
      <c r="CG56" s="2">
        <v>0</v>
      </c>
      <c r="CH56" s="2"/>
      <c r="CI56" s="2"/>
      <c r="CJ56" s="2"/>
      <c r="CK56" s="2"/>
      <c r="CL56" s="2"/>
      <c r="CM56" s="2">
        <v>0</v>
      </c>
      <c r="CN56" s="2" t="s">
        <v>3</v>
      </c>
      <c r="CO56" s="2">
        <v>0</v>
      </c>
      <c r="CP56" s="2">
        <f t="shared" ref="CP56:CP73" si="72">(P56+Q56+S56)</f>
        <v>639.44000000000005</v>
      </c>
      <c r="CQ56" s="2">
        <f t="shared" ref="CQ56:CQ73" si="73">AC56*BC56</f>
        <v>79.930000000000007</v>
      </c>
      <c r="CR56" s="2">
        <f t="shared" ref="CR56:CR73" si="74">AD56*BB56</f>
        <v>0</v>
      </c>
      <c r="CS56" s="2">
        <f t="shared" ref="CS56:CS73" si="75">AE56*BS56</f>
        <v>0</v>
      </c>
      <c r="CT56" s="2">
        <f t="shared" ref="CT56:CT73" si="76">AF56*BA56</f>
        <v>0</v>
      </c>
      <c r="CU56" s="2">
        <f t="shared" ref="CU56:CU73" si="77">AG56</f>
        <v>0</v>
      </c>
      <c r="CV56" s="2">
        <f t="shared" ref="CV56:CV73" si="78">AH56</f>
        <v>0</v>
      </c>
      <c r="CW56" s="2">
        <f t="shared" ref="CW56:CW73" si="79">AI56</f>
        <v>0</v>
      </c>
      <c r="CX56" s="2">
        <f t="shared" ref="CX56:CX73" si="80">AJ56</f>
        <v>0</v>
      </c>
      <c r="CY56" s="2">
        <f t="shared" ref="CY56:CY73" si="81">(((S56+(R56*IF(0,0,1)))*AT56)/100)</f>
        <v>0</v>
      </c>
      <c r="CZ56" s="2">
        <f t="shared" ref="CZ56:CZ73" si="82">(((S56+(R56*IF(0,0,1)))*AU56)/100)</f>
        <v>0</v>
      </c>
      <c r="DA56" s="2"/>
      <c r="DB56" s="2"/>
      <c r="DC56" s="2" t="s">
        <v>3</v>
      </c>
      <c r="DD56" s="2" t="s">
        <v>3</v>
      </c>
      <c r="DE56" s="2" t="s">
        <v>3</v>
      </c>
      <c r="DF56" s="2" t="s">
        <v>3</v>
      </c>
      <c r="DG56" s="2" t="s">
        <v>3</v>
      </c>
      <c r="DH56" s="2" t="s">
        <v>3</v>
      </c>
      <c r="DI56" s="2" t="s">
        <v>3</v>
      </c>
      <c r="DJ56" s="2" t="s">
        <v>3</v>
      </c>
      <c r="DK56" s="2" t="s">
        <v>3</v>
      </c>
      <c r="DL56" s="2" t="s">
        <v>3</v>
      </c>
      <c r="DM56" s="2" t="s">
        <v>3</v>
      </c>
      <c r="DN56" s="2">
        <v>0</v>
      </c>
      <c r="DO56" s="2">
        <v>0</v>
      </c>
      <c r="DP56" s="2">
        <v>1</v>
      </c>
      <c r="DQ56" s="2">
        <v>1</v>
      </c>
      <c r="DR56" s="2"/>
      <c r="DS56" s="2"/>
      <c r="DT56" s="2"/>
      <c r="DU56" s="2">
        <v>1013</v>
      </c>
      <c r="DV56" s="2" t="s">
        <v>101</v>
      </c>
      <c r="DW56" s="2" t="s">
        <v>101</v>
      </c>
      <c r="DX56" s="2">
        <v>1</v>
      </c>
      <c r="DY56" s="2"/>
      <c r="DZ56" s="2"/>
      <c r="EA56" s="2"/>
      <c r="EB56" s="2"/>
      <c r="EC56" s="2"/>
      <c r="ED56" s="2"/>
      <c r="EE56" s="2">
        <v>32653538</v>
      </c>
      <c r="EF56" s="2">
        <v>20</v>
      </c>
      <c r="EG56" s="2" t="s">
        <v>81</v>
      </c>
      <c r="EH56" s="2">
        <v>0</v>
      </c>
      <c r="EI56" s="2" t="s">
        <v>3</v>
      </c>
      <c r="EJ56" s="2">
        <v>1</v>
      </c>
      <c r="EK56" s="2">
        <v>1100</v>
      </c>
      <c r="EL56" s="2" t="s">
        <v>82</v>
      </c>
      <c r="EM56" s="2" t="s">
        <v>83</v>
      </c>
      <c r="EN56" s="2"/>
      <c r="EO56" s="2" t="s">
        <v>3</v>
      </c>
      <c r="EP56" s="2"/>
      <c r="EQ56" s="2">
        <v>0</v>
      </c>
      <c r="ER56" s="2">
        <v>0</v>
      </c>
      <c r="ES56" s="2">
        <v>79.930000000000007</v>
      </c>
      <c r="ET56" s="2">
        <v>0</v>
      </c>
      <c r="EU56" s="2">
        <v>0</v>
      </c>
      <c r="EV56" s="2">
        <v>0</v>
      </c>
      <c r="EW56" s="2">
        <v>0</v>
      </c>
      <c r="EX56" s="2">
        <v>0</v>
      </c>
      <c r="EY56" s="2">
        <v>0</v>
      </c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>
        <v>0</v>
      </c>
      <c r="FR56" s="2">
        <f t="shared" ref="FR56:FR73" si="83">ROUND(IF(AND(BH56=3,BI56=3),P56,0),2)</f>
        <v>0</v>
      </c>
      <c r="FS56" s="2">
        <v>0</v>
      </c>
      <c r="FT56" s="2"/>
      <c r="FU56" s="2"/>
      <c r="FV56" s="2"/>
      <c r="FW56" s="2"/>
      <c r="FX56" s="2">
        <v>0</v>
      </c>
      <c r="FY56" s="2">
        <v>0</v>
      </c>
      <c r="FZ56" s="2"/>
      <c r="GA56" s="2" t="s">
        <v>102</v>
      </c>
      <c r="GB56" s="2"/>
      <c r="GC56" s="2"/>
      <c r="GD56" s="2">
        <v>0</v>
      </c>
      <c r="GE56" s="2"/>
      <c r="GF56" s="2">
        <v>-2026320699</v>
      </c>
      <c r="GG56" s="2">
        <v>2</v>
      </c>
      <c r="GH56" s="2">
        <v>4</v>
      </c>
      <c r="GI56" s="2">
        <v>-2</v>
      </c>
      <c r="GJ56" s="2">
        <v>0</v>
      </c>
      <c r="GK56" s="2">
        <f>ROUND(R56*(R12)/100,2)</f>
        <v>0</v>
      </c>
      <c r="GL56" s="2">
        <f t="shared" ref="GL56:GL73" si="84">ROUND(IF(AND(BH56=3,BI56=3,FS56&lt;&gt;0),P56,0),2)</f>
        <v>0</v>
      </c>
      <c r="GM56" s="2">
        <f t="shared" ref="GM56:GM73" si="85">ROUND(O56+X56+Y56+GK56,2)+GX56</f>
        <v>639.44000000000005</v>
      </c>
      <c r="GN56" s="2">
        <f t="shared" ref="GN56:GN73" si="86">IF(OR(BI56=0,BI56=1),ROUND(O56+X56+Y56+GK56,2),0)</f>
        <v>639.44000000000005</v>
      </c>
      <c r="GO56" s="2">
        <f t="shared" ref="GO56:GO73" si="87">IF(BI56=2,ROUND(O56+X56+Y56+GK56,2),0)</f>
        <v>0</v>
      </c>
      <c r="GP56" s="2">
        <f t="shared" ref="GP56:GP73" si="88">IF(BI56=4,ROUND(O56+X56+Y56+GK56,2)+GX56,0)</f>
        <v>0</v>
      </c>
      <c r="GQ56" s="2"/>
      <c r="GR56" s="2">
        <v>0</v>
      </c>
      <c r="GS56" s="2">
        <v>2</v>
      </c>
      <c r="GT56" s="2">
        <v>0</v>
      </c>
      <c r="GU56" s="2" t="s">
        <v>3</v>
      </c>
      <c r="GV56" s="2">
        <f t="shared" ref="GV56:GV73" si="89">ROUND(GT56,2)</f>
        <v>0</v>
      </c>
      <c r="GW56" s="2">
        <v>1</v>
      </c>
      <c r="GX56" s="2">
        <f t="shared" ref="GX56:GX73" si="90">ROUND(GV56*GW56*I56,2)</f>
        <v>0</v>
      </c>
      <c r="GY56" s="2"/>
      <c r="GZ56" s="2"/>
      <c r="HA56" s="2">
        <v>0</v>
      </c>
      <c r="HB56" s="2">
        <v>0</v>
      </c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>
        <v>0</v>
      </c>
      <c r="IL56" s="2"/>
      <c r="IM56" s="2"/>
      <c r="IN56" s="2"/>
      <c r="IO56" s="2"/>
      <c r="IP56" s="2"/>
      <c r="IQ56" s="2"/>
      <c r="IR56" s="2"/>
      <c r="IS56" s="2"/>
      <c r="IT56" s="2"/>
      <c r="IU56" s="2"/>
    </row>
    <row r="57" spans="1:255" x14ac:dyDescent="0.2">
      <c r="A57">
        <v>17</v>
      </c>
      <c r="B57">
        <v>1</v>
      </c>
      <c r="E57" t="s">
        <v>99</v>
      </c>
      <c r="F57" t="str">
        <f>'1.Смета.или.Акт'!B141</f>
        <v>Прайс-лист</v>
      </c>
      <c r="G57" t="str">
        <f>'1.Смета.или.Акт'!C141</f>
        <v>Лента сигнальная ЛСЭ-150</v>
      </c>
      <c r="H57" t="s">
        <v>101</v>
      </c>
      <c r="I57">
        <f>'1.Смета.или.Акт'!E141</f>
        <v>8</v>
      </c>
      <c r="J57">
        <v>0</v>
      </c>
      <c r="O57">
        <f t="shared" si="53"/>
        <v>4795.8</v>
      </c>
      <c r="P57">
        <f t="shared" si="54"/>
        <v>4795.8</v>
      </c>
      <c r="Q57">
        <f t="shared" si="55"/>
        <v>0</v>
      </c>
      <c r="R57">
        <f t="shared" si="56"/>
        <v>0</v>
      </c>
      <c r="S57">
        <f t="shared" si="57"/>
        <v>0</v>
      </c>
      <c r="T57">
        <f t="shared" si="58"/>
        <v>0</v>
      </c>
      <c r="U57">
        <f t="shared" si="59"/>
        <v>0</v>
      </c>
      <c r="V57">
        <f t="shared" si="60"/>
        <v>0</v>
      </c>
      <c r="W57">
        <f t="shared" si="61"/>
        <v>0</v>
      </c>
      <c r="X57">
        <f t="shared" si="62"/>
        <v>0</v>
      </c>
      <c r="Y57">
        <f t="shared" si="63"/>
        <v>0</v>
      </c>
      <c r="AA57">
        <v>34732181</v>
      </c>
      <c r="AB57">
        <f t="shared" si="64"/>
        <v>79.930000000000007</v>
      </c>
      <c r="AC57">
        <f t="shared" si="52"/>
        <v>79.930000000000007</v>
      </c>
      <c r="AD57">
        <f t="shared" si="65"/>
        <v>0</v>
      </c>
      <c r="AE57">
        <f t="shared" si="66"/>
        <v>0</v>
      </c>
      <c r="AF57">
        <f t="shared" si="67"/>
        <v>0</v>
      </c>
      <c r="AG57">
        <f t="shared" si="68"/>
        <v>0</v>
      </c>
      <c r="AH57">
        <f t="shared" si="69"/>
        <v>0</v>
      </c>
      <c r="AI57">
        <f t="shared" si="70"/>
        <v>0</v>
      </c>
      <c r="AJ57">
        <f t="shared" si="71"/>
        <v>0</v>
      </c>
      <c r="AK57">
        <v>79.930000000000007</v>
      </c>
      <c r="AL57" s="52">
        <f>'1.Смета.или.Акт'!F141</f>
        <v>79.930000000000007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  <c r="AS57">
        <v>0</v>
      </c>
      <c r="AT57">
        <v>0</v>
      </c>
      <c r="AU57">
        <v>0</v>
      </c>
      <c r="AV57">
        <v>1</v>
      </c>
      <c r="AW57">
        <v>1</v>
      </c>
      <c r="AZ57">
        <v>1</v>
      </c>
      <c r="BA57">
        <v>1</v>
      </c>
      <c r="BB57">
        <v>1</v>
      </c>
      <c r="BC57">
        <f>'1.Смета.или.Акт'!J141</f>
        <v>7.5</v>
      </c>
      <c r="BD57" t="s">
        <v>3</v>
      </c>
      <c r="BE57" t="s">
        <v>3</v>
      </c>
      <c r="BF57" t="s">
        <v>3</v>
      </c>
      <c r="BG57" t="s">
        <v>3</v>
      </c>
      <c r="BH57">
        <v>3</v>
      </c>
      <c r="BI57">
        <v>1</v>
      </c>
      <c r="BJ57" t="s">
        <v>3</v>
      </c>
      <c r="BM57">
        <v>1100</v>
      </c>
      <c r="BN57">
        <v>0</v>
      </c>
      <c r="BO57" t="s">
        <v>3</v>
      </c>
      <c r="BP57">
        <v>0</v>
      </c>
      <c r="BQ57">
        <v>20</v>
      </c>
      <c r="BR57">
        <v>0</v>
      </c>
      <c r="BS57">
        <v>1</v>
      </c>
      <c r="BT57">
        <v>1</v>
      </c>
      <c r="BU57">
        <v>1</v>
      </c>
      <c r="BV57">
        <v>1</v>
      </c>
      <c r="BW57">
        <v>1</v>
      </c>
      <c r="BX57">
        <v>1</v>
      </c>
      <c r="BY57" t="s">
        <v>3</v>
      </c>
      <c r="BZ57">
        <v>0</v>
      </c>
      <c r="CA57">
        <v>0</v>
      </c>
      <c r="CF57">
        <v>0</v>
      </c>
      <c r="CG57">
        <v>0</v>
      </c>
      <c r="CM57">
        <v>0</v>
      </c>
      <c r="CN57" t="s">
        <v>3</v>
      </c>
      <c r="CO57">
        <v>0</v>
      </c>
      <c r="CP57">
        <f t="shared" si="72"/>
        <v>4795.8</v>
      </c>
      <c r="CQ57">
        <f t="shared" si="73"/>
        <v>599.47500000000002</v>
      </c>
      <c r="CR57">
        <f t="shared" si="74"/>
        <v>0</v>
      </c>
      <c r="CS57">
        <f t="shared" si="75"/>
        <v>0</v>
      </c>
      <c r="CT57">
        <f t="shared" si="76"/>
        <v>0</v>
      </c>
      <c r="CU57">
        <f t="shared" si="77"/>
        <v>0</v>
      </c>
      <c r="CV57">
        <f t="shared" si="78"/>
        <v>0</v>
      </c>
      <c r="CW57">
        <f t="shared" si="79"/>
        <v>0</v>
      </c>
      <c r="CX57">
        <f t="shared" si="80"/>
        <v>0</v>
      </c>
      <c r="CY57">
        <f t="shared" si="81"/>
        <v>0</v>
      </c>
      <c r="CZ57">
        <f t="shared" si="82"/>
        <v>0</v>
      </c>
      <c r="DC57" t="s">
        <v>3</v>
      </c>
      <c r="DD57" t="s">
        <v>3</v>
      </c>
      <c r="DE57" t="s">
        <v>3</v>
      </c>
      <c r="DF57" t="s">
        <v>3</v>
      </c>
      <c r="DG57" t="s">
        <v>3</v>
      </c>
      <c r="DH57" t="s">
        <v>3</v>
      </c>
      <c r="DI57" t="s">
        <v>3</v>
      </c>
      <c r="DJ57" t="s">
        <v>3</v>
      </c>
      <c r="DK57" t="s">
        <v>3</v>
      </c>
      <c r="DL57" t="s">
        <v>3</v>
      </c>
      <c r="DM57" t="s">
        <v>3</v>
      </c>
      <c r="DN57">
        <v>0</v>
      </c>
      <c r="DO57">
        <v>0</v>
      </c>
      <c r="DP57">
        <v>1</v>
      </c>
      <c r="DQ57">
        <v>1</v>
      </c>
      <c r="DU57">
        <v>1013</v>
      </c>
      <c r="DV57" t="s">
        <v>101</v>
      </c>
      <c r="DW57" t="str">
        <f>'1.Смета.или.Акт'!D141</f>
        <v>100М</v>
      </c>
      <c r="DX57">
        <v>1</v>
      </c>
      <c r="EE57">
        <v>32653538</v>
      </c>
      <c r="EF57">
        <v>20</v>
      </c>
      <c r="EG57" t="s">
        <v>81</v>
      </c>
      <c r="EH57">
        <v>0</v>
      </c>
      <c r="EI57" t="s">
        <v>3</v>
      </c>
      <c r="EJ57">
        <v>1</v>
      </c>
      <c r="EK57">
        <v>1100</v>
      </c>
      <c r="EL57" t="s">
        <v>82</v>
      </c>
      <c r="EM57" t="s">
        <v>83</v>
      </c>
      <c r="EO57" t="s">
        <v>3</v>
      </c>
      <c r="EQ57">
        <v>0</v>
      </c>
      <c r="ER57">
        <v>79.930000000000007</v>
      </c>
      <c r="ES57" s="52">
        <f>'1.Смета.или.Акт'!F141</f>
        <v>79.930000000000007</v>
      </c>
      <c r="ET57">
        <v>0</v>
      </c>
      <c r="EU57">
        <v>0</v>
      </c>
      <c r="EV57">
        <v>0</v>
      </c>
      <c r="EW57">
        <v>0</v>
      </c>
      <c r="EX57">
        <v>0</v>
      </c>
      <c r="EY57">
        <v>0</v>
      </c>
      <c r="EZ57">
        <v>5</v>
      </c>
      <c r="FC57">
        <v>0</v>
      </c>
      <c r="FD57">
        <v>18</v>
      </c>
      <c r="FF57">
        <v>599.47</v>
      </c>
      <c r="FQ57">
        <v>0</v>
      </c>
      <c r="FR57">
        <f t="shared" si="83"/>
        <v>0</v>
      </c>
      <c r="FS57">
        <v>0</v>
      </c>
      <c r="FX57">
        <v>0</v>
      </c>
      <c r="FY57">
        <v>0</v>
      </c>
      <c r="GA57" t="s">
        <v>102</v>
      </c>
      <c r="GD57">
        <v>0</v>
      </c>
      <c r="GF57">
        <v>-2026320699</v>
      </c>
      <c r="GG57">
        <v>2</v>
      </c>
      <c r="GH57">
        <v>3</v>
      </c>
      <c r="GI57">
        <v>4</v>
      </c>
      <c r="GJ57">
        <v>0</v>
      </c>
      <c r="GK57">
        <f>ROUND(R57*(S12)/100,2)</f>
        <v>0</v>
      </c>
      <c r="GL57">
        <f t="shared" si="84"/>
        <v>0</v>
      </c>
      <c r="GM57">
        <f t="shared" si="85"/>
        <v>4795.8</v>
      </c>
      <c r="GN57">
        <f t="shared" si="86"/>
        <v>4795.8</v>
      </c>
      <c r="GO57">
        <f t="shared" si="87"/>
        <v>0</v>
      </c>
      <c r="GP57">
        <f t="shared" si="88"/>
        <v>0</v>
      </c>
      <c r="GR57">
        <v>1</v>
      </c>
      <c r="GS57">
        <v>1</v>
      </c>
      <c r="GT57">
        <v>0</v>
      </c>
      <c r="GU57" t="s">
        <v>3</v>
      </c>
      <c r="GV57">
        <f t="shared" si="89"/>
        <v>0</v>
      </c>
      <c r="GW57">
        <v>1</v>
      </c>
      <c r="GX57">
        <f t="shared" si="90"/>
        <v>0</v>
      </c>
      <c r="HA57">
        <v>0</v>
      </c>
      <c r="HB57">
        <v>0</v>
      </c>
      <c r="IK57">
        <v>0</v>
      </c>
    </row>
    <row r="58" spans="1:255" x14ac:dyDescent="0.2">
      <c r="A58" s="2">
        <v>17</v>
      </c>
      <c r="B58" s="2">
        <v>1</v>
      </c>
      <c r="C58" s="2"/>
      <c r="D58" s="2"/>
      <c r="E58" s="2" t="s">
        <v>103</v>
      </c>
      <c r="F58" s="2" t="s">
        <v>78</v>
      </c>
      <c r="G58" s="2" t="s">
        <v>104</v>
      </c>
      <c r="H58" s="2" t="s">
        <v>90</v>
      </c>
      <c r="I58" s="2">
        <f>'1.Смета.или.Акт'!E144</f>
        <v>8</v>
      </c>
      <c r="J58" s="2">
        <v>0</v>
      </c>
      <c r="K58" s="2"/>
      <c r="L58" s="2"/>
      <c r="M58" s="2"/>
      <c r="N58" s="2"/>
      <c r="O58" s="2">
        <f t="shared" si="53"/>
        <v>249.12</v>
      </c>
      <c r="P58" s="2">
        <f t="shared" si="54"/>
        <v>249.12</v>
      </c>
      <c r="Q58" s="2">
        <f t="shared" si="55"/>
        <v>0</v>
      </c>
      <c r="R58" s="2">
        <f t="shared" si="56"/>
        <v>0</v>
      </c>
      <c r="S58" s="2">
        <f t="shared" si="57"/>
        <v>0</v>
      </c>
      <c r="T58" s="2">
        <f t="shared" si="58"/>
        <v>0</v>
      </c>
      <c r="U58" s="2">
        <f t="shared" si="59"/>
        <v>0</v>
      </c>
      <c r="V58" s="2">
        <f t="shared" si="60"/>
        <v>0</v>
      </c>
      <c r="W58" s="2">
        <f t="shared" si="61"/>
        <v>0</v>
      </c>
      <c r="X58" s="2">
        <f t="shared" si="62"/>
        <v>0</v>
      </c>
      <c r="Y58" s="2">
        <f t="shared" si="63"/>
        <v>0</v>
      </c>
      <c r="Z58" s="2"/>
      <c r="AA58" s="2">
        <v>34732180</v>
      </c>
      <c r="AB58" s="2">
        <f t="shared" si="64"/>
        <v>31.14</v>
      </c>
      <c r="AC58" s="2">
        <f t="shared" si="52"/>
        <v>31.14</v>
      </c>
      <c r="AD58" s="2">
        <f t="shared" si="65"/>
        <v>0</v>
      </c>
      <c r="AE58" s="2">
        <f t="shared" si="66"/>
        <v>0</v>
      </c>
      <c r="AF58" s="2">
        <f t="shared" si="67"/>
        <v>0</v>
      </c>
      <c r="AG58" s="2">
        <f t="shared" si="68"/>
        <v>0</v>
      </c>
      <c r="AH58" s="2">
        <f t="shared" si="69"/>
        <v>0</v>
      </c>
      <c r="AI58" s="2">
        <f t="shared" si="70"/>
        <v>0</v>
      </c>
      <c r="AJ58" s="2">
        <f t="shared" si="71"/>
        <v>0</v>
      </c>
      <c r="AK58" s="2">
        <v>31.14</v>
      </c>
      <c r="AL58" s="2">
        <v>31.14</v>
      </c>
      <c r="AM58" s="2">
        <v>0</v>
      </c>
      <c r="AN58" s="2">
        <v>0</v>
      </c>
      <c r="AO58" s="2">
        <v>0</v>
      </c>
      <c r="AP58" s="2">
        <v>0</v>
      </c>
      <c r="AQ58" s="2">
        <v>0</v>
      </c>
      <c r="AR58" s="2">
        <v>0</v>
      </c>
      <c r="AS58" s="2">
        <v>0</v>
      </c>
      <c r="AT58" s="2">
        <v>0</v>
      </c>
      <c r="AU58" s="2">
        <v>0</v>
      </c>
      <c r="AV58" s="2">
        <v>1</v>
      </c>
      <c r="AW58" s="2">
        <v>1</v>
      </c>
      <c r="AX58" s="2"/>
      <c r="AY58" s="2"/>
      <c r="AZ58" s="2">
        <v>1</v>
      </c>
      <c r="BA58" s="2">
        <v>1</v>
      </c>
      <c r="BB58" s="2">
        <v>1</v>
      </c>
      <c r="BC58" s="2">
        <v>1</v>
      </c>
      <c r="BD58" s="2" t="s">
        <v>3</v>
      </c>
      <c r="BE58" s="2" t="s">
        <v>3</v>
      </c>
      <c r="BF58" s="2" t="s">
        <v>3</v>
      </c>
      <c r="BG58" s="2" t="s">
        <v>3</v>
      </c>
      <c r="BH58" s="2">
        <v>3</v>
      </c>
      <c r="BI58" s="2">
        <v>1</v>
      </c>
      <c r="BJ58" s="2" t="s">
        <v>3</v>
      </c>
      <c r="BK58" s="2"/>
      <c r="BL58" s="2"/>
      <c r="BM58" s="2">
        <v>1100</v>
      </c>
      <c r="BN58" s="2">
        <v>0</v>
      </c>
      <c r="BO58" s="2" t="s">
        <v>3</v>
      </c>
      <c r="BP58" s="2">
        <v>0</v>
      </c>
      <c r="BQ58" s="2">
        <v>20</v>
      </c>
      <c r="BR58" s="2">
        <v>0</v>
      </c>
      <c r="BS58" s="2">
        <v>1</v>
      </c>
      <c r="BT58" s="2">
        <v>1</v>
      </c>
      <c r="BU58" s="2">
        <v>1</v>
      </c>
      <c r="BV58" s="2">
        <v>1</v>
      </c>
      <c r="BW58" s="2">
        <v>1</v>
      </c>
      <c r="BX58" s="2">
        <v>1</v>
      </c>
      <c r="BY58" s="2" t="s">
        <v>3</v>
      </c>
      <c r="BZ58" s="2">
        <v>0</v>
      </c>
      <c r="CA58" s="2">
        <v>0</v>
      </c>
      <c r="CB58" s="2"/>
      <c r="CC58" s="2"/>
      <c r="CD58" s="2"/>
      <c r="CE58" s="2"/>
      <c r="CF58" s="2">
        <v>0</v>
      </c>
      <c r="CG58" s="2">
        <v>0</v>
      </c>
      <c r="CH58" s="2"/>
      <c r="CI58" s="2"/>
      <c r="CJ58" s="2"/>
      <c r="CK58" s="2"/>
      <c r="CL58" s="2"/>
      <c r="CM58" s="2">
        <v>0</v>
      </c>
      <c r="CN58" s="2" t="s">
        <v>3</v>
      </c>
      <c r="CO58" s="2">
        <v>0</v>
      </c>
      <c r="CP58" s="2">
        <f t="shared" si="72"/>
        <v>249.12</v>
      </c>
      <c r="CQ58" s="2">
        <f t="shared" si="73"/>
        <v>31.14</v>
      </c>
      <c r="CR58" s="2">
        <f t="shared" si="74"/>
        <v>0</v>
      </c>
      <c r="CS58" s="2">
        <f t="shared" si="75"/>
        <v>0</v>
      </c>
      <c r="CT58" s="2">
        <f t="shared" si="76"/>
        <v>0</v>
      </c>
      <c r="CU58" s="2">
        <f t="shared" si="77"/>
        <v>0</v>
      </c>
      <c r="CV58" s="2">
        <f t="shared" si="78"/>
        <v>0</v>
      </c>
      <c r="CW58" s="2">
        <f t="shared" si="79"/>
        <v>0</v>
      </c>
      <c r="CX58" s="2">
        <f t="shared" si="80"/>
        <v>0</v>
      </c>
      <c r="CY58" s="2">
        <f t="shared" si="81"/>
        <v>0</v>
      </c>
      <c r="CZ58" s="2">
        <f t="shared" si="82"/>
        <v>0</v>
      </c>
      <c r="DA58" s="2"/>
      <c r="DB58" s="2"/>
      <c r="DC58" s="2" t="s">
        <v>3</v>
      </c>
      <c r="DD58" s="2" t="s">
        <v>3</v>
      </c>
      <c r="DE58" s="2" t="s">
        <v>3</v>
      </c>
      <c r="DF58" s="2" t="s">
        <v>3</v>
      </c>
      <c r="DG58" s="2" t="s">
        <v>3</v>
      </c>
      <c r="DH58" s="2" t="s">
        <v>3</v>
      </c>
      <c r="DI58" s="2" t="s">
        <v>3</v>
      </c>
      <c r="DJ58" s="2" t="s">
        <v>3</v>
      </c>
      <c r="DK58" s="2" t="s">
        <v>3</v>
      </c>
      <c r="DL58" s="2" t="s">
        <v>3</v>
      </c>
      <c r="DM58" s="2" t="s">
        <v>3</v>
      </c>
      <c r="DN58" s="2">
        <v>0</v>
      </c>
      <c r="DO58" s="2">
        <v>0</v>
      </c>
      <c r="DP58" s="2">
        <v>1</v>
      </c>
      <c r="DQ58" s="2">
        <v>1</v>
      </c>
      <c r="DR58" s="2"/>
      <c r="DS58" s="2"/>
      <c r="DT58" s="2"/>
      <c r="DU58" s="2">
        <v>1010</v>
      </c>
      <c r="DV58" s="2" t="s">
        <v>90</v>
      </c>
      <c r="DW58" s="2" t="s">
        <v>90</v>
      </c>
      <c r="DX58" s="2">
        <v>1</v>
      </c>
      <c r="DY58" s="2"/>
      <c r="DZ58" s="2"/>
      <c r="EA58" s="2"/>
      <c r="EB58" s="2"/>
      <c r="EC58" s="2"/>
      <c r="ED58" s="2"/>
      <c r="EE58" s="2">
        <v>32653538</v>
      </c>
      <c r="EF58" s="2">
        <v>20</v>
      </c>
      <c r="EG58" s="2" t="s">
        <v>81</v>
      </c>
      <c r="EH58" s="2">
        <v>0</v>
      </c>
      <c r="EI58" s="2" t="s">
        <v>3</v>
      </c>
      <c r="EJ58" s="2">
        <v>1</v>
      </c>
      <c r="EK58" s="2">
        <v>1100</v>
      </c>
      <c r="EL58" s="2" t="s">
        <v>82</v>
      </c>
      <c r="EM58" s="2" t="s">
        <v>83</v>
      </c>
      <c r="EN58" s="2"/>
      <c r="EO58" s="2" t="s">
        <v>3</v>
      </c>
      <c r="EP58" s="2"/>
      <c r="EQ58" s="2">
        <v>0</v>
      </c>
      <c r="ER58" s="2">
        <v>0</v>
      </c>
      <c r="ES58" s="2">
        <v>31.14</v>
      </c>
      <c r="ET58" s="2">
        <v>0</v>
      </c>
      <c r="EU58" s="2">
        <v>0</v>
      </c>
      <c r="EV58" s="2">
        <v>0</v>
      </c>
      <c r="EW58" s="2">
        <v>0</v>
      </c>
      <c r="EX58" s="2">
        <v>0</v>
      </c>
      <c r="EY58" s="2">
        <v>0</v>
      </c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>
        <v>0</v>
      </c>
      <c r="FR58" s="2">
        <f t="shared" si="83"/>
        <v>0</v>
      </c>
      <c r="FS58" s="2">
        <v>0</v>
      </c>
      <c r="FT58" s="2"/>
      <c r="FU58" s="2"/>
      <c r="FV58" s="2"/>
      <c r="FW58" s="2"/>
      <c r="FX58" s="2">
        <v>0</v>
      </c>
      <c r="FY58" s="2">
        <v>0</v>
      </c>
      <c r="FZ58" s="2"/>
      <c r="GA58" s="2" t="s">
        <v>105</v>
      </c>
      <c r="GB58" s="2"/>
      <c r="GC58" s="2"/>
      <c r="GD58" s="2">
        <v>0</v>
      </c>
      <c r="GE58" s="2"/>
      <c r="GF58" s="2">
        <v>1125267560</v>
      </c>
      <c r="GG58" s="2">
        <v>2</v>
      </c>
      <c r="GH58" s="2">
        <v>4</v>
      </c>
      <c r="GI58" s="2">
        <v>-2</v>
      </c>
      <c r="GJ58" s="2">
        <v>0</v>
      </c>
      <c r="GK58" s="2">
        <f>ROUND(R58*(R12)/100,2)</f>
        <v>0</v>
      </c>
      <c r="GL58" s="2">
        <f t="shared" si="84"/>
        <v>0</v>
      </c>
      <c r="GM58" s="2">
        <f t="shared" si="85"/>
        <v>249.12</v>
      </c>
      <c r="GN58" s="2">
        <f t="shared" si="86"/>
        <v>249.12</v>
      </c>
      <c r="GO58" s="2">
        <f t="shared" si="87"/>
        <v>0</v>
      </c>
      <c r="GP58" s="2">
        <f t="shared" si="88"/>
        <v>0</v>
      </c>
      <c r="GQ58" s="2"/>
      <c r="GR58" s="2">
        <v>0</v>
      </c>
      <c r="GS58" s="2">
        <v>2</v>
      </c>
      <c r="GT58" s="2">
        <v>0</v>
      </c>
      <c r="GU58" s="2" t="s">
        <v>3</v>
      </c>
      <c r="GV58" s="2">
        <f t="shared" si="89"/>
        <v>0</v>
      </c>
      <c r="GW58" s="2">
        <v>1</v>
      </c>
      <c r="GX58" s="2">
        <f t="shared" si="90"/>
        <v>0</v>
      </c>
      <c r="GY58" s="2"/>
      <c r="GZ58" s="2"/>
      <c r="HA58" s="2">
        <v>0</v>
      </c>
      <c r="HB58" s="2">
        <v>0</v>
      </c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>
        <v>0</v>
      </c>
      <c r="IL58" s="2"/>
      <c r="IM58" s="2"/>
      <c r="IN58" s="2"/>
      <c r="IO58" s="2"/>
      <c r="IP58" s="2"/>
      <c r="IQ58" s="2"/>
      <c r="IR58" s="2"/>
      <c r="IS58" s="2"/>
      <c r="IT58" s="2"/>
      <c r="IU58" s="2"/>
    </row>
    <row r="59" spans="1:255" x14ac:dyDescent="0.2">
      <c r="A59">
        <v>17</v>
      </c>
      <c r="B59">
        <v>1</v>
      </c>
      <c r="E59" t="s">
        <v>103</v>
      </c>
      <c r="F59" t="str">
        <f>'1.Смета.или.Акт'!B144</f>
        <v>Прайс-лист</v>
      </c>
      <c r="G59" t="str">
        <f>'1.Смета.или.Акт'!C144</f>
        <v>Лента оградительная 75мм 250 м</v>
      </c>
      <c r="H59" t="s">
        <v>90</v>
      </c>
      <c r="I59">
        <f>'1.Смета.или.Акт'!E144</f>
        <v>8</v>
      </c>
      <c r="J59">
        <v>0</v>
      </c>
      <c r="O59">
        <f t="shared" si="53"/>
        <v>1868.4</v>
      </c>
      <c r="P59">
        <f t="shared" si="54"/>
        <v>1868.4</v>
      </c>
      <c r="Q59">
        <f t="shared" si="55"/>
        <v>0</v>
      </c>
      <c r="R59">
        <f t="shared" si="56"/>
        <v>0</v>
      </c>
      <c r="S59">
        <f t="shared" si="57"/>
        <v>0</v>
      </c>
      <c r="T59">
        <f t="shared" si="58"/>
        <v>0</v>
      </c>
      <c r="U59">
        <f t="shared" si="59"/>
        <v>0</v>
      </c>
      <c r="V59">
        <f t="shared" si="60"/>
        <v>0</v>
      </c>
      <c r="W59">
        <f t="shared" si="61"/>
        <v>0</v>
      </c>
      <c r="X59">
        <f t="shared" si="62"/>
        <v>0</v>
      </c>
      <c r="Y59">
        <f t="shared" si="63"/>
        <v>0</v>
      </c>
      <c r="AA59">
        <v>34732181</v>
      </c>
      <c r="AB59">
        <f t="shared" si="64"/>
        <v>31.14</v>
      </c>
      <c r="AC59">
        <f t="shared" si="52"/>
        <v>31.14</v>
      </c>
      <c r="AD59">
        <f t="shared" si="65"/>
        <v>0</v>
      </c>
      <c r="AE59">
        <f t="shared" si="66"/>
        <v>0</v>
      </c>
      <c r="AF59">
        <f t="shared" si="67"/>
        <v>0</v>
      </c>
      <c r="AG59">
        <f t="shared" si="68"/>
        <v>0</v>
      </c>
      <c r="AH59">
        <f t="shared" si="69"/>
        <v>0</v>
      </c>
      <c r="AI59">
        <f t="shared" si="70"/>
        <v>0</v>
      </c>
      <c r="AJ59">
        <f t="shared" si="71"/>
        <v>0</v>
      </c>
      <c r="AK59">
        <v>31.14</v>
      </c>
      <c r="AL59" s="52">
        <f>'1.Смета.или.Акт'!F144</f>
        <v>31.14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0</v>
      </c>
      <c r="AU59">
        <v>0</v>
      </c>
      <c r="AV59">
        <v>1</v>
      </c>
      <c r="AW59">
        <v>1</v>
      </c>
      <c r="AZ59">
        <v>1</v>
      </c>
      <c r="BA59">
        <v>1</v>
      </c>
      <c r="BB59">
        <v>1</v>
      </c>
      <c r="BC59">
        <f>'1.Смета.или.Акт'!J144</f>
        <v>7.5</v>
      </c>
      <c r="BD59" t="s">
        <v>3</v>
      </c>
      <c r="BE59" t="s">
        <v>3</v>
      </c>
      <c r="BF59" t="s">
        <v>3</v>
      </c>
      <c r="BG59" t="s">
        <v>3</v>
      </c>
      <c r="BH59">
        <v>3</v>
      </c>
      <c r="BI59">
        <v>1</v>
      </c>
      <c r="BJ59" t="s">
        <v>3</v>
      </c>
      <c r="BM59">
        <v>1100</v>
      </c>
      <c r="BN59">
        <v>0</v>
      </c>
      <c r="BO59" t="s">
        <v>3</v>
      </c>
      <c r="BP59">
        <v>0</v>
      </c>
      <c r="BQ59">
        <v>20</v>
      </c>
      <c r="BR59">
        <v>0</v>
      </c>
      <c r="BS59">
        <v>1</v>
      </c>
      <c r="BT59">
        <v>1</v>
      </c>
      <c r="BU59">
        <v>1</v>
      </c>
      <c r="BV59">
        <v>1</v>
      </c>
      <c r="BW59">
        <v>1</v>
      </c>
      <c r="BX59">
        <v>1</v>
      </c>
      <c r="BY59" t="s">
        <v>3</v>
      </c>
      <c r="BZ59">
        <v>0</v>
      </c>
      <c r="CA59">
        <v>0</v>
      </c>
      <c r="CF59">
        <v>0</v>
      </c>
      <c r="CG59">
        <v>0</v>
      </c>
      <c r="CM59">
        <v>0</v>
      </c>
      <c r="CN59" t="s">
        <v>3</v>
      </c>
      <c r="CO59">
        <v>0</v>
      </c>
      <c r="CP59">
        <f t="shared" si="72"/>
        <v>1868.4</v>
      </c>
      <c r="CQ59">
        <f t="shared" si="73"/>
        <v>233.55</v>
      </c>
      <c r="CR59">
        <f t="shared" si="74"/>
        <v>0</v>
      </c>
      <c r="CS59">
        <f t="shared" si="75"/>
        <v>0</v>
      </c>
      <c r="CT59">
        <f t="shared" si="76"/>
        <v>0</v>
      </c>
      <c r="CU59">
        <f t="shared" si="77"/>
        <v>0</v>
      </c>
      <c r="CV59">
        <f t="shared" si="78"/>
        <v>0</v>
      </c>
      <c r="CW59">
        <f t="shared" si="79"/>
        <v>0</v>
      </c>
      <c r="CX59">
        <f t="shared" si="80"/>
        <v>0</v>
      </c>
      <c r="CY59">
        <f t="shared" si="81"/>
        <v>0</v>
      </c>
      <c r="CZ59">
        <f t="shared" si="82"/>
        <v>0</v>
      </c>
      <c r="DC59" t="s">
        <v>3</v>
      </c>
      <c r="DD59" t="s">
        <v>3</v>
      </c>
      <c r="DE59" t="s">
        <v>3</v>
      </c>
      <c r="DF59" t="s">
        <v>3</v>
      </c>
      <c r="DG59" t="s">
        <v>3</v>
      </c>
      <c r="DH59" t="s">
        <v>3</v>
      </c>
      <c r="DI59" t="s">
        <v>3</v>
      </c>
      <c r="DJ59" t="s">
        <v>3</v>
      </c>
      <c r="DK59" t="s">
        <v>3</v>
      </c>
      <c r="DL59" t="s">
        <v>3</v>
      </c>
      <c r="DM59" t="s">
        <v>3</v>
      </c>
      <c r="DN59">
        <v>0</v>
      </c>
      <c r="DO59">
        <v>0</v>
      </c>
      <c r="DP59">
        <v>1</v>
      </c>
      <c r="DQ59">
        <v>1</v>
      </c>
      <c r="DU59">
        <v>1010</v>
      </c>
      <c r="DV59" t="s">
        <v>90</v>
      </c>
      <c r="DW59" t="str">
        <f>'1.Смета.или.Акт'!D144</f>
        <v>шт.</v>
      </c>
      <c r="DX59">
        <v>1</v>
      </c>
      <c r="EE59">
        <v>32653538</v>
      </c>
      <c r="EF59">
        <v>20</v>
      </c>
      <c r="EG59" t="s">
        <v>81</v>
      </c>
      <c r="EH59">
        <v>0</v>
      </c>
      <c r="EI59" t="s">
        <v>3</v>
      </c>
      <c r="EJ59">
        <v>1</v>
      </c>
      <c r="EK59">
        <v>1100</v>
      </c>
      <c r="EL59" t="s">
        <v>82</v>
      </c>
      <c r="EM59" t="s">
        <v>83</v>
      </c>
      <c r="EO59" t="s">
        <v>3</v>
      </c>
      <c r="EQ59">
        <v>0</v>
      </c>
      <c r="ER59">
        <v>31.14</v>
      </c>
      <c r="ES59" s="52">
        <f>'1.Смета.или.Акт'!F144</f>
        <v>31.14</v>
      </c>
      <c r="ET59">
        <v>0</v>
      </c>
      <c r="EU59">
        <v>0</v>
      </c>
      <c r="EV59">
        <v>0</v>
      </c>
      <c r="EW59">
        <v>0</v>
      </c>
      <c r="EX59">
        <v>0</v>
      </c>
      <c r="EY59">
        <v>0</v>
      </c>
      <c r="EZ59">
        <v>5</v>
      </c>
      <c r="FC59">
        <v>0</v>
      </c>
      <c r="FD59">
        <v>18</v>
      </c>
      <c r="FF59">
        <v>233.56</v>
      </c>
      <c r="FQ59">
        <v>0</v>
      </c>
      <c r="FR59">
        <f t="shared" si="83"/>
        <v>0</v>
      </c>
      <c r="FS59">
        <v>0</v>
      </c>
      <c r="FX59">
        <v>0</v>
      </c>
      <c r="FY59">
        <v>0</v>
      </c>
      <c r="GA59" t="s">
        <v>105</v>
      </c>
      <c r="GD59">
        <v>0</v>
      </c>
      <c r="GF59">
        <v>1125267560</v>
      </c>
      <c r="GG59">
        <v>2</v>
      </c>
      <c r="GH59">
        <v>3</v>
      </c>
      <c r="GI59">
        <v>4</v>
      </c>
      <c r="GJ59">
        <v>0</v>
      </c>
      <c r="GK59">
        <f>ROUND(R59*(S12)/100,2)</f>
        <v>0</v>
      </c>
      <c r="GL59">
        <f t="shared" si="84"/>
        <v>0</v>
      </c>
      <c r="GM59">
        <f t="shared" si="85"/>
        <v>1868.4</v>
      </c>
      <c r="GN59">
        <f t="shared" si="86"/>
        <v>1868.4</v>
      </c>
      <c r="GO59">
        <f t="shared" si="87"/>
        <v>0</v>
      </c>
      <c r="GP59">
        <f t="shared" si="88"/>
        <v>0</v>
      </c>
      <c r="GR59">
        <v>1</v>
      </c>
      <c r="GS59">
        <v>1</v>
      </c>
      <c r="GT59">
        <v>0</v>
      </c>
      <c r="GU59" t="s">
        <v>3</v>
      </c>
      <c r="GV59">
        <f t="shared" si="89"/>
        <v>0</v>
      </c>
      <c r="GW59">
        <v>1</v>
      </c>
      <c r="GX59">
        <f t="shared" si="90"/>
        <v>0</v>
      </c>
      <c r="HA59">
        <v>0</v>
      </c>
      <c r="HB59">
        <v>0</v>
      </c>
      <c r="IK59">
        <v>0</v>
      </c>
    </row>
    <row r="60" spans="1:255" x14ac:dyDescent="0.2">
      <c r="A60" s="2">
        <v>17</v>
      </c>
      <c r="B60" s="2">
        <v>1</v>
      </c>
      <c r="C60" s="2"/>
      <c r="D60" s="2"/>
      <c r="E60" s="2" t="s">
        <v>106</v>
      </c>
      <c r="F60" s="2" t="s">
        <v>78</v>
      </c>
      <c r="G60" s="2" t="s">
        <v>107</v>
      </c>
      <c r="H60" s="2" t="s">
        <v>108</v>
      </c>
      <c r="I60" s="2">
        <f>'1.Смета.или.Акт'!E147</f>
        <v>70</v>
      </c>
      <c r="J60" s="2">
        <v>0</v>
      </c>
      <c r="K60" s="2"/>
      <c r="L60" s="2"/>
      <c r="M60" s="2"/>
      <c r="N60" s="2"/>
      <c r="O60" s="2">
        <f t="shared" si="53"/>
        <v>328.3</v>
      </c>
      <c r="P60" s="2">
        <f t="shared" si="54"/>
        <v>328.3</v>
      </c>
      <c r="Q60" s="2">
        <f t="shared" si="55"/>
        <v>0</v>
      </c>
      <c r="R60" s="2">
        <f t="shared" si="56"/>
        <v>0</v>
      </c>
      <c r="S60" s="2">
        <f t="shared" si="57"/>
        <v>0</v>
      </c>
      <c r="T60" s="2">
        <f t="shared" si="58"/>
        <v>0</v>
      </c>
      <c r="U60" s="2">
        <f t="shared" si="59"/>
        <v>0</v>
      </c>
      <c r="V60" s="2">
        <f t="shared" si="60"/>
        <v>0</v>
      </c>
      <c r="W60" s="2">
        <f t="shared" si="61"/>
        <v>0</v>
      </c>
      <c r="X60" s="2">
        <f t="shared" si="62"/>
        <v>0</v>
      </c>
      <c r="Y60" s="2">
        <f t="shared" si="63"/>
        <v>0</v>
      </c>
      <c r="Z60" s="2"/>
      <c r="AA60" s="2">
        <v>34732180</v>
      </c>
      <c r="AB60" s="2">
        <f t="shared" si="64"/>
        <v>4.6900000000000004</v>
      </c>
      <c r="AC60" s="2">
        <f t="shared" si="52"/>
        <v>4.6900000000000004</v>
      </c>
      <c r="AD60" s="2">
        <f t="shared" si="65"/>
        <v>0</v>
      </c>
      <c r="AE60" s="2">
        <f t="shared" si="66"/>
        <v>0</v>
      </c>
      <c r="AF60" s="2">
        <f t="shared" si="67"/>
        <v>0</v>
      </c>
      <c r="AG60" s="2">
        <f t="shared" si="68"/>
        <v>0</v>
      </c>
      <c r="AH60" s="2">
        <f t="shared" si="69"/>
        <v>0</v>
      </c>
      <c r="AI60" s="2">
        <f t="shared" si="70"/>
        <v>0</v>
      </c>
      <c r="AJ60" s="2">
        <f t="shared" si="71"/>
        <v>0</v>
      </c>
      <c r="AK60" s="2">
        <v>4.6900000000000004</v>
      </c>
      <c r="AL60" s="2">
        <v>4.6900000000000004</v>
      </c>
      <c r="AM60" s="2">
        <v>0</v>
      </c>
      <c r="AN60" s="2">
        <v>0</v>
      </c>
      <c r="AO60" s="2">
        <v>0</v>
      </c>
      <c r="AP60" s="2">
        <v>0</v>
      </c>
      <c r="AQ60" s="2">
        <v>0</v>
      </c>
      <c r="AR60" s="2">
        <v>0</v>
      </c>
      <c r="AS60" s="2">
        <v>0</v>
      </c>
      <c r="AT60" s="2">
        <v>0</v>
      </c>
      <c r="AU60" s="2">
        <v>0</v>
      </c>
      <c r="AV60" s="2">
        <v>1</v>
      </c>
      <c r="AW60" s="2">
        <v>1</v>
      </c>
      <c r="AX60" s="2"/>
      <c r="AY60" s="2"/>
      <c r="AZ60" s="2">
        <v>1</v>
      </c>
      <c r="BA60" s="2">
        <v>1</v>
      </c>
      <c r="BB60" s="2">
        <v>1</v>
      </c>
      <c r="BC60" s="2">
        <v>1</v>
      </c>
      <c r="BD60" s="2" t="s">
        <v>3</v>
      </c>
      <c r="BE60" s="2" t="s">
        <v>3</v>
      </c>
      <c r="BF60" s="2" t="s">
        <v>3</v>
      </c>
      <c r="BG60" s="2" t="s">
        <v>3</v>
      </c>
      <c r="BH60" s="2">
        <v>3</v>
      </c>
      <c r="BI60" s="2">
        <v>1</v>
      </c>
      <c r="BJ60" s="2" t="s">
        <v>3</v>
      </c>
      <c r="BK60" s="2"/>
      <c r="BL60" s="2"/>
      <c r="BM60" s="2">
        <v>1100</v>
      </c>
      <c r="BN60" s="2">
        <v>0</v>
      </c>
      <c r="BO60" s="2" t="s">
        <v>3</v>
      </c>
      <c r="BP60" s="2">
        <v>0</v>
      </c>
      <c r="BQ60" s="2">
        <v>20</v>
      </c>
      <c r="BR60" s="2">
        <v>0</v>
      </c>
      <c r="BS60" s="2">
        <v>1</v>
      </c>
      <c r="BT60" s="2">
        <v>1</v>
      </c>
      <c r="BU60" s="2">
        <v>1</v>
      </c>
      <c r="BV60" s="2">
        <v>1</v>
      </c>
      <c r="BW60" s="2">
        <v>1</v>
      </c>
      <c r="BX60" s="2">
        <v>1</v>
      </c>
      <c r="BY60" s="2" t="s">
        <v>3</v>
      </c>
      <c r="BZ60" s="2">
        <v>0</v>
      </c>
      <c r="CA60" s="2">
        <v>0</v>
      </c>
      <c r="CB60" s="2"/>
      <c r="CC60" s="2"/>
      <c r="CD60" s="2"/>
      <c r="CE60" s="2"/>
      <c r="CF60" s="2">
        <v>0</v>
      </c>
      <c r="CG60" s="2">
        <v>0</v>
      </c>
      <c r="CH60" s="2"/>
      <c r="CI60" s="2"/>
      <c r="CJ60" s="2"/>
      <c r="CK60" s="2"/>
      <c r="CL60" s="2"/>
      <c r="CM60" s="2">
        <v>0</v>
      </c>
      <c r="CN60" s="2" t="s">
        <v>3</v>
      </c>
      <c r="CO60" s="2">
        <v>0</v>
      </c>
      <c r="CP60" s="2">
        <f t="shared" si="72"/>
        <v>328.3</v>
      </c>
      <c r="CQ60" s="2">
        <f t="shared" si="73"/>
        <v>4.6900000000000004</v>
      </c>
      <c r="CR60" s="2">
        <f t="shared" si="74"/>
        <v>0</v>
      </c>
      <c r="CS60" s="2">
        <f t="shared" si="75"/>
        <v>0</v>
      </c>
      <c r="CT60" s="2">
        <f t="shared" si="76"/>
        <v>0</v>
      </c>
      <c r="CU60" s="2">
        <f t="shared" si="77"/>
        <v>0</v>
      </c>
      <c r="CV60" s="2">
        <f t="shared" si="78"/>
        <v>0</v>
      </c>
      <c r="CW60" s="2">
        <f t="shared" si="79"/>
        <v>0</v>
      </c>
      <c r="CX60" s="2">
        <f t="shared" si="80"/>
        <v>0</v>
      </c>
      <c r="CY60" s="2">
        <f t="shared" si="81"/>
        <v>0</v>
      </c>
      <c r="CZ60" s="2">
        <f t="shared" si="82"/>
        <v>0</v>
      </c>
      <c r="DA60" s="2"/>
      <c r="DB60" s="2"/>
      <c r="DC60" s="2" t="s">
        <v>3</v>
      </c>
      <c r="DD60" s="2" t="s">
        <v>3</v>
      </c>
      <c r="DE60" s="2" t="s">
        <v>3</v>
      </c>
      <c r="DF60" s="2" t="s">
        <v>3</v>
      </c>
      <c r="DG60" s="2" t="s">
        <v>3</v>
      </c>
      <c r="DH60" s="2" t="s">
        <v>3</v>
      </c>
      <c r="DI60" s="2" t="s">
        <v>3</v>
      </c>
      <c r="DJ60" s="2" t="s">
        <v>3</v>
      </c>
      <c r="DK60" s="2" t="s">
        <v>3</v>
      </c>
      <c r="DL60" s="2" t="s">
        <v>3</v>
      </c>
      <c r="DM60" s="2" t="s">
        <v>3</v>
      </c>
      <c r="DN60" s="2">
        <v>0</v>
      </c>
      <c r="DO60" s="2">
        <v>0</v>
      </c>
      <c r="DP60" s="2">
        <v>1</v>
      </c>
      <c r="DQ60" s="2">
        <v>1</v>
      </c>
      <c r="DR60" s="2"/>
      <c r="DS60" s="2"/>
      <c r="DT60" s="2"/>
      <c r="DU60" s="2">
        <v>1009</v>
      </c>
      <c r="DV60" s="2" t="s">
        <v>108</v>
      </c>
      <c r="DW60" s="2" t="s">
        <v>108</v>
      </c>
      <c r="DX60" s="2">
        <v>1</v>
      </c>
      <c r="DY60" s="2"/>
      <c r="DZ60" s="2"/>
      <c r="EA60" s="2"/>
      <c r="EB60" s="2"/>
      <c r="EC60" s="2"/>
      <c r="ED60" s="2"/>
      <c r="EE60" s="2">
        <v>32653538</v>
      </c>
      <c r="EF60" s="2">
        <v>20</v>
      </c>
      <c r="EG60" s="2" t="s">
        <v>81</v>
      </c>
      <c r="EH60" s="2">
        <v>0</v>
      </c>
      <c r="EI60" s="2" t="s">
        <v>3</v>
      </c>
      <c r="EJ60" s="2">
        <v>1</v>
      </c>
      <c r="EK60" s="2">
        <v>1100</v>
      </c>
      <c r="EL60" s="2" t="s">
        <v>82</v>
      </c>
      <c r="EM60" s="2" t="s">
        <v>83</v>
      </c>
      <c r="EN60" s="2"/>
      <c r="EO60" s="2" t="s">
        <v>3</v>
      </c>
      <c r="EP60" s="2"/>
      <c r="EQ60" s="2">
        <v>0</v>
      </c>
      <c r="ER60" s="2">
        <v>0</v>
      </c>
      <c r="ES60" s="2">
        <v>4.6900000000000004</v>
      </c>
      <c r="ET60" s="2">
        <v>0</v>
      </c>
      <c r="EU60" s="2">
        <v>0</v>
      </c>
      <c r="EV60" s="2">
        <v>0</v>
      </c>
      <c r="EW60" s="2">
        <v>0</v>
      </c>
      <c r="EX60" s="2">
        <v>0</v>
      </c>
      <c r="EY60" s="2">
        <v>0</v>
      </c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>
        <v>0</v>
      </c>
      <c r="FR60" s="2">
        <f t="shared" si="83"/>
        <v>0</v>
      </c>
      <c r="FS60" s="2">
        <v>0</v>
      </c>
      <c r="FT60" s="2"/>
      <c r="FU60" s="2"/>
      <c r="FV60" s="2"/>
      <c r="FW60" s="2"/>
      <c r="FX60" s="2">
        <v>0</v>
      </c>
      <c r="FY60" s="2">
        <v>0</v>
      </c>
      <c r="FZ60" s="2"/>
      <c r="GA60" s="2" t="s">
        <v>109</v>
      </c>
      <c r="GB60" s="2"/>
      <c r="GC60" s="2"/>
      <c r="GD60" s="2">
        <v>0</v>
      </c>
      <c r="GE60" s="2"/>
      <c r="GF60" s="2">
        <v>748536722</v>
      </c>
      <c r="GG60" s="2">
        <v>2</v>
      </c>
      <c r="GH60" s="2">
        <v>4</v>
      </c>
      <c r="GI60" s="2">
        <v>-2</v>
      </c>
      <c r="GJ60" s="2">
        <v>0</v>
      </c>
      <c r="GK60" s="2">
        <f>ROUND(R60*(R12)/100,2)</f>
        <v>0</v>
      </c>
      <c r="GL60" s="2">
        <f t="shared" si="84"/>
        <v>0</v>
      </c>
      <c r="GM60" s="2">
        <f t="shared" si="85"/>
        <v>328.3</v>
      </c>
      <c r="GN60" s="2">
        <f t="shared" si="86"/>
        <v>328.3</v>
      </c>
      <c r="GO60" s="2">
        <f t="shared" si="87"/>
        <v>0</v>
      </c>
      <c r="GP60" s="2">
        <f t="shared" si="88"/>
        <v>0</v>
      </c>
      <c r="GQ60" s="2"/>
      <c r="GR60" s="2">
        <v>0</v>
      </c>
      <c r="GS60" s="2">
        <v>2</v>
      </c>
      <c r="GT60" s="2">
        <v>0</v>
      </c>
      <c r="GU60" s="2" t="s">
        <v>3</v>
      </c>
      <c r="GV60" s="2">
        <f t="shared" si="89"/>
        <v>0</v>
      </c>
      <c r="GW60" s="2">
        <v>1</v>
      </c>
      <c r="GX60" s="2">
        <f t="shared" si="90"/>
        <v>0</v>
      </c>
      <c r="GY60" s="2"/>
      <c r="GZ60" s="2"/>
      <c r="HA60" s="2">
        <v>0</v>
      </c>
      <c r="HB60" s="2">
        <v>0</v>
      </c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>
        <v>0</v>
      </c>
      <c r="IL60" s="2"/>
      <c r="IM60" s="2"/>
      <c r="IN60" s="2"/>
      <c r="IO60" s="2"/>
      <c r="IP60" s="2"/>
      <c r="IQ60" s="2"/>
      <c r="IR60" s="2"/>
      <c r="IS60" s="2"/>
      <c r="IT60" s="2"/>
      <c r="IU60" s="2"/>
    </row>
    <row r="61" spans="1:255" x14ac:dyDescent="0.2">
      <c r="A61">
        <v>17</v>
      </c>
      <c r="B61">
        <v>1</v>
      </c>
      <c r="E61" t="s">
        <v>106</v>
      </c>
      <c r="F61" t="str">
        <f>'1.Смета.или.Акт'!B147</f>
        <v>Прайс-лист</v>
      </c>
      <c r="G61" t="str">
        <f>'1.Смета.или.Акт'!C147</f>
        <v>Газ пропан</v>
      </c>
      <c r="H61" t="s">
        <v>108</v>
      </c>
      <c r="I61">
        <f>'1.Смета.или.Акт'!E147</f>
        <v>70</v>
      </c>
      <c r="J61">
        <v>0</v>
      </c>
      <c r="O61">
        <f t="shared" si="53"/>
        <v>2462.25</v>
      </c>
      <c r="P61">
        <f t="shared" si="54"/>
        <v>2462.25</v>
      </c>
      <c r="Q61">
        <f t="shared" si="55"/>
        <v>0</v>
      </c>
      <c r="R61">
        <f t="shared" si="56"/>
        <v>0</v>
      </c>
      <c r="S61">
        <f t="shared" si="57"/>
        <v>0</v>
      </c>
      <c r="T61">
        <f t="shared" si="58"/>
        <v>0</v>
      </c>
      <c r="U61">
        <f t="shared" si="59"/>
        <v>0</v>
      </c>
      <c r="V61">
        <f t="shared" si="60"/>
        <v>0</v>
      </c>
      <c r="W61">
        <f t="shared" si="61"/>
        <v>0</v>
      </c>
      <c r="X61">
        <f t="shared" si="62"/>
        <v>0</v>
      </c>
      <c r="Y61">
        <f t="shared" si="63"/>
        <v>0</v>
      </c>
      <c r="AA61">
        <v>34732181</v>
      </c>
      <c r="AB61">
        <f t="shared" si="64"/>
        <v>4.6900000000000004</v>
      </c>
      <c r="AC61">
        <f t="shared" si="52"/>
        <v>4.6900000000000004</v>
      </c>
      <c r="AD61">
        <f t="shared" si="65"/>
        <v>0</v>
      </c>
      <c r="AE61">
        <f t="shared" si="66"/>
        <v>0</v>
      </c>
      <c r="AF61">
        <f t="shared" si="67"/>
        <v>0</v>
      </c>
      <c r="AG61">
        <f t="shared" si="68"/>
        <v>0</v>
      </c>
      <c r="AH61">
        <f t="shared" si="69"/>
        <v>0</v>
      </c>
      <c r="AI61">
        <f t="shared" si="70"/>
        <v>0</v>
      </c>
      <c r="AJ61">
        <f t="shared" si="71"/>
        <v>0</v>
      </c>
      <c r="AK61">
        <v>4.6900000000000004</v>
      </c>
      <c r="AL61" s="52">
        <f>'1.Смета.или.Акт'!F147</f>
        <v>4.6900000000000004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  <c r="AS61">
        <v>0</v>
      </c>
      <c r="AT61">
        <v>0</v>
      </c>
      <c r="AU61">
        <v>0</v>
      </c>
      <c r="AV61">
        <v>1</v>
      </c>
      <c r="AW61">
        <v>1</v>
      </c>
      <c r="AZ61">
        <v>1</v>
      </c>
      <c r="BA61">
        <v>1</v>
      </c>
      <c r="BB61">
        <v>1</v>
      </c>
      <c r="BC61">
        <f>'1.Смета.или.Акт'!J147</f>
        <v>7.5</v>
      </c>
      <c r="BD61" t="s">
        <v>3</v>
      </c>
      <c r="BE61" t="s">
        <v>3</v>
      </c>
      <c r="BF61" t="s">
        <v>3</v>
      </c>
      <c r="BG61" t="s">
        <v>3</v>
      </c>
      <c r="BH61">
        <v>3</v>
      </c>
      <c r="BI61">
        <v>1</v>
      </c>
      <c r="BJ61" t="s">
        <v>3</v>
      </c>
      <c r="BM61">
        <v>1100</v>
      </c>
      <c r="BN61">
        <v>0</v>
      </c>
      <c r="BO61" t="s">
        <v>3</v>
      </c>
      <c r="BP61">
        <v>0</v>
      </c>
      <c r="BQ61">
        <v>20</v>
      </c>
      <c r="BR61">
        <v>0</v>
      </c>
      <c r="BS61">
        <v>1</v>
      </c>
      <c r="BT61">
        <v>1</v>
      </c>
      <c r="BU61">
        <v>1</v>
      </c>
      <c r="BV61">
        <v>1</v>
      </c>
      <c r="BW61">
        <v>1</v>
      </c>
      <c r="BX61">
        <v>1</v>
      </c>
      <c r="BY61" t="s">
        <v>3</v>
      </c>
      <c r="BZ61">
        <v>0</v>
      </c>
      <c r="CA61">
        <v>0</v>
      </c>
      <c r="CF61">
        <v>0</v>
      </c>
      <c r="CG61">
        <v>0</v>
      </c>
      <c r="CM61">
        <v>0</v>
      </c>
      <c r="CN61" t="s">
        <v>3</v>
      </c>
      <c r="CO61">
        <v>0</v>
      </c>
      <c r="CP61">
        <f t="shared" si="72"/>
        <v>2462.25</v>
      </c>
      <c r="CQ61">
        <f t="shared" si="73"/>
        <v>35.175000000000004</v>
      </c>
      <c r="CR61">
        <f t="shared" si="74"/>
        <v>0</v>
      </c>
      <c r="CS61">
        <f t="shared" si="75"/>
        <v>0</v>
      </c>
      <c r="CT61">
        <f t="shared" si="76"/>
        <v>0</v>
      </c>
      <c r="CU61">
        <f t="shared" si="77"/>
        <v>0</v>
      </c>
      <c r="CV61">
        <f t="shared" si="78"/>
        <v>0</v>
      </c>
      <c r="CW61">
        <f t="shared" si="79"/>
        <v>0</v>
      </c>
      <c r="CX61">
        <f t="shared" si="80"/>
        <v>0</v>
      </c>
      <c r="CY61">
        <f t="shared" si="81"/>
        <v>0</v>
      </c>
      <c r="CZ61">
        <f t="shared" si="82"/>
        <v>0</v>
      </c>
      <c r="DC61" t="s">
        <v>3</v>
      </c>
      <c r="DD61" t="s">
        <v>3</v>
      </c>
      <c r="DE61" t="s">
        <v>3</v>
      </c>
      <c r="DF61" t="s">
        <v>3</v>
      </c>
      <c r="DG61" t="s">
        <v>3</v>
      </c>
      <c r="DH61" t="s">
        <v>3</v>
      </c>
      <c r="DI61" t="s">
        <v>3</v>
      </c>
      <c r="DJ61" t="s">
        <v>3</v>
      </c>
      <c r="DK61" t="s">
        <v>3</v>
      </c>
      <c r="DL61" t="s">
        <v>3</v>
      </c>
      <c r="DM61" t="s">
        <v>3</v>
      </c>
      <c r="DN61">
        <v>0</v>
      </c>
      <c r="DO61">
        <v>0</v>
      </c>
      <c r="DP61">
        <v>1</v>
      </c>
      <c r="DQ61">
        <v>1</v>
      </c>
      <c r="DU61">
        <v>1009</v>
      </c>
      <c r="DV61" t="s">
        <v>108</v>
      </c>
      <c r="DW61" t="str">
        <f>'1.Смета.или.Акт'!D147</f>
        <v>кг</v>
      </c>
      <c r="DX61">
        <v>1</v>
      </c>
      <c r="EE61">
        <v>32653538</v>
      </c>
      <c r="EF61">
        <v>20</v>
      </c>
      <c r="EG61" t="s">
        <v>81</v>
      </c>
      <c r="EH61">
        <v>0</v>
      </c>
      <c r="EI61" t="s">
        <v>3</v>
      </c>
      <c r="EJ61">
        <v>1</v>
      </c>
      <c r="EK61">
        <v>1100</v>
      </c>
      <c r="EL61" t="s">
        <v>82</v>
      </c>
      <c r="EM61" t="s">
        <v>83</v>
      </c>
      <c r="EO61" t="s">
        <v>3</v>
      </c>
      <c r="EQ61">
        <v>0</v>
      </c>
      <c r="ER61">
        <v>4.6900000000000004</v>
      </c>
      <c r="ES61" s="52">
        <f>'1.Смета.или.Акт'!F147</f>
        <v>4.6900000000000004</v>
      </c>
      <c r="ET61">
        <v>0</v>
      </c>
      <c r="EU61">
        <v>0</v>
      </c>
      <c r="EV61">
        <v>0</v>
      </c>
      <c r="EW61">
        <v>0</v>
      </c>
      <c r="EX61">
        <v>0</v>
      </c>
      <c r="EY61">
        <v>0</v>
      </c>
      <c r="EZ61">
        <v>5</v>
      </c>
      <c r="FC61">
        <v>0</v>
      </c>
      <c r="FD61">
        <v>18</v>
      </c>
      <c r="FF61">
        <v>35.200000000000003</v>
      </c>
      <c r="FQ61">
        <v>0</v>
      </c>
      <c r="FR61">
        <f t="shared" si="83"/>
        <v>0</v>
      </c>
      <c r="FS61">
        <v>0</v>
      </c>
      <c r="FX61">
        <v>0</v>
      </c>
      <c r="FY61">
        <v>0</v>
      </c>
      <c r="GA61" t="s">
        <v>109</v>
      </c>
      <c r="GD61">
        <v>0</v>
      </c>
      <c r="GF61">
        <v>748536722</v>
      </c>
      <c r="GG61">
        <v>2</v>
      </c>
      <c r="GH61">
        <v>3</v>
      </c>
      <c r="GI61">
        <v>4</v>
      </c>
      <c r="GJ61">
        <v>0</v>
      </c>
      <c r="GK61">
        <f>ROUND(R61*(S12)/100,2)</f>
        <v>0</v>
      </c>
      <c r="GL61">
        <f t="shared" si="84"/>
        <v>0</v>
      </c>
      <c r="GM61">
        <f t="shared" si="85"/>
        <v>2462.25</v>
      </c>
      <c r="GN61">
        <f t="shared" si="86"/>
        <v>2462.25</v>
      </c>
      <c r="GO61">
        <f t="shared" si="87"/>
        <v>0</v>
      </c>
      <c r="GP61">
        <f t="shared" si="88"/>
        <v>0</v>
      </c>
      <c r="GR61">
        <v>1</v>
      </c>
      <c r="GS61">
        <v>1</v>
      </c>
      <c r="GT61">
        <v>0</v>
      </c>
      <c r="GU61" t="s">
        <v>3</v>
      </c>
      <c r="GV61">
        <f t="shared" si="89"/>
        <v>0</v>
      </c>
      <c r="GW61">
        <v>1</v>
      </c>
      <c r="GX61">
        <f t="shared" si="90"/>
        <v>0</v>
      </c>
      <c r="HA61">
        <v>0</v>
      </c>
      <c r="HB61">
        <v>0</v>
      </c>
      <c r="IK61">
        <v>0</v>
      </c>
    </row>
    <row r="62" spans="1:255" x14ac:dyDescent="0.2">
      <c r="A62" s="2">
        <v>17</v>
      </c>
      <c r="B62" s="2">
        <v>1</v>
      </c>
      <c r="C62" s="2"/>
      <c r="D62" s="2"/>
      <c r="E62" s="2" t="s">
        <v>110</v>
      </c>
      <c r="F62" s="2" t="s">
        <v>78</v>
      </c>
      <c r="G62" s="2" t="s">
        <v>111</v>
      </c>
      <c r="H62" s="2" t="s">
        <v>97</v>
      </c>
      <c r="I62" s="2">
        <f>'1.Смета.или.Акт'!E150</f>
        <v>22</v>
      </c>
      <c r="J62" s="2">
        <v>0</v>
      </c>
      <c r="K62" s="2"/>
      <c r="L62" s="2"/>
      <c r="M62" s="2"/>
      <c r="N62" s="2"/>
      <c r="O62" s="2">
        <f t="shared" si="53"/>
        <v>2596.66</v>
      </c>
      <c r="P62" s="2">
        <f t="shared" si="54"/>
        <v>2596.66</v>
      </c>
      <c r="Q62" s="2">
        <f t="shared" si="55"/>
        <v>0</v>
      </c>
      <c r="R62" s="2">
        <f t="shared" si="56"/>
        <v>0</v>
      </c>
      <c r="S62" s="2">
        <f t="shared" si="57"/>
        <v>0</v>
      </c>
      <c r="T62" s="2">
        <f t="shared" si="58"/>
        <v>0</v>
      </c>
      <c r="U62" s="2">
        <f t="shared" si="59"/>
        <v>0</v>
      </c>
      <c r="V62" s="2">
        <f t="shared" si="60"/>
        <v>0</v>
      </c>
      <c r="W62" s="2">
        <f t="shared" si="61"/>
        <v>0</v>
      </c>
      <c r="X62" s="2">
        <f t="shared" si="62"/>
        <v>0</v>
      </c>
      <c r="Y62" s="2">
        <f t="shared" si="63"/>
        <v>0</v>
      </c>
      <c r="Z62" s="2"/>
      <c r="AA62" s="2">
        <v>34732180</v>
      </c>
      <c r="AB62" s="2">
        <f t="shared" si="64"/>
        <v>118.03</v>
      </c>
      <c r="AC62" s="2">
        <f t="shared" si="52"/>
        <v>118.03</v>
      </c>
      <c r="AD62" s="2">
        <f t="shared" si="65"/>
        <v>0</v>
      </c>
      <c r="AE62" s="2">
        <f t="shared" si="66"/>
        <v>0</v>
      </c>
      <c r="AF62" s="2">
        <f t="shared" si="67"/>
        <v>0</v>
      </c>
      <c r="AG62" s="2">
        <f t="shared" si="68"/>
        <v>0</v>
      </c>
      <c r="AH62" s="2">
        <f t="shared" si="69"/>
        <v>0</v>
      </c>
      <c r="AI62" s="2">
        <f t="shared" si="70"/>
        <v>0</v>
      </c>
      <c r="AJ62" s="2">
        <f t="shared" si="71"/>
        <v>0</v>
      </c>
      <c r="AK62" s="2">
        <v>118.03</v>
      </c>
      <c r="AL62" s="2">
        <v>118.03</v>
      </c>
      <c r="AM62" s="2">
        <v>0</v>
      </c>
      <c r="AN62" s="2">
        <v>0</v>
      </c>
      <c r="AO62" s="2">
        <v>0</v>
      </c>
      <c r="AP62" s="2">
        <v>0</v>
      </c>
      <c r="AQ62" s="2">
        <v>0</v>
      </c>
      <c r="AR62" s="2">
        <v>0</v>
      </c>
      <c r="AS62" s="2">
        <v>0</v>
      </c>
      <c r="AT62" s="2">
        <v>0</v>
      </c>
      <c r="AU62" s="2">
        <v>0</v>
      </c>
      <c r="AV62" s="2">
        <v>1</v>
      </c>
      <c r="AW62" s="2">
        <v>1</v>
      </c>
      <c r="AX62" s="2"/>
      <c r="AY62" s="2"/>
      <c r="AZ62" s="2">
        <v>1</v>
      </c>
      <c r="BA62" s="2">
        <v>1</v>
      </c>
      <c r="BB62" s="2">
        <v>1</v>
      </c>
      <c r="BC62" s="2">
        <v>1</v>
      </c>
      <c r="BD62" s="2" t="s">
        <v>3</v>
      </c>
      <c r="BE62" s="2" t="s">
        <v>3</v>
      </c>
      <c r="BF62" s="2" t="s">
        <v>3</v>
      </c>
      <c r="BG62" s="2" t="s">
        <v>3</v>
      </c>
      <c r="BH62" s="2">
        <v>3</v>
      </c>
      <c r="BI62" s="2">
        <v>1</v>
      </c>
      <c r="BJ62" s="2" t="s">
        <v>3</v>
      </c>
      <c r="BK62" s="2"/>
      <c r="BL62" s="2"/>
      <c r="BM62" s="2">
        <v>1100</v>
      </c>
      <c r="BN62" s="2">
        <v>0</v>
      </c>
      <c r="BO62" s="2" t="s">
        <v>3</v>
      </c>
      <c r="BP62" s="2">
        <v>0</v>
      </c>
      <c r="BQ62" s="2">
        <v>20</v>
      </c>
      <c r="BR62" s="2">
        <v>0</v>
      </c>
      <c r="BS62" s="2">
        <v>1</v>
      </c>
      <c r="BT62" s="2">
        <v>1</v>
      </c>
      <c r="BU62" s="2">
        <v>1</v>
      </c>
      <c r="BV62" s="2">
        <v>1</v>
      </c>
      <c r="BW62" s="2">
        <v>1</v>
      </c>
      <c r="BX62" s="2">
        <v>1</v>
      </c>
      <c r="BY62" s="2" t="s">
        <v>3</v>
      </c>
      <c r="BZ62" s="2">
        <v>0</v>
      </c>
      <c r="CA62" s="2">
        <v>0</v>
      </c>
      <c r="CB62" s="2"/>
      <c r="CC62" s="2"/>
      <c r="CD62" s="2"/>
      <c r="CE62" s="2"/>
      <c r="CF62" s="2">
        <v>0</v>
      </c>
      <c r="CG62" s="2">
        <v>0</v>
      </c>
      <c r="CH62" s="2"/>
      <c r="CI62" s="2"/>
      <c r="CJ62" s="2"/>
      <c r="CK62" s="2"/>
      <c r="CL62" s="2"/>
      <c r="CM62" s="2">
        <v>0</v>
      </c>
      <c r="CN62" s="2" t="s">
        <v>3</v>
      </c>
      <c r="CO62" s="2">
        <v>0</v>
      </c>
      <c r="CP62" s="2">
        <f t="shared" si="72"/>
        <v>2596.66</v>
      </c>
      <c r="CQ62" s="2">
        <f t="shared" si="73"/>
        <v>118.03</v>
      </c>
      <c r="CR62" s="2">
        <f t="shared" si="74"/>
        <v>0</v>
      </c>
      <c r="CS62" s="2">
        <f t="shared" si="75"/>
        <v>0</v>
      </c>
      <c r="CT62" s="2">
        <f t="shared" si="76"/>
        <v>0</v>
      </c>
      <c r="CU62" s="2">
        <f t="shared" si="77"/>
        <v>0</v>
      </c>
      <c r="CV62" s="2">
        <f t="shared" si="78"/>
        <v>0</v>
      </c>
      <c r="CW62" s="2">
        <f t="shared" si="79"/>
        <v>0</v>
      </c>
      <c r="CX62" s="2">
        <f t="shared" si="80"/>
        <v>0</v>
      </c>
      <c r="CY62" s="2">
        <f t="shared" si="81"/>
        <v>0</v>
      </c>
      <c r="CZ62" s="2">
        <f t="shared" si="82"/>
        <v>0</v>
      </c>
      <c r="DA62" s="2"/>
      <c r="DB62" s="2"/>
      <c r="DC62" s="2" t="s">
        <v>3</v>
      </c>
      <c r="DD62" s="2" t="s">
        <v>3</v>
      </c>
      <c r="DE62" s="2" t="s">
        <v>3</v>
      </c>
      <c r="DF62" s="2" t="s">
        <v>3</v>
      </c>
      <c r="DG62" s="2" t="s">
        <v>3</v>
      </c>
      <c r="DH62" s="2" t="s">
        <v>3</v>
      </c>
      <c r="DI62" s="2" t="s">
        <v>3</v>
      </c>
      <c r="DJ62" s="2" t="s">
        <v>3</v>
      </c>
      <c r="DK62" s="2" t="s">
        <v>3</v>
      </c>
      <c r="DL62" s="2" t="s">
        <v>3</v>
      </c>
      <c r="DM62" s="2" t="s">
        <v>3</v>
      </c>
      <c r="DN62" s="2">
        <v>0</v>
      </c>
      <c r="DO62" s="2">
        <v>0</v>
      </c>
      <c r="DP62" s="2">
        <v>1</v>
      </c>
      <c r="DQ62" s="2">
        <v>1</v>
      </c>
      <c r="DR62" s="2"/>
      <c r="DS62" s="2"/>
      <c r="DT62" s="2"/>
      <c r="DU62" s="2">
        <v>1007</v>
      </c>
      <c r="DV62" s="2" t="s">
        <v>97</v>
      </c>
      <c r="DW62" s="2" t="s">
        <v>97</v>
      </c>
      <c r="DX62" s="2">
        <v>1</v>
      </c>
      <c r="DY62" s="2"/>
      <c r="DZ62" s="2"/>
      <c r="EA62" s="2"/>
      <c r="EB62" s="2"/>
      <c r="EC62" s="2"/>
      <c r="ED62" s="2"/>
      <c r="EE62" s="2">
        <v>32653538</v>
      </c>
      <c r="EF62" s="2">
        <v>20</v>
      </c>
      <c r="EG62" s="2" t="s">
        <v>81</v>
      </c>
      <c r="EH62" s="2">
        <v>0</v>
      </c>
      <c r="EI62" s="2" t="s">
        <v>3</v>
      </c>
      <c r="EJ62" s="2">
        <v>1</v>
      </c>
      <c r="EK62" s="2">
        <v>1100</v>
      </c>
      <c r="EL62" s="2" t="s">
        <v>82</v>
      </c>
      <c r="EM62" s="2" t="s">
        <v>83</v>
      </c>
      <c r="EN62" s="2"/>
      <c r="EO62" s="2" t="s">
        <v>3</v>
      </c>
      <c r="EP62" s="2"/>
      <c r="EQ62" s="2">
        <v>0</v>
      </c>
      <c r="ER62" s="2">
        <v>0</v>
      </c>
      <c r="ES62" s="2">
        <v>118.03</v>
      </c>
      <c r="ET62" s="2">
        <v>0</v>
      </c>
      <c r="EU62" s="2">
        <v>0</v>
      </c>
      <c r="EV62" s="2">
        <v>0</v>
      </c>
      <c r="EW62" s="2">
        <v>0</v>
      </c>
      <c r="EX62" s="2">
        <v>0</v>
      </c>
      <c r="EY62" s="2">
        <v>0</v>
      </c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>
        <v>0</v>
      </c>
      <c r="FR62" s="2">
        <f t="shared" si="83"/>
        <v>0</v>
      </c>
      <c r="FS62" s="2">
        <v>0</v>
      </c>
      <c r="FT62" s="2"/>
      <c r="FU62" s="2"/>
      <c r="FV62" s="2"/>
      <c r="FW62" s="2"/>
      <c r="FX62" s="2">
        <v>0</v>
      </c>
      <c r="FY62" s="2">
        <v>0</v>
      </c>
      <c r="FZ62" s="2"/>
      <c r="GA62" s="2" t="s">
        <v>112</v>
      </c>
      <c r="GB62" s="2"/>
      <c r="GC62" s="2"/>
      <c r="GD62" s="2">
        <v>0</v>
      </c>
      <c r="GE62" s="2"/>
      <c r="GF62" s="2">
        <v>-85955575</v>
      </c>
      <c r="GG62" s="2">
        <v>2</v>
      </c>
      <c r="GH62" s="2">
        <v>4</v>
      </c>
      <c r="GI62" s="2">
        <v>-2</v>
      </c>
      <c r="GJ62" s="2">
        <v>0</v>
      </c>
      <c r="GK62" s="2">
        <f>ROUND(R62*(R12)/100,2)</f>
        <v>0</v>
      </c>
      <c r="GL62" s="2">
        <f t="shared" si="84"/>
        <v>0</v>
      </c>
      <c r="GM62" s="2">
        <f t="shared" si="85"/>
        <v>2596.66</v>
      </c>
      <c r="GN62" s="2">
        <f t="shared" si="86"/>
        <v>2596.66</v>
      </c>
      <c r="GO62" s="2">
        <f t="shared" si="87"/>
        <v>0</v>
      </c>
      <c r="GP62" s="2">
        <f t="shared" si="88"/>
        <v>0</v>
      </c>
      <c r="GQ62" s="2"/>
      <c r="GR62" s="2">
        <v>0</v>
      </c>
      <c r="GS62" s="2">
        <v>2</v>
      </c>
      <c r="GT62" s="2">
        <v>0</v>
      </c>
      <c r="GU62" s="2" t="s">
        <v>3</v>
      </c>
      <c r="GV62" s="2">
        <f t="shared" si="89"/>
        <v>0</v>
      </c>
      <c r="GW62" s="2">
        <v>1</v>
      </c>
      <c r="GX62" s="2">
        <f t="shared" si="90"/>
        <v>0</v>
      </c>
      <c r="GY62" s="2"/>
      <c r="GZ62" s="2"/>
      <c r="HA62" s="2">
        <v>0</v>
      </c>
      <c r="HB62" s="2">
        <v>0</v>
      </c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>
        <v>0</v>
      </c>
      <c r="IL62" s="2"/>
      <c r="IM62" s="2"/>
      <c r="IN62" s="2"/>
      <c r="IO62" s="2"/>
      <c r="IP62" s="2"/>
      <c r="IQ62" s="2"/>
      <c r="IR62" s="2"/>
      <c r="IS62" s="2"/>
      <c r="IT62" s="2"/>
      <c r="IU62" s="2"/>
    </row>
    <row r="63" spans="1:255" x14ac:dyDescent="0.2">
      <c r="A63">
        <v>17</v>
      </c>
      <c r="B63">
        <v>1</v>
      </c>
      <c r="E63" t="s">
        <v>110</v>
      </c>
      <c r="F63" t="str">
        <f>'1.Смета.или.Акт'!B150</f>
        <v>Прайс-лист</v>
      </c>
      <c r="G63" t="str">
        <f>'1.Смета.или.Акт'!C150</f>
        <v>Щебень известковый</v>
      </c>
      <c r="H63" t="s">
        <v>97</v>
      </c>
      <c r="I63">
        <f>'1.Смета.или.Акт'!E150</f>
        <v>22</v>
      </c>
      <c r="J63">
        <v>0</v>
      </c>
      <c r="O63">
        <f t="shared" si="53"/>
        <v>19474.95</v>
      </c>
      <c r="P63">
        <f t="shared" si="54"/>
        <v>19474.95</v>
      </c>
      <c r="Q63">
        <f t="shared" si="55"/>
        <v>0</v>
      </c>
      <c r="R63">
        <f t="shared" si="56"/>
        <v>0</v>
      </c>
      <c r="S63">
        <f t="shared" si="57"/>
        <v>0</v>
      </c>
      <c r="T63">
        <f t="shared" si="58"/>
        <v>0</v>
      </c>
      <c r="U63">
        <f t="shared" si="59"/>
        <v>0</v>
      </c>
      <c r="V63">
        <f t="shared" si="60"/>
        <v>0</v>
      </c>
      <c r="W63">
        <f t="shared" si="61"/>
        <v>0</v>
      </c>
      <c r="X63">
        <f t="shared" si="62"/>
        <v>0</v>
      </c>
      <c r="Y63">
        <f t="shared" si="63"/>
        <v>0</v>
      </c>
      <c r="AA63">
        <v>34732181</v>
      </c>
      <c r="AB63">
        <f t="shared" si="64"/>
        <v>118.03</v>
      </c>
      <c r="AC63">
        <f t="shared" si="52"/>
        <v>118.03</v>
      </c>
      <c r="AD63">
        <f t="shared" si="65"/>
        <v>0</v>
      </c>
      <c r="AE63">
        <f t="shared" si="66"/>
        <v>0</v>
      </c>
      <c r="AF63">
        <f t="shared" si="67"/>
        <v>0</v>
      </c>
      <c r="AG63">
        <f t="shared" si="68"/>
        <v>0</v>
      </c>
      <c r="AH63">
        <f t="shared" si="69"/>
        <v>0</v>
      </c>
      <c r="AI63">
        <f t="shared" si="70"/>
        <v>0</v>
      </c>
      <c r="AJ63">
        <f t="shared" si="71"/>
        <v>0</v>
      </c>
      <c r="AK63">
        <v>118.03</v>
      </c>
      <c r="AL63" s="52">
        <f>'1.Смета.или.Акт'!F150</f>
        <v>118.03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  <c r="AS63">
        <v>0</v>
      </c>
      <c r="AT63">
        <v>0</v>
      </c>
      <c r="AU63">
        <v>0</v>
      </c>
      <c r="AV63">
        <v>1</v>
      </c>
      <c r="AW63">
        <v>1</v>
      </c>
      <c r="AZ63">
        <v>1</v>
      </c>
      <c r="BA63">
        <v>1</v>
      </c>
      <c r="BB63">
        <v>1</v>
      </c>
      <c r="BC63">
        <f>'1.Смета.или.Акт'!J150</f>
        <v>7.5</v>
      </c>
      <c r="BD63" t="s">
        <v>3</v>
      </c>
      <c r="BE63" t="s">
        <v>3</v>
      </c>
      <c r="BF63" t="s">
        <v>3</v>
      </c>
      <c r="BG63" t="s">
        <v>3</v>
      </c>
      <c r="BH63">
        <v>3</v>
      </c>
      <c r="BI63">
        <v>1</v>
      </c>
      <c r="BJ63" t="s">
        <v>3</v>
      </c>
      <c r="BM63">
        <v>1100</v>
      </c>
      <c r="BN63">
        <v>0</v>
      </c>
      <c r="BO63" t="s">
        <v>3</v>
      </c>
      <c r="BP63">
        <v>0</v>
      </c>
      <c r="BQ63">
        <v>20</v>
      </c>
      <c r="BR63">
        <v>0</v>
      </c>
      <c r="BS63">
        <v>1</v>
      </c>
      <c r="BT63">
        <v>1</v>
      </c>
      <c r="BU63">
        <v>1</v>
      </c>
      <c r="BV63">
        <v>1</v>
      </c>
      <c r="BW63">
        <v>1</v>
      </c>
      <c r="BX63">
        <v>1</v>
      </c>
      <c r="BY63" t="s">
        <v>3</v>
      </c>
      <c r="BZ63">
        <v>0</v>
      </c>
      <c r="CA63">
        <v>0</v>
      </c>
      <c r="CF63">
        <v>0</v>
      </c>
      <c r="CG63">
        <v>0</v>
      </c>
      <c r="CM63">
        <v>0</v>
      </c>
      <c r="CN63" t="s">
        <v>3</v>
      </c>
      <c r="CO63">
        <v>0</v>
      </c>
      <c r="CP63">
        <f t="shared" si="72"/>
        <v>19474.95</v>
      </c>
      <c r="CQ63">
        <f t="shared" si="73"/>
        <v>885.22500000000002</v>
      </c>
      <c r="CR63">
        <f t="shared" si="74"/>
        <v>0</v>
      </c>
      <c r="CS63">
        <f t="shared" si="75"/>
        <v>0</v>
      </c>
      <c r="CT63">
        <f t="shared" si="76"/>
        <v>0</v>
      </c>
      <c r="CU63">
        <f t="shared" si="77"/>
        <v>0</v>
      </c>
      <c r="CV63">
        <f t="shared" si="78"/>
        <v>0</v>
      </c>
      <c r="CW63">
        <f t="shared" si="79"/>
        <v>0</v>
      </c>
      <c r="CX63">
        <f t="shared" si="80"/>
        <v>0</v>
      </c>
      <c r="CY63">
        <f t="shared" si="81"/>
        <v>0</v>
      </c>
      <c r="CZ63">
        <f t="shared" si="82"/>
        <v>0</v>
      </c>
      <c r="DC63" t="s">
        <v>3</v>
      </c>
      <c r="DD63" t="s">
        <v>3</v>
      </c>
      <c r="DE63" t="s">
        <v>3</v>
      </c>
      <c r="DF63" t="s">
        <v>3</v>
      </c>
      <c r="DG63" t="s">
        <v>3</v>
      </c>
      <c r="DH63" t="s">
        <v>3</v>
      </c>
      <c r="DI63" t="s">
        <v>3</v>
      </c>
      <c r="DJ63" t="s">
        <v>3</v>
      </c>
      <c r="DK63" t="s">
        <v>3</v>
      </c>
      <c r="DL63" t="s">
        <v>3</v>
      </c>
      <c r="DM63" t="s">
        <v>3</v>
      </c>
      <c r="DN63">
        <v>0</v>
      </c>
      <c r="DO63">
        <v>0</v>
      </c>
      <c r="DP63">
        <v>1</v>
      </c>
      <c r="DQ63">
        <v>1</v>
      </c>
      <c r="DU63">
        <v>1007</v>
      </c>
      <c r="DV63" t="s">
        <v>97</v>
      </c>
      <c r="DW63" t="str">
        <f>'1.Смета.или.Акт'!D150</f>
        <v>м3</v>
      </c>
      <c r="DX63">
        <v>1</v>
      </c>
      <c r="EE63">
        <v>32653538</v>
      </c>
      <c r="EF63">
        <v>20</v>
      </c>
      <c r="EG63" t="s">
        <v>81</v>
      </c>
      <c r="EH63">
        <v>0</v>
      </c>
      <c r="EI63" t="s">
        <v>3</v>
      </c>
      <c r="EJ63">
        <v>1</v>
      </c>
      <c r="EK63">
        <v>1100</v>
      </c>
      <c r="EL63" t="s">
        <v>82</v>
      </c>
      <c r="EM63" t="s">
        <v>83</v>
      </c>
      <c r="EO63" t="s">
        <v>3</v>
      </c>
      <c r="EQ63">
        <v>0</v>
      </c>
      <c r="ER63">
        <v>118.03</v>
      </c>
      <c r="ES63" s="52">
        <f>'1.Смета.или.Акт'!F150</f>
        <v>118.03</v>
      </c>
      <c r="ET63">
        <v>0</v>
      </c>
      <c r="EU63">
        <v>0</v>
      </c>
      <c r="EV63">
        <v>0</v>
      </c>
      <c r="EW63">
        <v>0</v>
      </c>
      <c r="EX63">
        <v>0</v>
      </c>
      <c r="EY63">
        <v>0</v>
      </c>
      <c r="EZ63">
        <v>5</v>
      </c>
      <c r="FC63">
        <v>0</v>
      </c>
      <c r="FD63">
        <v>18</v>
      </c>
      <c r="FF63">
        <v>885.2</v>
      </c>
      <c r="FQ63">
        <v>0</v>
      </c>
      <c r="FR63">
        <f t="shared" si="83"/>
        <v>0</v>
      </c>
      <c r="FS63">
        <v>0</v>
      </c>
      <c r="FX63">
        <v>0</v>
      </c>
      <c r="FY63">
        <v>0</v>
      </c>
      <c r="GA63" t="s">
        <v>112</v>
      </c>
      <c r="GD63">
        <v>0</v>
      </c>
      <c r="GF63">
        <v>-85955575</v>
      </c>
      <c r="GG63">
        <v>2</v>
      </c>
      <c r="GH63">
        <v>3</v>
      </c>
      <c r="GI63">
        <v>4</v>
      </c>
      <c r="GJ63">
        <v>0</v>
      </c>
      <c r="GK63">
        <f>ROUND(R63*(S12)/100,2)</f>
        <v>0</v>
      </c>
      <c r="GL63">
        <f t="shared" si="84"/>
        <v>0</v>
      </c>
      <c r="GM63">
        <f t="shared" si="85"/>
        <v>19474.95</v>
      </c>
      <c r="GN63">
        <f t="shared" si="86"/>
        <v>19474.95</v>
      </c>
      <c r="GO63">
        <f t="shared" si="87"/>
        <v>0</v>
      </c>
      <c r="GP63">
        <f t="shared" si="88"/>
        <v>0</v>
      </c>
      <c r="GR63">
        <v>1</v>
      </c>
      <c r="GS63">
        <v>1</v>
      </c>
      <c r="GT63">
        <v>0</v>
      </c>
      <c r="GU63" t="s">
        <v>3</v>
      </c>
      <c r="GV63">
        <f t="shared" si="89"/>
        <v>0</v>
      </c>
      <c r="GW63">
        <v>1</v>
      </c>
      <c r="GX63">
        <f t="shared" si="90"/>
        <v>0</v>
      </c>
      <c r="HA63">
        <v>0</v>
      </c>
      <c r="HB63">
        <v>0</v>
      </c>
      <c r="IK63">
        <v>0</v>
      </c>
    </row>
    <row r="64" spans="1:255" x14ac:dyDescent="0.2">
      <c r="A64" s="2">
        <v>17</v>
      </c>
      <c r="B64" s="2">
        <v>1</v>
      </c>
      <c r="C64" s="2"/>
      <c r="D64" s="2"/>
      <c r="E64" s="2" t="s">
        <v>113</v>
      </c>
      <c r="F64" s="2" t="s">
        <v>78</v>
      </c>
      <c r="G64" s="2" t="s">
        <v>114</v>
      </c>
      <c r="H64" s="2" t="s">
        <v>90</v>
      </c>
      <c r="I64" s="2">
        <f>'1.Смета.или.Акт'!E153</f>
        <v>8</v>
      </c>
      <c r="J64" s="2">
        <v>0</v>
      </c>
      <c r="K64" s="2"/>
      <c r="L64" s="2"/>
      <c r="M64" s="2"/>
      <c r="N64" s="2"/>
      <c r="O64" s="2">
        <f t="shared" si="53"/>
        <v>289.27999999999997</v>
      </c>
      <c r="P64" s="2">
        <f t="shared" si="54"/>
        <v>289.27999999999997</v>
      </c>
      <c r="Q64" s="2">
        <f t="shared" si="55"/>
        <v>0</v>
      </c>
      <c r="R64" s="2">
        <f t="shared" si="56"/>
        <v>0</v>
      </c>
      <c r="S64" s="2">
        <f t="shared" si="57"/>
        <v>0</v>
      </c>
      <c r="T64" s="2">
        <f t="shared" si="58"/>
        <v>0</v>
      </c>
      <c r="U64" s="2">
        <f t="shared" si="59"/>
        <v>0</v>
      </c>
      <c r="V64" s="2">
        <f t="shared" si="60"/>
        <v>0</v>
      </c>
      <c r="W64" s="2">
        <f t="shared" si="61"/>
        <v>0</v>
      </c>
      <c r="X64" s="2">
        <f t="shared" si="62"/>
        <v>0</v>
      </c>
      <c r="Y64" s="2">
        <f t="shared" si="63"/>
        <v>0</v>
      </c>
      <c r="Z64" s="2"/>
      <c r="AA64" s="2">
        <v>34732180</v>
      </c>
      <c r="AB64" s="2">
        <f t="shared" si="64"/>
        <v>36.159999999999997</v>
      </c>
      <c r="AC64" s="2">
        <f t="shared" si="52"/>
        <v>36.159999999999997</v>
      </c>
      <c r="AD64" s="2">
        <f t="shared" si="65"/>
        <v>0</v>
      </c>
      <c r="AE64" s="2">
        <f t="shared" si="66"/>
        <v>0</v>
      </c>
      <c r="AF64" s="2">
        <f t="shared" si="67"/>
        <v>0</v>
      </c>
      <c r="AG64" s="2">
        <f t="shared" si="68"/>
        <v>0</v>
      </c>
      <c r="AH64" s="2">
        <f t="shared" si="69"/>
        <v>0</v>
      </c>
      <c r="AI64" s="2">
        <f t="shared" si="70"/>
        <v>0</v>
      </c>
      <c r="AJ64" s="2">
        <f t="shared" si="71"/>
        <v>0</v>
      </c>
      <c r="AK64" s="2">
        <v>36.159999999999997</v>
      </c>
      <c r="AL64" s="2">
        <v>36.159999999999997</v>
      </c>
      <c r="AM64" s="2">
        <v>0</v>
      </c>
      <c r="AN64" s="2">
        <v>0</v>
      </c>
      <c r="AO64" s="2">
        <v>0</v>
      </c>
      <c r="AP64" s="2">
        <v>0</v>
      </c>
      <c r="AQ64" s="2">
        <v>0</v>
      </c>
      <c r="AR64" s="2">
        <v>0</v>
      </c>
      <c r="AS64" s="2">
        <v>0</v>
      </c>
      <c r="AT64" s="2">
        <v>0</v>
      </c>
      <c r="AU64" s="2">
        <v>0</v>
      </c>
      <c r="AV64" s="2">
        <v>1</v>
      </c>
      <c r="AW64" s="2">
        <v>1</v>
      </c>
      <c r="AX64" s="2"/>
      <c r="AY64" s="2"/>
      <c r="AZ64" s="2">
        <v>1</v>
      </c>
      <c r="BA64" s="2">
        <v>1</v>
      </c>
      <c r="BB64" s="2">
        <v>1</v>
      </c>
      <c r="BC64" s="2">
        <v>1</v>
      </c>
      <c r="BD64" s="2" t="s">
        <v>3</v>
      </c>
      <c r="BE64" s="2" t="s">
        <v>3</v>
      </c>
      <c r="BF64" s="2" t="s">
        <v>3</v>
      </c>
      <c r="BG64" s="2" t="s">
        <v>3</v>
      </c>
      <c r="BH64" s="2">
        <v>3</v>
      </c>
      <c r="BI64" s="2">
        <v>1</v>
      </c>
      <c r="BJ64" s="2" t="s">
        <v>3</v>
      </c>
      <c r="BK64" s="2"/>
      <c r="BL64" s="2"/>
      <c r="BM64" s="2">
        <v>1100</v>
      </c>
      <c r="BN64" s="2">
        <v>0</v>
      </c>
      <c r="BO64" s="2" t="s">
        <v>3</v>
      </c>
      <c r="BP64" s="2">
        <v>0</v>
      </c>
      <c r="BQ64" s="2">
        <v>20</v>
      </c>
      <c r="BR64" s="2">
        <v>0</v>
      </c>
      <c r="BS64" s="2">
        <v>1</v>
      </c>
      <c r="BT64" s="2">
        <v>1</v>
      </c>
      <c r="BU64" s="2">
        <v>1</v>
      </c>
      <c r="BV64" s="2">
        <v>1</v>
      </c>
      <c r="BW64" s="2">
        <v>1</v>
      </c>
      <c r="BX64" s="2">
        <v>1</v>
      </c>
      <c r="BY64" s="2" t="s">
        <v>3</v>
      </c>
      <c r="BZ64" s="2">
        <v>0</v>
      </c>
      <c r="CA64" s="2">
        <v>0</v>
      </c>
      <c r="CB64" s="2"/>
      <c r="CC64" s="2"/>
      <c r="CD64" s="2"/>
      <c r="CE64" s="2"/>
      <c r="CF64" s="2">
        <v>0</v>
      </c>
      <c r="CG64" s="2">
        <v>0</v>
      </c>
      <c r="CH64" s="2"/>
      <c r="CI64" s="2"/>
      <c r="CJ64" s="2"/>
      <c r="CK64" s="2"/>
      <c r="CL64" s="2"/>
      <c r="CM64" s="2">
        <v>0</v>
      </c>
      <c r="CN64" s="2" t="s">
        <v>3</v>
      </c>
      <c r="CO64" s="2">
        <v>0</v>
      </c>
      <c r="CP64" s="2">
        <f t="shared" si="72"/>
        <v>289.27999999999997</v>
      </c>
      <c r="CQ64" s="2">
        <f t="shared" si="73"/>
        <v>36.159999999999997</v>
      </c>
      <c r="CR64" s="2">
        <f t="shared" si="74"/>
        <v>0</v>
      </c>
      <c r="CS64" s="2">
        <f t="shared" si="75"/>
        <v>0</v>
      </c>
      <c r="CT64" s="2">
        <f t="shared" si="76"/>
        <v>0</v>
      </c>
      <c r="CU64" s="2">
        <f t="shared" si="77"/>
        <v>0</v>
      </c>
      <c r="CV64" s="2">
        <f t="shared" si="78"/>
        <v>0</v>
      </c>
      <c r="CW64" s="2">
        <f t="shared" si="79"/>
        <v>0</v>
      </c>
      <c r="CX64" s="2">
        <f t="shared" si="80"/>
        <v>0</v>
      </c>
      <c r="CY64" s="2">
        <f t="shared" si="81"/>
        <v>0</v>
      </c>
      <c r="CZ64" s="2">
        <f t="shared" si="82"/>
        <v>0</v>
      </c>
      <c r="DA64" s="2"/>
      <c r="DB64" s="2"/>
      <c r="DC64" s="2" t="s">
        <v>3</v>
      </c>
      <c r="DD64" s="2" t="s">
        <v>3</v>
      </c>
      <c r="DE64" s="2" t="s">
        <v>3</v>
      </c>
      <c r="DF64" s="2" t="s">
        <v>3</v>
      </c>
      <c r="DG64" s="2" t="s">
        <v>3</v>
      </c>
      <c r="DH64" s="2" t="s">
        <v>3</v>
      </c>
      <c r="DI64" s="2" t="s">
        <v>3</v>
      </c>
      <c r="DJ64" s="2" t="s">
        <v>3</v>
      </c>
      <c r="DK64" s="2" t="s">
        <v>3</v>
      </c>
      <c r="DL64" s="2" t="s">
        <v>3</v>
      </c>
      <c r="DM64" s="2" t="s">
        <v>3</v>
      </c>
      <c r="DN64" s="2">
        <v>0</v>
      </c>
      <c r="DO64" s="2">
        <v>0</v>
      </c>
      <c r="DP64" s="2">
        <v>1</v>
      </c>
      <c r="DQ64" s="2">
        <v>1</v>
      </c>
      <c r="DR64" s="2"/>
      <c r="DS64" s="2"/>
      <c r="DT64" s="2"/>
      <c r="DU64" s="2">
        <v>1013</v>
      </c>
      <c r="DV64" s="2" t="s">
        <v>90</v>
      </c>
      <c r="DW64" s="2" t="s">
        <v>115</v>
      </c>
      <c r="DX64" s="2">
        <v>1</v>
      </c>
      <c r="DY64" s="2"/>
      <c r="DZ64" s="2"/>
      <c r="EA64" s="2"/>
      <c r="EB64" s="2"/>
      <c r="EC64" s="2"/>
      <c r="ED64" s="2"/>
      <c r="EE64" s="2">
        <v>32653538</v>
      </c>
      <c r="EF64" s="2">
        <v>20</v>
      </c>
      <c r="EG64" s="2" t="s">
        <v>81</v>
      </c>
      <c r="EH64" s="2">
        <v>0</v>
      </c>
      <c r="EI64" s="2" t="s">
        <v>3</v>
      </c>
      <c r="EJ64" s="2">
        <v>1</v>
      </c>
      <c r="EK64" s="2">
        <v>1100</v>
      </c>
      <c r="EL64" s="2" t="s">
        <v>82</v>
      </c>
      <c r="EM64" s="2" t="s">
        <v>83</v>
      </c>
      <c r="EN64" s="2"/>
      <c r="EO64" s="2" t="s">
        <v>3</v>
      </c>
      <c r="EP64" s="2"/>
      <c r="EQ64" s="2">
        <v>0</v>
      </c>
      <c r="ER64" s="2">
        <v>0</v>
      </c>
      <c r="ES64" s="2">
        <v>36.159999999999997</v>
      </c>
      <c r="ET64" s="2">
        <v>0</v>
      </c>
      <c r="EU64" s="2">
        <v>0</v>
      </c>
      <c r="EV64" s="2">
        <v>0</v>
      </c>
      <c r="EW64" s="2">
        <v>0</v>
      </c>
      <c r="EX64" s="2">
        <v>0</v>
      </c>
      <c r="EY64" s="2">
        <v>0</v>
      </c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>
        <v>0</v>
      </c>
      <c r="FR64" s="2">
        <f t="shared" si="83"/>
        <v>0</v>
      </c>
      <c r="FS64" s="2">
        <v>0</v>
      </c>
      <c r="FT64" s="2"/>
      <c r="FU64" s="2"/>
      <c r="FV64" s="2"/>
      <c r="FW64" s="2"/>
      <c r="FX64" s="2">
        <v>0</v>
      </c>
      <c r="FY64" s="2">
        <v>0</v>
      </c>
      <c r="FZ64" s="2"/>
      <c r="GA64" s="2" t="s">
        <v>116</v>
      </c>
      <c r="GB64" s="2"/>
      <c r="GC64" s="2"/>
      <c r="GD64" s="2">
        <v>0</v>
      </c>
      <c r="GE64" s="2"/>
      <c r="GF64" s="2">
        <v>1673256752</v>
      </c>
      <c r="GG64" s="2">
        <v>2</v>
      </c>
      <c r="GH64" s="2">
        <v>4</v>
      </c>
      <c r="GI64" s="2">
        <v>-2</v>
      </c>
      <c r="GJ64" s="2">
        <v>0</v>
      </c>
      <c r="GK64" s="2">
        <f>ROUND(R64*(R12)/100,2)</f>
        <v>0</v>
      </c>
      <c r="GL64" s="2">
        <f t="shared" si="84"/>
        <v>0</v>
      </c>
      <c r="GM64" s="2">
        <f t="shared" si="85"/>
        <v>289.27999999999997</v>
      </c>
      <c r="GN64" s="2">
        <f t="shared" si="86"/>
        <v>289.27999999999997</v>
      </c>
      <c r="GO64" s="2">
        <f t="shared" si="87"/>
        <v>0</v>
      </c>
      <c r="GP64" s="2">
        <f t="shared" si="88"/>
        <v>0</v>
      </c>
      <c r="GQ64" s="2"/>
      <c r="GR64" s="2">
        <v>0</v>
      </c>
      <c r="GS64" s="2">
        <v>2</v>
      </c>
      <c r="GT64" s="2">
        <v>0</v>
      </c>
      <c r="GU64" s="2" t="s">
        <v>3</v>
      </c>
      <c r="GV64" s="2">
        <f t="shared" si="89"/>
        <v>0</v>
      </c>
      <c r="GW64" s="2">
        <v>1</v>
      </c>
      <c r="GX64" s="2">
        <f t="shared" si="90"/>
        <v>0</v>
      </c>
      <c r="GY64" s="2"/>
      <c r="GZ64" s="2"/>
      <c r="HA64" s="2">
        <v>0</v>
      </c>
      <c r="HB64" s="2">
        <v>0</v>
      </c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>
        <v>0</v>
      </c>
      <c r="IL64" s="2"/>
      <c r="IM64" s="2"/>
      <c r="IN64" s="2"/>
      <c r="IO64" s="2"/>
      <c r="IP64" s="2"/>
      <c r="IQ64" s="2"/>
      <c r="IR64" s="2"/>
      <c r="IS64" s="2"/>
      <c r="IT64" s="2"/>
      <c r="IU64" s="2"/>
    </row>
    <row r="65" spans="1:255" x14ac:dyDescent="0.2">
      <c r="A65">
        <v>17</v>
      </c>
      <c r="B65">
        <v>1</v>
      </c>
      <c r="E65" t="s">
        <v>113</v>
      </c>
      <c r="F65" t="str">
        <f>'1.Смета.или.Акт'!B153</f>
        <v>Прайс-лист</v>
      </c>
      <c r="G65" t="str">
        <f>'1.Смета.или.Акт'!C153</f>
        <v>Пена монтажная 750 мл</v>
      </c>
      <c r="H65" t="s">
        <v>90</v>
      </c>
      <c r="I65">
        <f>'1.Смета.или.Акт'!E153</f>
        <v>8</v>
      </c>
      <c r="J65">
        <v>0</v>
      </c>
      <c r="O65">
        <f t="shared" si="53"/>
        <v>2169.6</v>
      </c>
      <c r="P65">
        <f t="shared" si="54"/>
        <v>2169.6</v>
      </c>
      <c r="Q65">
        <f t="shared" si="55"/>
        <v>0</v>
      </c>
      <c r="R65">
        <f t="shared" si="56"/>
        <v>0</v>
      </c>
      <c r="S65">
        <f t="shared" si="57"/>
        <v>0</v>
      </c>
      <c r="T65">
        <f t="shared" si="58"/>
        <v>0</v>
      </c>
      <c r="U65">
        <f t="shared" si="59"/>
        <v>0</v>
      </c>
      <c r="V65">
        <f t="shared" si="60"/>
        <v>0</v>
      </c>
      <c r="W65">
        <f t="shared" si="61"/>
        <v>0</v>
      </c>
      <c r="X65">
        <f t="shared" si="62"/>
        <v>0</v>
      </c>
      <c r="Y65">
        <f t="shared" si="63"/>
        <v>0</v>
      </c>
      <c r="AA65">
        <v>34732181</v>
      </c>
      <c r="AB65">
        <f t="shared" si="64"/>
        <v>36.159999999999997</v>
      </c>
      <c r="AC65">
        <f t="shared" si="52"/>
        <v>36.159999999999997</v>
      </c>
      <c r="AD65">
        <f t="shared" si="65"/>
        <v>0</v>
      </c>
      <c r="AE65">
        <f t="shared" si="66"/>
        <v>0</v>
      </c>
      <c r="AF65">
        <f t="shared" si="67"/>
        <v>0</v>
      </c>
      <c r="AG65">
        <f t="shared" si="68"/>
        <v>0</v>
      </c>
      <c r="AH65">
        <f t="shared" si="69"/>
        <v>0</v>
      </c>
      <c r="AI65">
        <f t="shared" si="70"/>
        <v>0</v>
      </c>
      <c r="AJ65">
        <f t="shared" si="71"/>
        <v>0</v>
      </c>
      <c r="AK65">
        <v>36.159999999999997</v>
      </c>
      <c r="AL65" s="52">
        <f>'1.Смета.или.Акт'!F153</f>
        <v>36.159999999999997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0</v>
      </c>
      <c r="AU65">
        <v>0</v>
      </c>
      <c r="AV65">
        <v>1</v>
      </c>
      <c r="AW65">
        <v>1</v>
      </c>
      <c r="AZ65">
        <v>1</v>
      </c>
      <c r="BA65">
        <v>1</v>
      </c>
      <c r="BB65">
        <v>1</v>
      </c>
      <c r="BC65">
        <f>'1.Смета.или.Акт'!J153</f>
        <v>7.5</v>
      </c>
      <c r="BD65" t="s">
        <v>3</v>
      </c>
      <c r="BE65" t="s">
        <v>3</v>
      </c>
      <c r="BF65" t="s">
        <v>3</v>
      </c>
      <c r="BG65" t="s">
        <v>3</v>
      </c>
      <c r="BH65">
        <v>3</v>
      </c>
      <c r="BI65">
        <v>1</v>
      </c>
      <c r="BJ65" t="s">
        <v>3</v>
      </c>
      <c r="BM65">
        <v>1100</v>
      </c>
      <c r="BN65">
        <v>0</v>
      </c>
      <c r="BO65" t="s">
        <v>3</v>
      </c>
      <c r="BP65">
        <v>0</v>
      </c>
      <c r="BQ65">
        <v>20</v>
      </c>
      <c r="BR65">
        <v>0</v>
      </c>
      <c r="BS65">
        <v>1</v>
      </c>
      <c r="BT65">
        <v>1</v>
      </c>
      <c r="BU65">
        <v>1</v>
      </c>
      <c r="BV65">
        <v>1</v>
      </c>
      <c r="BW65">
        <v>1</v>
      </c>
      <c r="BX65">
        <v>1</v>
      </c>
      <c r="BY65" t="s">
        <v>3</v>
      </c>
      <c r="BZ65">
        <v>0</v>
      </c>
      <c r="CA65">
        <v>0</v>
      </c>
      <c r="CF65">
        <v>0</v>
      </c>
      <c r="CG65">
        <v>0</v>
      </c>
      <c r="CM65">
        <v>0</v>
      </c>
      <c r="CN65" t="s">
        <v>3</v>
      </c>
      <c r="CO65">
        <v>0</v>
      </c>
      <c r="CP65">
        <f t="shared" si="72"/>
        <v>2169.6</v>
      </c>
      <c r="CQ65">
        <f t="shared" si="73"/>
        <v>271.2</v>
      </c>
      <c r="CR65">
        <f t="shared" si="74"/>
        <v>0</v>
      </c>
      <c r="CS65">
        <f t="shared" si="75"/>
        <v>0</v>
      </c>
      <c r="CT65">
        <f t="shared" si="76"/>
        <v>0</v>
      </c>
      <c r="CU65">
        <f t="shared" si="77"/>
        <v>0</v>
      </c>
      <c r="CV65">
        <f t="shared" si="78"/>
        <v>0</v>
      </c>
      <c r="CW65">
        <f t="shared" si="79"/>
        <v>0</v>
      </c>
      <c r="CX65">
        <f t="shared" si="80"/>
        <v>0</v>
      </c>
      <c r="CY65">
        <f t="shared" si="81"/>
        <v>0</v>
      </c>
      <c r="CZ65">
        <f t="shared" si="82"/>
        <v>0</v>
      </c>
      <c r="DC65" t="s">
        <v>3</v>
      </c>
      <c r="DD65" t="s">
        <v>3</v>
      </c>
      <c r="DE65" t="s">
        <v>3</v>
      </c>
      <c r="DF65" t="s">
        <v>3</v>
      </c>
      <c r="DG65" t="s">
        <v>3</v>
      </c>
      <c r="DH65" t="s">
        <v>3</v>
      </c>
      <c r="DI65" t="s">
        <v>3</v>
      </c>
      <c r="DJ65" t="s">
        <v>3</v>
      </c>
      <c r="DK65" t="s">
        <v>3</v>
      </c>
      <c r="DL65" t="s">
        <v>3</v>
      </c>
      <c r="DM65" t="s">
        <v>3</v>
      </c>
      <c r="DN65">
        <v>0</v>
      </c>
      <c r="DO65">
        <v>0</v>
      </c>
      <c r="DP65">
        <v>1</v>
      </c>
      <c r="DQ65">
        <v>1</v>
      </c>
      <c r="DU65">
        <v>1013</v>
      </c>
      <c r="DV65" t="s">
        <v>90</v>
      </c>
      <c r="DW65" t="str">
        <f>'1.Смета.или.Акт'!D153</f>
        <v>шт</v>
      </c>
      <c r="DX65">
        <v>1</v>
      </c>
      <c r="EE65">
        <v>32653538</v>
      </c>
      <c r="EF65">
        <v>20</v>
      </c>
      <c r="EG65" t="s">
        <v>81</v>
      </c>
      <c r="EH65">
        <v>0</v>
      </c>
      <c r="EI65" t="s">
        <v>3</v>
      </c>
      <c r="EJ65">
        <v>1</v>
      </c>
      <c r="EK65">
        <v>1100</v>
      </c>
      <c r="EL65" t="s">
        <v>82</v>
      </c>
      <c r="EM65" t="s">
        <v>83</v>
      </c>
      <c r="EO65" t="s">
        <v>3</v>
      </c>
      <c r="EQ65">
        <v>0</v>
      </c>
      <c r="ER65">
        <v>39.299999999999997</v>
      </c>
      <c r="ES65" s="52">
        <f>'1.Смета.или.Акт'!F153</f>
        <v>36.159999999999997</v>
      </c>
      <c r="ET65">
        <v>0</v>
      </c>
      <c r="EU65">
        <v>0</v>
      </c>
      <c r="EV65">
        <v>0</v>
      </c>
      <c r="EW65">
        <v>0</v>
      </c>
      <c r="EX65">
        <v>0</v>
      </c>
      <c r="EY65">
        <v>0</v>
      </c>
      <c r="EZ65">
        <v>5</v>
      </c>
      <c r="FC65">
        <v>0</v>
      </c>
      <c r="FD65">
        <v>18</v>
      </c>
      <c r="FF65">
        <v>271.19</v>
      </c>
      <c r="FQ65">
        <v>0</v>
      </c>
      <c r="FR65">
        <f t="shared" si="83"/>
        <v>0</v>
      </c>
      <c r="FS65">
        <v>0</v>
      </c>
      <c r="FX65">
        <v>0</v>
      </c>
      <c r="FY65">
        <v>0</v>
      </c>
      <c r="GA65" t="s">
        <v>116</v>
      </c>
      <c r="GD65">
        <v>0</v>
      </c>
      <c r="GF65">
        <v>1673256752</v>
      </c>
      <c r="GG65">
        <v>2</v>
      </c>
      <c r="GH65">
        <v>3</v>
      </c>
      <c r="GI65">
        <v>4</v>
      </c>
      <c r="GJ65">
        <v>0</v>
      </c>
      <c r="GK65">
        <f>ROUND(R65*(S12)/100,2)</f>
        <v>0</v>
      </c>
      <c r="GL65">
        <f t="shared" si="84"/>
        <v>0</v>
      </c>
      <c r="GM65">
        <f t="shared" si="85"/>
        <v>2169.6</v>
      </c>
      <c r="GN65">
        <f t="shared" si="86"/>
        <v>2169.6</v>
      </c>
      <c r="GO65">
        <f t="shared" si="87"/>
        <v>0</v>
      </c>
      <c r="GP65">
        <f t="shared" si="88"/>
        <v>0</v>
      </c>
      <c r="GR65">
        <v>1</v>
      </c>
      <c r="GS65">
        <v>1</v>
      </c>
      <c r="GT65">
        <v>0</v>
      </c>
      <c r="GU65" t="s">
        <v>3</v>
      </c>
      <c r="GV65">
        <f t="shared" si="89"/>
        <v>0</v>
      </c>
      <c r="GW65">
        <v>1</v>
      </c>
      <c r="GX65">
        <f t="shared" si="90"/>
        <v>0</v>
      </c>
      <c r="HA65">
        <v>0</v>
      </c>
      <c r="HB65">
        <v>0</v>
      </c>
      <c r="IK65">
        <v>0</v>
      </c>
    </row>
    <row r="66" spans="1:255" x14ac:dyDescent="0.2">
      <c r="A66" s="2">
        <v>17</v>
      </c>
      <c r="B66" s="2">
        <v>1</v>
      </c>
      <c r="C66" s="2"/>
      <c r="D66" s="2"/>
      <c r="E66" s="2" t="s">
        <v>117</v>
      </c>
      <c r="F66" s="2" t="s">
        <v>78</v>
      </c>
      <c r="G66" s="2" t="s">
        <v>118</v>
      </c>
      <c r="H66" s="2" t="s">
        <v>54</v>
      </c>
      <c r="I66" s="2">
        <f>'1.Смета.или.Акт'!E156</f>
        <v>8</v>
      </c>
      <c r="J66" s="2">
        <v>0</v>
      </c>
      <c r="K66" s="2"/>
      <c r="L66" s="2"/>
      <c r="M66" s="2"/>
      <c r="N66" s="2"/>
      <c r="O66" s="2">
        <f t="shared" si="53"/>
        <v>470.4</v>
      </c>
      <c r="P66" s="2">
        <f t="shared" si="54"/>
        <v>470.4</v>
      </c>
      <c r="Q66" s="2">
        <f t="shared" si="55"/>
        <v>0</v>
      </c>
      <c r="R66" s="2">
        <f t="shared" si="56"/>
        <v>0</v>
      </c>
      <c r="S66" s="2">
        <f t="shared" si="57"/>
        <v>0</v>
      </c>
      <c r="T66" s="2">
        <f t="shared" si="58"/>
        <v>0</v>
      </c>
      <c r="U66" s="2">
        <f t="shared" si="59"/>
        <v>0</v>
      </c>
      <c r="V66" s="2">
        <f t="shared" si="60"/>
        <v>0</v>
      </c>
      <c r="W66" s="2">
        <f t="shared" si="61"/>
        <v>0</v>
      </c>
      <c r="X66" s="2">
        <f t="shared" si="62"/>
        <v>0</v>
      </c>
      <c r="Y66" s="2">
        <f t="shared" si="63"/>
        <v>0</v>
      </c>
      <c r="Z66" s="2"/>
      <c r="AA66" s="2">
        <v>34732180</v>
      </c>
      <c r="AB66" s="2">
        <f t="shared" si="64"/>
        <v>58.8</v>
      </c>
      <c r="AC66" s="2">
        <f t="shared" si="52"/>
        <v>58.8</v>
      </c>
      <c r="AD66" s="2">
        <f t="shared" si="65"/>
        <v>0</v>
      </c>
      <c r="AE66" s="2">
        <f t="shared" si="66"/>
        <v>0</v>
      </c>
      <c r="AF66" s="2">
        <f t="shared" si="67"/>
        <v>0</v>
      </c>
      <c r="AG66" s="2">
        <f t="shared" si="68"/>
        <v>0</v>
      </c>
      <c r="AH66" s="2">
        <f t="shared" si="69"/>
        <v>0</v>
      </c>
      <c r="AI66" s="2">
        <f t="shared" si="70"/>
        <v>0</v>
      </c>
      <c r="AJ66" s="2">
        <f t="shared" si="71"/>
        <v>0</v>
      </c>
      <c r="AK66" s="2">
        <v>58.8</v>
      </c>
      <c r="AL66" s="2">
        <v>58.8</v>
      </c>
      <c r="AM66" s="2">
        <v>0</v>
      </c>
      <c r="AN66" s="2">
        <v>0</v>
      </c>
      <c r="AO66" s="2">
        <v>0</v>
      </c>
      <c r="AP66" s="2">
        <v>0</v>
      </c>
      <c r="AQ66" s="2">
        <v>0</v>
      </c>
      <c r="AR66" s="2">
        <v>0</v>
      </c>
      <c r="AS66" s="2">
        <v>0</v>
      </c>
      <c r="AT66" s="2">
        <v>0</v>
      </c>
      <c r="AU66" s="2">
        <v>0</v>
      </c>
      <c r="AV66" s="2">
        <v>1</v>
      </c>
      <c r="AW66" s="2">
        <v>1</v>
      </c>
      <c r="AX66" s="2"/>
      <c r="AY66" s="2"/>
      <c r="AZ66" s="2">
        <v>1</v>
      </c>
      <c r="BA66" s="2">
        <v>1</v>
      </c>
      <c r="BB66" s="2">
        <v>1</v>
      </c>
      <c r="BC66" s="2">
        <v>1</v>
      </c>
      <c r="BD66" s="2" t="s">
        <v>3</v>
      </c>
      <c r="BE66" s="2" t="s">
        <v>3</v>
      </c>
      <c r="BF66" s="2" t="s">
        <v>3</v>
      </c>
      <c r="BG66" s="2" t="s">
        <v>3</v>
      </c>
      <c r="BH66" s="2">
        <v>3</v>
      </c>
      <c r="BI66" s="2">
        <v>1</v>
      </c>
      <c r="BJ66" s="2" t="s">
        <v>3</v>
      </c>
      <c r="BK66" s="2"/>
      <c r="BL66" s="2"/>
      <c r="BM66" s="2">
        <v>1100</v>
      </c>
      <c r="BN66" s="2">
        <v>0</v>
      </c>
      <c r="BO66" s="2" t="s">
        <v>3</v>
      </c>
      <c r="BP66" s="2">
        <v>0</v>
      </c>
      <c r="BQ66" s="2">
        <v>20</v>
      </c>
      <c r="BR66" s="2">
        <v>0</v>
      </c>
      <c r="BS66" s="2">
        <v>1</v>
      </c>
      <c r="BT66" s="2">
        <v>1</v>
      </c>
      <c r="BU66" s="2">
        <v>1</v>
      </c>
      <c r="BV66" s="2">
        <v>1</v>
      </c>
      <c r="BW66" s="2">
        <v>1</v>
      </c>
      <c r="BX66" s="2">
        <v>1</v>
      </c>
      <c r="BY66" s="2" t="s">
        <v>3</v>
      </c>
      <c r="BZ66" s="2">
        <v>0</v>
      </c>
      <c r="CA66" s="2">
        <v>0</v>
      </c>
      <c r="CB66" s="2"/>
      <c r="CC66" s="2"/>
      <c r="CD66" s="2"/>
      <c r="CE66" s="2"/>
      <c r="CF66" s="2">
        <v>0</v>
      </c>
      <c r="CG66" s="2">
        <v>0</v>
      </c>
      <c r="CH66" s="2"/>
      <c r="CI66" s="2"/>
      <c r="CJ66" s="2"/>
      <c r="CK66" s="2"/>
      <c r="CL66" s="2"/>
      <c r="CM66" s="2">
        <v>0</v>
      </c>
      <c r="CN66" s="2" t="s">
        <v>3</v>
      </c>
      <c r="CO66" s="2">
        <v>0</v>
      </c>
      <c r="CP66" s="2">
        <f t="shared" si="72"/>
        <v>470.4</v>
      </c>
      <c r="CQ66" s="2">
        <f t="shared" si="73"/>
        <v>58.8</v>
      </c>
      <c r="CR66" s="2">
        <f t="shared" si="74"/>
        <v>0</v>
      </c>
      <c r="CS66" s="2">
        <f t="shared" si="75"/>
        <v>0</v>
      </c>
      <c r="CT66" s="2">
        <f t="shared" si="76"/>
        <v>0</v>
      </c>
      <c r="CU66" s="2">
        <f t="shared" si="77"/>
        <v>0</v>
      </c>
      <c r="CV66" s="2">
        <f t="shared" si="78"/>
        <v>0</v>
      </c>
      <c r="CW66" s="2">
        <f t="shared" si="79"/>
        <v>0</v>
      </c>
      <c r="CX66" s="2">
        <f t="shared" si="80"/>
        <v>0</v>
      </c>
      <c r="CY66" s="2">
        <f t="shared" si="81"/>
        <v>0</v>
      </c>
      <c r="CZ66" s="2">
        <f t="shared" si="82"/>
        <v>0</v>
      </c>
      <c r="DA66" s="2"/>
      <c r="DB66" s="2"/>
      <c r="DC66" s="2" t="s">
        <v>3</v>
      </c>
      <c r="DD66" s="2" t="s">
        <v>3</v>
      </c>
      <c r="DE66" s="2" t="s">
        <v>3</v>
      </c>
      <c r="DF66" s="2" t="s">
        <v>3</v>
      </c>
      <c r="DG66" s="2" t="s">
        <v>3</v>
      </c>
      <c r="DH66" s="2" t="s">
        <v>3</v>
      </c>
      <c r="DI66" s="2" t="s">
        <v>3</v>
      </c>
      <c r="DJ66" s="2" t="s">
        <v>3</v>
      </c>
      <c r="DK66" s="2" t="s">
        <v>3</v>
      </c>
      <c r="DL66" s="2" t="s">
        <v>3</v>
      </c>
      <c r="DM66" s="2" t="s">
        <v>3</v>
      </c>
      <c r="DN66" s="2">
        <v>0</v>
      </c>
      <c r="DO66" s="2">
        <v>0</v>
      </c>
      <c r="DP66" s="2">
        <v>1</v>
      </c>
      <c r="DQ66" s="2">
        <v>1</v>
      </c>
      <c r="DR66" s="2"/>
      <c r="DS66" s="2"/>
      <c r="DT66" s="2"/>
      <c r="DU66" s="2">
        <v>1013</v>
      </c>
      <c r="DV66" s="2" t="s">
        <v>54</v>
      </c>
      <c r="DW66" s="2" t="s">
        <v>54</v>
      </c>
      <c r="DX66" s="2">
        <v>1</v>
      </c>
      <c r="DY66" s="2"/>
      <c r="DZ66" s="2"/>
      <c r="EA66" s="2"/>
      <c r="EB66" s="2"/>
      <c r="EC66" s="2"/>
      <c r="ED66" s="2"/>
      <c r="EE66" s="2">
        <v>32653538</v>
      </c>
      <c r="EF66" s="2">
        <v>20</v>
      </c>
      <c r="EG66" s="2" t="s">
        <v>81</v>
      </c>
      <c r="EH66" s="2">
        <v>0</v>
      </c>
      <c r="EI66" s="2" t="s">
        <v>3</v>
      </c>
      <c r="EJ66" s="2">
        <v>1</v>
      </c>
      <c r="EK66" s="2">
        <v>1100</v>
      </c>
      <c r="EL66" s="2" t="s">
        <v>82</v>
      </c>
      <c r="EM66" s="2" t="s">
        <v>83</v>
      </c>
      <c r="EN66" s="2"/>
      <c r="EO66" s="2" t="s">
        <v>3</v>
      </c>
      <c r="EP66" s="2"/>
      <c r="EQ66" s="2">
        <v>0</v>
      </c>
      <c r="ER66" s="2">
        <v>0</v>
      </c>
      <c r="ES66" s="2">
        <v>58.8</v>
      </c>
      <c r="ET66" s="2">
        <v>0</v>
      </c>
      <c r="EU66" s="2">
        <v>0</v>
      </c>
      <c r="EV66" s="2">
        <v>0</v>
      </c>
      <c r="EW66" s="2">
        <v>0</v>
      </c>
      <c r="EX66" s="2">
        <v>0</v>
      </c>
      <c r="EY66" s="2">
        <v>0</v>
      </c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>
        <v>0</v>
      </c>
      <c r="FR66" s="2">
        <f t="shared" si="83"/>
        <v>0</v>
      </c>
      <c r="FS66" s="2">
        <v>0</v>
      </c>
      <c r="FT66" s="2"/>
      <c r="FU66" s="2"/>
      <c r="FV66" s="2"/>
      <c r="FW66" s="2"/>
      <c r="FX66" s="2">
        <v>0</v>
      </c>
      <c r="FY66" s="2">
        <v>0</v>
      </c>
      <c r="FZ66" s="2"/>
      <c r="GA66" s="2" t="s">
        <v>119</v>
      </c>
      <c r="GB66" s="2"/>
      <c r="GC66" s="2"/>
      <c r="GD66" s="2">
        <v>0</v>
      </c>
      <c r="GE66" s="2"/>
      <c r="GF66" s="2">
        <v>-1459815540</v>
      </c>
      <c r="GG66" s="2">
        <v>2</v>
      </c>
      <c r="GH66" s="2">
        <v>4</v>
      </c>
      <c r="GI66" s="2">
        <v>-2</v>
      </c>
      <c r="GJ66" s="2">
        <v>0</v>
      </c>
      <c r="GK66" s="2">
        <f>ROUND(R66*(R12)/100,2)</f>
        <v>0</v>
      </c>
      <c r="GL66" s="2">
        <f t="shared" si="84"/>
        <v>0</v>
      </c>
      <c r="GM66" s="2">
        <f t="shared" si="85"/>
        <v>470.4</v>
      </c>
      <c r="GN66" s="2">
        <f t="shared" si="86"/>
        <v>470.4</v>
      </c>
      <c r="GO66" s="2">
        <f t="shared" si="87"/>
        <v>0</v>
      </c>
      <c r="GP66" s="2">
        <f t="shared" si="88"/>
        <v>0</v>
      </c>
      <c r="GQ66" s="2"/>
      <c r="GR66" s="2">
        <v>0</v>
      </c>
      <c r="GS66" s="2">
        <v>2</v>
      </c>
      <c r="GT66" s="2">
        <v>0</v>
      </c>
      <c r="GU66" s="2" t="s">
        <v>3</v>
      </c>
      <c r="GV66" s="2">
        <f t="shared" si="89"/>
        <v>0</v>
      </c>
      <c r="GW66" s="2">
        <v>1</v>
      </c>
      <c r="GX66" s="2">
        <f t="shared" si="90"/>
        <v>0</v>
      </c>
      <c r="GY66" s="2"/>
      <c r="GZ66" s="2"/>
      <c r="HA66" s="2">
        <v>0</v>
      </c>
      <c r="HB66" s="2">
        <v>0</v>
      </c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>
        <v>0</v>
      </c>
      <c r="IL66" s="2"/>
      <c r="IM66" s="2"/>
      <c r="IN66" s="2"/>
      <c r="IO66" s="2"/>
      <c r="IP66" s="2"/>
      <c r="IQ66" s="2"/>
      <c r="IR66" s="2"/>
      <c r="IS66" s="2"/>
      <c r="IT66" s="2"/>
      <c r="IU66" s="2"/>
    </row>
    <row r="67" spans="1:255" x14ac:dyDescent="0.2">
      <c r="A67">
        <v>17</v>
      </c>
      <c r="B67">
        <v>1</v>
      </c>
      <c r="E67" t="s">
        <v>117</v>
      </c>
      <c r="F67" t="str">
        <f>'1.Смета.или.Акт'!B156</f>
        <v>Прайс-лист</v>
      </c>
      <c r="G67" t="str">
        <f>'1.Смета.или.Акт'!C156</f>
        <v>Краска огнезащитная</v>
      </c>
      <c r="H67" t="s">
        <v>54</v>
      </c>
      <c r="I67">
        <f>'1.Смета.или.Акт'!E156</f>
        <v>8</v>
      </c>
      <c r="J67">
        <v>0</v>
      </c>
      <c r="O67">
        <f t="shared" si="53"/>
        <v>3528</v>
      </c>
      <c r="P67">
        <f t="shared" si="54"/>
        <v>3528</v>
      </c>
      <c r="Q67">
        <f t="shared" si="55"/>
        <v>0</v>
      </c>
      <c r="R67">
        <f t="shared" si="56"/>
        <v>0</v>
      </c>
      <c r="S67">
        <f t="shared" si="57"/>
        <v>0</v>
      </c>
      <c r="T67">
        <f t="shared" si="58"/>
        <v>0</v>
      </c>
      <c r="U67">
        <f t="shared" si="59"/>
        <v>0</v>
      </c>
      <c r="V67">
        <f t="shared" si="60"/>
        <v>0</v>
      </c>
      <c r="W67">
        <f t="shared" si="61"/>
        <v>0</v>
      </c>
      <c r="X67">
        <f t="shared" si="62"/>
        <v>0</v>
      </c>
      <c r="Y67">
        <f t="shared" si="63"/>
        <v>0</v>
      </c>
      <c r="AA67">
        <v>34732181</v>
      </c>
      <c r="AB67">
        <f t="shared" si="64"/>
        <v>58.8</v>
      </c>
      <c r="AC67">
        <f t="shared" si="52"/>
        <v>58.8</v>
      </c>
      <c r="AD67">
        <f t="shared" si="65"/>
        <v>0</v>
      </c>
      <c r="AE67">
        <f t="shared" si="66"/>
        <v>0</v>
      </c>
      <c r="AF67">
        <f t="shared" si="67"/>
        <v>0</v>
      </c>
      <c r="AG67">
        <f t="shared" si="68"/>
        <v>0</v>
      </c>
      <c r="AH67">
        <f t="shared" si="69"/>
        <v>0</v>
      </c>
      <c r="AI67">
        <f t="shared" si="70"/>
        <v>0</v>
      </c>
      <c r="AJ67">
        <f t="shared" si="71"/>
        <v>0</v>
      </c>
      <c r="AK67">
        <v>58.8</v>
      </c>
      <c r="AL67" s="52">
        <f>'1.Смета.или.Акт'!F156</f>
        <v>58.8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  <c r="AS67">
        <v>0</v>
      </c>
      <c r="AT67">
        <v>0</v>
      </c>
      <c r="AU67">
        <v>0</v>
      </c>
      <c r="AV67">
        <v>1</v>
      </c>
      <c r="AW67">
        <v>1</v>
      </c>
      <c r="AZ67">
        <v>1</v>
      </c>
      <c r="BA67">
        <v>1</v>
      </c>
      <c r="BB67">
        <v>1</v>
      </c>
      <c r="BC67">
        <f>'1.Смета.или.Акт'!J156</f>
        <v>7.5</v>
      </c>
      <c r="BD67" t="s">
        <v>3</v>
      </c>
      <c r="BE67" t="s">
        <v>3</v>
      </c>
      <c r="BF67" t="s">
        <v>3</v>
      </c>
      <c r="BG67" t="s">
        <v>3</v>
      </c>
      <c r="BH67">
        <v>3</v>
      </c>
      <c r="BI67">
        <v>1</v>
      </c>
      <c r="BJ67" t="s">
        <v>3</v>
      </c>
      <c r="BM67">
        <v>1100</v>
      </c>
      <c r="BN67">
        <v>0</v>
      </c>
      <c r="BO67" t="s">
        <v>3</v>
      </c>
      <c r="BP67">
        <v>0</v>
      </c>
      <c r="BQ67">
        <v>20</v>
      </c>
      <c r="BR67">
        <v>0</v>
      </c>
      <c r="BS67">
        <v>1</v>
      </c>
      <c r="BT67">
        <v>1</v>
      </c>
      <c r="BU67">
        <v>1</v>
      </c>
      <c r="BV67">
        <v>1</v>
      </c>
      <c r="BW67">
        <v>1</v>
      </c>
      <c r="BX67">
        <v>1</v>
      </c>
      <c r="BY67" t="s">
        <v>3</v>
      </c>
      <c r="BZ67">
        <v>0</v>
      </c>
      <c r="CA67">
        <v>0</v>
      </c>
      <c r="CF67">
        <v>0</v>
      </c>
      <c r="CG67">
        <v>0</v>
      </c>
      <c r="CM67">
        <v>0</v>
      </c>
      <c r="CN67" t="s">
        <v>3</v>
      </c>
      <c r="CO67">
        <v>0</v>
      </c>
      <c r="CP67">
        <f t="shared" si="72"/>
        <v>3528</v>
      </c>
      <c r="CQ67">
        <f t="shared" si="73"/>
        <v>441</v>
      </c>
      <c r="CR67">
        <f t="shared" si="74"/>
        <v>0</v>
      </c>
      <c r="CS67">
        <f t="shared" si="75"/>
        <v>0</v>
      </c>
      <c r="CT67">
        <f t="shared" si="76"/>
        <v>0</v>
      </c>
      <c r="CU67">
        <f t="shared" si="77"/>
        <v>0</v>
      </c>
      <c r="CV67">
        <f t="shared" si="78"/>
        <v>0</v>
      </c>
      <c r="CW67">
        <f t="shared" si="79"/>
        <v>0</v>
      </c>
      <c r="CX67">
        <f t="shared" si="80"/>
        <v>0</v>
      </c>
      <c r="CY67">
        <f t="shared" si="81"/>
        <v>0</v>
      </c>
      <c r="CZ67">
        <f t="shared" si="82"/>
        <v>0</v>
      </c>
      <c r="DC67" t="s">
        <v>3</v>
      </c>
      <c r="DD67" t="s">
        <v>3</v>
      </c>
      <c r="DE67" t="s">
        <v>3</v>
      </c>
      <c r="DF67" t="s">
        <v>3</v>
      </c>
      <c r="DG67" t="s">
        <v>3</v>
      </c>
      <c r="DH67" t="s">
        <v>3</v>
      </c>
      <c r="DI67" t="s">
        <v>3</v>
      </c>
      <c r="DJ67" t="s">
        <v>3</v>
      </c>
      <c r="DK67" t="s">
        <v>3</v>
      </c>
      <c r="DL67" t="s">
        <v>3</v>
      </c>
      <c r="DM67" t="s">
        <v>3</v>
      </c>
      <c r="DN67">
        <v>0</v>
      </c>
      <c r="DO67">
        <v>0</v>
      </c>
      <c r="DP67">
        <v>1</v>
      </c>
      <c r="DQ67">
        <v>1</v>
      </c>
      <c r="DU67">
        <v>1013</v>
      </c>
      <c r="DV67" t="s">
        <v>54</v>
      </c>
      <c r="DW67" t="str">
        <f>'1.Смета.или.Акт'!D156</f>
        <v>ШТ</v>
      </c>
      <c r="DX67">
        <v>1</v>
      </c>
      <c r="EE67">
        <v>32653538</v>
      </c>
      <c r="EF67">
        <v>20</v>
      </c>
      <c r="EG67" t="s">
        <v>81</v>
      </c>
      <c r="EH67">
        <v>0</v>
      </c>
      <c r="EI67" t="s">
        <v>3</v>
      </c>
      <c r="EJ67">
        <v>1</v>
      </c>
      <c r="EK67">
        <v>1100</v>
      </c>
      <c r="EL67" t="s">
        <v>82</v>
      </c>
      <c r="EM67" t="s">
        <v>83</v>
      </c>
      <c r="EO67" t="s">
        <v>3</v>
      </c>
      <c r="EQ67">
        <v>0</v>
      </c>
      <c r="ER67">
        <v>58.8</v>
      </c>
      <c r="ES67" s="52">
        <f>'1.Смета.или.Акт'!F156</f>
        <v>58.8</v>
      </c>
      <c r="ET67">
        <v>0</v>
      </c>
      <c r="EU67">
        <v>0</v>
      </c>
      <c r="EV67">
        <v>0</v>
      </c>
      <c r="EW67">
        <v>0</v>
      </c>
      <c r="EX67">
        <v>0</v>
      </c>
      <c r="EY67">
        <v>0</v>
      </c>
      <c r="EZ67">
        <v>5</v>
      </c>
      <c r="FC67">
        <v>0</v>
      </c>
      <c r="FD67">
        <v>18</v>
      </c>
      <c r="FF67">
        <v>441.01</v>
      </c>
      <c r="FQ67">
        <v>0</v>
      </c>
      <c r="FR67">
        <f t="shared" si="83"/>
        <v>0</v>
      </c>
      <c r="FS67">
        <v>0</v>
      </c>
      <c r="FX67">
        <v>0</v>
      </c>
      <c r="FY67">
        <v>0</v>
      </c>
      <c r="GA67" t="s">
        <v>119</v>
      </c>
      <c r="GD67">
        <v>0</v>
      </c>
      <c r="GF67">
        <v>-1459815540</v>
      </c>
      <c r="GG67">
        <v>2</v>
      </c>
      <c r="GH67">
        <v>3</v>
      </c>
      <c r="GI67">
        <v>4</v>
      </c>
      <c r="GJ67">
        <v>0</v>
      </c>
      <c r="GK67">
        <f>ROUND(R67*(S12)/100,2)</f>
        <v>0</v>
      </c>
      <c r="GL67">
        <f t="shared" si="84"/>
        <v>0</v>
      </c>
      <c r="GM67">
        <f t="shared" si="85"/>
        <v>3528</v>
      </c>
      <c r="GN67">
        <f t="shared" si="86"/>
        <v>3528</v>
      </c>
      <c r="GO67">
        <f t="shared" si="87"/>
        <v>0</v>
      </c>
      <c r="GP67">
        <f t="shared" si="88"/>
        <v>0</v>
      </c>
      <c r="GR67">
        <v>1</v>
      </c>
      <c r="GS67">
        <v>1</v>
      </c>
      <c r="GT67">
        <v>0</v>
      </c>
      <c r="GU67" t="s">
        <v>3</v>
      </c>
      <c r="GV67">
        <f t="shared" si="89"/>
        <v>0</v>
      </c>
      <c r="GW67">
        <v>1</v>
      </c>
      <c r="GX67">
        <f t="shared" si="90"/>
        <v>0</v>
      </c>
      <c r="HA67">
        <v>0</v>
      </c>
      <c r="HB67">
        <v>0</v>
      </c>
      <c r="IK67">
        <v>0</v>
      </c>
    </row>
    <row r="68" spans="1:255" x14ac:dyDescent="0.2">
      <c r="A68" s="2">
        <v>17</v>
      </c>
      <c r="B68" s="2">
        <v>1</v>
      </c>
      <c r="C68" s="2"/>
      <c r="D68" s="2"/>
      <c r="E68" s="2" t="s">
        <v>120</v>
      </c>
      <c r="F68" s="2" t="s">
        <v>3</v>
      </c>
      <c r="G68" s="2" t="s">
        <v>3</v>
      </c>
      <c r="H68" s="2" t="s">
        <v>3</v>
      </c>
      <c r="I68" s="2">
        <v>0</v>
      </c>
      <c r="J68" s="2">
        <v>0</v>
      </c>
      <c r="K68" s="2"/>
      <c r="L68" s="2"/>
      <c r="M68" s="2"/>
      <c r="N68" s="2"/>
      <c r="O68" s="2">
        <f t="shared" si="53"/>
        <v>0</v>
      </c>
      <c r="P68" s="2">
        <f t="shared" si="54"/>
        <v>0</v>
      </c>
      <c r="Q68" s="2">
        <f t="shared" si="55"/>
        <v>0</v>
      </c>
      <c r="R68" s="2">
        <f t="shared" si="56"/>
        <v>0</v>
      </c>
      <c r="S68" s="2">
        <f t="shared" si="57"/>
        <v>0</v>
      </c>
      <c r="T68" s="2">
        <f t="shared" si="58"/>
        <v>0</v>
      </c>
      <c r="U68" s="2">
        <f t="shared" si="59"/>
        <v>0</v>
      </c>
      <c r="V68" s="2">
        <f t="shared" si="60"/>
        <v>0</v>
      </c>
      <c r="W68" s="2">
        <f t="shared" si="61"/>
        <v>0</v>
      </c>
      <c r="X68" s="2">
        <f t="shared" si="62"/>
        <v>0</v>
      </c>
      <c r="Y68" s="2">
        <f t="shared" si="63"/>
        <v>0</v>
      </c>
      <c r="Z68" s="2"/>
      <c r="AA68" s="2">
        <v>34732180</v>
      </c>
      <c r="AB68" s="2">
        <f t="shared" si="64"/>
        <v>0</v>
      </c>
      <c r="AC68" s="2">
        <f t="shared" si="52"/>
        <v>0</v>
      </c>
      <c r="AD68" s="2">
        <f t="shared" si="65"/>
        <v>0</v>
      </c>
      <c r="AE68" s="2">
        <f t="shared" si="66"/>
        <v>0</v>
      </c>
      <c r="AF68" s="2">
        <f t="shared" si="67"/>
        <v>0</v>
      </c>
      <c r="AG68" s="2">
        <f t="shared" si="68"/>
        <v>0</v>
      </c>
      <c r="AH68" s="2">
        <f t="shared" si="69"/>
        <v>0</v>
      </c>
      <c r="AI68" s="2">
        <f t="shared" si="70"/>
        <v>0</v>
      </c>
      <c r="AJ68" s="2">
        <f t="shared" si="71"/>
        <v>0</v>
      </c>
      <c r="AK68" s="2">
        <v>0</v>
      </c>
      <c r="AL68" s="2">
        <v>0</v>
      </c>
      <c r="AM68" s="2">
        <v>0</v>
      </c>
      <c r="AN68" s="2">
        <v>0</v>
      </c>
      <c r="AO68" s="2">
        <v>0</v>
      </c>
      <c r="AP68" s="2">
        <v>0</v>
      </c>
      <c r="AQ68" s="2">
        <v>0</v>
      </c>
      <c r="AR68" s="2">
        <v>0</v>
      </c>
      <c r="AS68" s="2">
        <v>0</v>
      </c>
      <c r="AT68" s="2">
        <v>106</v>
      </c>
      <c r="AU68" s="2">
        <v>65</v>
      </c>
      <c r="AV68" s="2">
        <v>1</v>
      </c>
      <c r="AW68" s="2">
        <v>1</v>
      </c>
      <c r="AX68" s="2"/>
      <c r="AY68" s="2"/>
      <c r="AZ68" s="2">
        <v>1</v>
      </c>
      <c r="BA68" s="2">
        <v>1</v>
      </c>
      <c r="BB68" s="2">
        <v>1</v>
      </c>
      <c r="BC68" s="2">
        <v>1</v>
      </c>
      <c r="BD68" s="2" t="s">
        <v>3</v>
      </c>
      <c r="BE68" s="2" t="s">
        <v>3</v>
      </c>
      <c r="BF68" s="2" t="s">
        <v>3</v>
      </c>
      <c r="BG68" s="2" t="s">
        <v>3</v>
      </c>
      <c r="BH68" s="2">
        <v>0</v>
      </c>
      <c r="BI68" s="2">
        <v>1</v>
      </c>
      <c r="BJ68" s="2" t="s">
        <v>3</v>
      </c>
      <c r="BK68" s="2"/>
      <c r="BL68" s="2"/>
      <c r="BM68" s="2">
        <v>0</v>
      </c>
      <c r="BN68" s="2">
        <v>0</v>
      </c>
      <c r="BO68" s="2" t="s">
        <v>3</v>
      </c>
      <c r="BP68" s="2">
        <v>0</v>
      </c>
      <c r="BQ68" s="2">
        <v>20</v>
      </c>
      <c r="BR68" s="2">
        <v>0</v>
      </c>
      <c r="BS68" s="2">
        <v>1</v>
      </c>
      <c r="BT68" s="2">
        <v>1</v>
      </c>
      <c r="BU68" s="2">
        <v>1</v>
      </c>
      <c r="BV68" s="2">
        <v>1</v>
      </c>
      <c r="BW68" s="2">
        <v>1</v>
      </c>
      <c r="BX68" s="2">
        <v>1</v>
      </c>
      <c r="BY68" s="2" t="s">
        <v>3</v>
      </c>
      <c r="BZ68" s="2">
        <v>106</v>
      </c>
      <c r="CA68" s="2">
        <v>65</v>
      </c>
      <c r="CB68" s="2"/>
      <c r="CC68" s="2"/>
      <c r="CD68" s="2"/>
      <c r="CE68" s="2"/>
      <c r="CF68" s="2">
        <v>0</v>
      </c>
      <c r="CG68" s="2">
        <v>0</v>
      </c>
      <c r="CH68" s="2"/>
      <c r="CI68" s="2"/>
      <c r="CJ68" s="2"/>
      <c r="CK68" s="2"/>
      <c r="CL68" s="2"/>
      <c r="CM68" s="2">
        <v>0</v>
      </c>
      <c r="CN68" s="2" t="s">
        <v>3</v>
      </c>
      <c r="CO68" s="2">
        <v>0</v>
      </c>
      <c r="CP68" s="2">
        <f t="shared" si="72"/>
        <v>0</v>
      </c>
      <c r="CQ68" s="2">
        <f t="shared" si="73"/>
        <v>0</v>
      </c>
      <c r="CR68" s="2">
        <f t="shared" si="74"/>
        <v>0</v>
      </c>
      <c r="CS68" s="2">
        <f t="shared" si="75"/>
        <v>0</v>
      </c>
      <c r="CT68" s="2">
        <f t="shared" si="76"/>
        <v>0</v>
      </c>
      <c r="CU68" s="2">
        <f t="shared" si="77"/>
        <v>0</v>
      </c>
      <c r="CV68" s="2">
        <f t="shared" si="78"/>
        <v>0</v>
      </c>
      <c r="CW68" s="2">
        <f t="shared" si="79"/>
        <v>0</v>
      </c>
      <c r="CX68" s="2">
        <f t="shared" si="80"/>
        <v>0</v>
      </c>
      <c r="CY68" s="2">
        <f t="shared" si="81"/>
        <v>0</v>
      </c>
      <c r="CZ68" s="2">
        <f t="shared" si="82"/>
        <v>0</v>
      </c>
      <c r="DA68" s="2"/>
      <c r="DB68" s="2"/>
      <c r="DC68" s="2" t="s">
        <v>3</v>
      </c>
      <c r="DD68" s="2" t="s">
        <v>3</v>
      </c>
      <c r="DE68" s="2" t="s">
        <v>3</v>
      </c>
      <c r="DF68" s="2" t="s">
        <v>3</v>
      </c>
      <c r="DG68" s="2" t="s">
        <v>3</v>
      </c>
      <c r="DH68" s="2" t="s">
        <v>3</v>
      </c>
      <c r="DI68" s="2" t="s">
        <v>3</v>
      </c>
      <c r="DJ68" s="2" t="s">
        <v>3</v>
      </c>
      <c r="DK68" s="2" t="s">
        <v>3</v>
      </c>
      <c r="DL68" s="2" t="s">
        <v>3</v>
      </c>
      <c r="DM68" s="2" t="s">
        <v>3</v>
      </c>
      <c r="DN68" s="2">
        <v>0</v>
      </c>
      <c r="DO68" s="2">
        <v>0</v>
      </c>
      <c r="DP68" s="2">
        <v>1</v>
      </c>
      <c r="DQ68" s="2">
        <v>1</v>
      </c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>
        <v>32653299</v>
      </c>
      <c r="EF68" s="2">
        <v>20</v>
      </c>
      <c r="EG68" s="2" t="s">
        <v>81</v>
      </c>
      <c r="EH68" s="2">
        <v>0</v>
      </c>
      <c r="EI68" s="2" t="s">
        <v>3</v>
      </c>
      <c r="EJ68" s="2">
        <v>1</v>
      </c>
      <c r="EK68" s="2">
        <v>0</v>
      </c>
      <c r="EL68" s="2" t="s">
        <v>121</v>
      </c>
      <c r="EM68" s="2" t="s">
        <v>122</v>
      </c>
      <c r="EN68" s="2"/>
      <c r="EO68" s="2" t="s">
        <v>3</v>
      </c>
      <c r="EP68" s="2"/>
      <c r="EQ68" s="2">
        <v>0</v>
      </c>
      <c r="ER68" s="2">
        <v>0</v>
      </c>
      <c r="ES68" s="2">
        <v>0</v>
      </c>
      <c r="ET68" s="2">
        <v>0</v>
      </c>
      <c r="EU68" s="2">
        <v>0</v>
      </c>
      <c r="EV68" s="2">
        <v>0</v>
      </c>
      <c r="EW68" s="2">
        <v>0</v>
      </c>
      <c r="EX68" s="2">
        <v>0</v>
      </c>
      <c r="EY68" s="2">
        <v>0</v>
      </c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>
        <v>0</v>
      </c>
      <c r="FR68" s="2">
        <f t="shared" si="83"/>
        <v>0</v>
      </c>
      <c r="FS68" s="2">
        <v>0</v>
      </c>
      <c r="FT68" s="2"/>
      <c r="FU68" s="2"/>
      <c r="FV68" s="2"/>
      <c r="FW68" s="2"/>
      <c r="FX68" s="2">
        <v>106</v>
      </c>
      <c r="FY68" s="2">
        <v>65</v>
      </c>
      <c r="FZ68" s="2"/>
      <c r="GA68" s="2" t="s">
        <v>3</v>
      </c>
      <c r="GB68" s="2"/>
      <c r="GC68" s="2"/>
      <c r="GD68" s="2">
        <v>0</v>
      </c>
      <c r="GE68" s="2"/>
      <c r="GF68" s="2">
        <v>1255953653</v>
      </c>
      <c r="GG68" s="2">
        <v>2</v>
      </c>
      <c r="GH68" s="2">
        <v>0</v>
      </c>
      <c r="GI68" s="2">
        <v>-2</v>
      </c>
      <c r="GJ68" s="2">
        <v>0</v>
      </c>
      <c r="GK68" s="2">
        <f>ROUND(R68*(R12)/100,2)</f>
        <v>0</v>
      </c>
      <c r="GL68" s="2">
        <f t="shared" si="84"/>
        <v>0</v>
      </c>
      <c r="GM68" s="2">
        <f t="shared" si="85"/>
        <v>0</v>
      </c>
      <c r="GN68" s="2">
        <f t="shared" si="86"/>
        <v>0</v>
      </c>
      <c r="GO68" s="2">
        <f t="shared" si="87"/>
        <v>0</v>
      </c>
      <c r="GP68" s="2">
        <f t="shared" si="88"/>
        <v>0</v>
      </c>
      <c r="GQ68" s="2"/>
      <c r="GR68" s="2">
        <v>0</v>
      </c>
      <c r="GS68" s="2">
        <v>3</v>
      </c>
      <c r="GT68" s="2">
        <v>0</v>
      </c>
      <c r="GU68" s="2" t="s">
        <v>3</v>
      </c>
      <c r="GV68" s="2">
        <f t="shared" si="89"/>
        <v>0</v>
      </c>
      <c r="GW68" s="2">
        <v>1</v>
      </c>
      <c r="GX68" s="2">
        <f t="shared" si="90"/>
        <v>0</v>
      </c>
      <c r="GY68" s="2"/>
      <c r="GZ68" s="2"/>
      <c r="HA68" s="2">
        <v>0</v>
      </c>
      <c r="HB68" s="2">
        <v>0</v>
      </c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>
        <v>0</v>
      </c>
      <c r="IL68" s="2"/>
      <c r="IM68" s="2"/>
      <c r="IN68" s="2"/>
      <c r="IO68" s="2"/>
      <c r="IP68" s="2"/>
      <c r="IQ68" s="2"/>
      <c r="IR68" s="2"/>
      <c r="IS68" s="2"/>
      <c r="IT68" s="2"/>
      <c r="IU68" s="2"/>
    </row>
    <row r="69" spans="1:255" x14ac:dyDescent="0.2">
      <c r="A69">
        <v>17</v>
      </c>
      <c r="B69">
        <v>1</v>
      </c>
      <c r="E69" t="s">
        <v>120</v>
      </c>
      <c r="F69" t="s">
        <v>3</v>
      </c>
      <c r="G69" t="s">
        <v>3</v>
      </c>
      <c r="H69" t="s">
        <v>3</v>
      </c>
      <c r="I69">
        <v>0</v>
      </c>
      <c r="J69">
        <v>0</v>
      </c>
      <c r="O69">
        <f t="shared" si="53"/>
        <v>0</v>
      </c>
      <c r="P69">
        <f t="shared" si="54"/>
        <v>0</v>
      </c>
      <c r="Q69">
        <f t="shared" si="55"/>
        <v>0</v>
      </c>
      <c r="R69">
        <f t="shared" si="56"/>
        <v>0</v>
      </c>
      <c r="S69">
        <f t="shared" si="57"/>
        <v>0</v>
      </c>
      <c r="T69">
        <f t="shared" si="58"/>
        <v>0</v>
      </c>
      <c r="U69">
        <f t="shared" si="59"/>
        <v>0</v>
      </c>
      <c r="V69">
        <f t="shared" si="60"/>
        <v>0</v>
      </c>
      <c r="W69">
        <f t="shared" si="61"/>
        <v>0</v>
      </c>
      <c r="X69">
        <f t="shared" si="62"/>
        <v>0</v>
      </c>
      <c r="Y69">
        <f t="shared" si="63"/>
        <v>0</v>
      </c>
      <c r="AA69">
        <v>34732181</v>
      </c>
      <c r="AB69">
        <f t="shared" si="64"/>
        <v>0</v>
      </c>
      <c r="AC69">
        <f t="shared" si="52"/>
        <v>0</v>
      </c>
      <c r="AD69">
        <f t="shared" si="65"/>
        <v>0</v>
      </c>
      <c r="AE69">
        <f t="shared" si="66"/>
        <v>0</v>
      </c>
      <c r="AF69">
        <f t="shared" si="67"/>
        <v>0</v>
      </c>
      <c r="AG69">
        <f t="shared" si="68"/>
        <v>0</v>
      </c>
      <c r="AH69">
        <f t="shared" si="69"/>
        <v>0</v>
      </c>
      <c r="AI69">
        <f t="shared" si="70"/>
        <v>0</v>
      </c>
      <c r="AJ69">
        <f t="shared" si="71"/>
        <v>0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90</v>
      </c>
      <c r="AU69">
        <v>52</v>
      </c>
      <c r="AV69">
        <v>1</v>
      </c>
      <c r="AW69">
        <v>1</v>
      </c>
      <c r="AZ69">
        <v>1</v>
      </c>
      <c r="BA69">
        <v>18.3</v>
      </c>
      <c r="BB69">
        <v>12.5</v>
      </c>
      <c r="BC69">
        <v>7.5</v>
      </c>
      <c r="BD69" t="s">
        <v>3</v>
      </c>
      <c r="BE69" t="s">
        <v>3</v>
      </c>
      <c r="BF69" t="s">
        <v>3</v>
      </c>
      <c r="BG69" t="s">
        <v>3</v>
      </c>
      <c r="BH69">
        <v>0</v>
      </c>
      <c r="BI69">
        <v>1</v>
      </c>
      <c r="BJ69" t="s">
        <v>3</v>
      </c>
      <c r="BM69">
        <v>0</v>
      </c>
      <c r="BN69">
        <v>0</v>
      </c>
      <c r="BO69" t="s">
        <v>3</v>
      </c>
      <c r="BP69">
        <v>0</v>
      </c>
      <c r="BQ69">
        <v>20</v>
      </c>
      <c r="BR69">
        <v>0</v>
      </c>
      <c r="BS69">
        <v>18.3</v>
      </c>
      <c r="BT69">
        <v>1</v>
      </c>
      <c r="BU69">
        <v>1</v>
      </c>
      <c r="BV69">
        <v>1</v>
      </c>
      <c r="BW69">
        <v>1</v>
      </c>
      <c r="BX69">
        <v>1</v>
      </c>
      <c r="BY69" t="s">
        <v>3</v>
      </c>
      <c r="BZ69">
        <v>106</v>
      </c>
      <c r="CA69">
        <v>65</v>
      </c>
      <c r="CF69">
        <v>0</v>
      </c>
      <c r="CG69">
        <v>0</v>
      </c>
      <c r="CM69">
        <v>0</v>
      </c>
      <c r="CN69" t="s">
        <v>3</v>
      </c>
      <c r="CO69">
        <v>0</v>
      </c>
      <c r="CP69">
        <f t="shared" si="72"/>
        <v>0</v>
      </c>
      <c r="CQ69">
        <f t="shared" si="73"/>
        <v>0</v>
      </c>
      <c r="CR69">
        <f t="shared" si="74"/>
        <v>0</v>
      </c>
      <c r="CS69">
        <f t="shared" si="75"/>
        <v>0</v>
      </c>
      <c r="CT69">
        <f t="shared" si="76"/>
        <v>0</v>
      </c>
      <c r="CU69">
        <f t="shared" si="77"/>
        <v>0</v>
      </c>
      <c r="CV69">
        <f t="shared" si="78"/>
        <v>0</v>
      </c>
      <c r="CW69">
        <f t="shared" si="79"/>
        <v>0</v>
      </c>
      <c r="CX69">
        <f t="shared" si="80"/>
        <v>0</v>
      </c>
      <c r="CY69">
        <f t="shared" si="81"/>
        <v>0</v>
      </c>
      <c r="CZ69">
        <f t="shared" si="82"/>
        <v>0</v>
      </c>
      <c r="DC69" t="s">
        <v>3</v>
      </c>
      <c r="DD69" t="s">
        <v>3</v>
      </c>
      <c r="DE69" t="s">
        <v>3</v>
      </c>
      <c r="DF69" t="s">
        <v>3</v>
      </c>
      <c r="DG69" t="s">
        <v>3</v>
      </c>
      <c r="DH69" t="s">
        <v>3</v>
      </c>
      <c r="DI69" t="s">
        <v>3</v>
      </c>
      <c r="DJ69" t="s">
        <v>3</v>
      </c>
      <c r="DK69" t="s">
        <v>3</v>
      </c>
      <c r="DL69" t="s">
        <v>3</v>
      </c>
      <c r="DM69" t="s">
        <v>3</v>
      </c>
      <c r="DN69">
        <v>0</v>
      </c>
      <c r="DO69">
        <v>0</v>
      </c>
      <c r="DP69">
        <v>1</v>
      </c>
      <c r="DQ69">
        <v>1</v>
      </c>
      <c r="EE69">
        <v>32653299</v>
      </c>
      <c r="EF69">
        <v>20</v>
      </c>
      <c r="EG69" t="s">
        <v>81</v>
      </c>
      <c r="EH69">
        <v>0</v>
      </c>
      <c r="EI69" t="s">
        <v>3</v>
      </c>
      <c r="EJ69">
        <v>1</v>
      </c>
      <c r="EK69">
        <v>0</v>
      </c>
      <c r="EL69" t="s">
        <v>121</v>
      </c>
      <c r="EM69" t="s">
        <v>122</v>
      </c>
      <c r="EO69" t="s">
        <v>3</v>
      </c>
      <c r="EQ69">
        <v>0</v>
      </c>
      <c r="ER69">
        <v>0</v>
      </c>
      <c r="ES69">
        <v>0</v>
      </c>
      <c r="ET69">
        <v>0</v>
      </c>
      <c r="EU69">
        <v>0</v>
      </c>
      <c r="EV69">
        <v>0</v>
      </c>
      <c r="EW69">
        <v>0</v>
      </c>
      <c r="EX69">
        <v>0</v>
      </c>
      <c r="EY69">
        <v>0</v>
      </c>
      <c r="FQ69">
        <v>0</v>
      </c>
      <c r="FR69">
        <f t="shared" si="83"/>
        <v>0</v>
      </c>
      <c r="FS69">
        <v>0</v>
      </c>
      <c r="FV69" t="s">
        <v>20</v>
      </c>
      <c r="FW69" t="s">
        <v>21</v>
      </c>
      <c r="FX69">
        <v>106</v>
      </c>
      <c r="FY69">
        <v>65</v>
      </c>
      <c r="GA69" t="s">
        <v>3</v>
      </c>
      <c r="GD69">
        <v>0</v>
      </c>
      <c r="GF69">
        <v>1255953653</v>
      </c>
      <c r="GG69">
        <v>2</v>
      </c>
      <c r="GH69">
        <v>0</v>
      </c>
      <c r="GI69">
        <v>4</v>
      </c>
      <c r="GJ69">
        <v>0</v>
      </c>
      <c r="GK69">
        <f>ROUND(R69*(S12)/100,2)</f>
        <v>0</v>
      </c>
      <c r="GL69">
        <f t="shared" si="84"/>
        <v>0</v>
      </c>
      <c r="GM69">
        <f t="shared" si="85"/>
        <v>0</v>
      </c>
      <c r="GN69">
        <f t="shared" si="86"/>
        <v>0</v>
      </c>
      <c r="GO69">
        <f t="shared" si="87"/>
        <v>0</v>
      </c>
      <c r="GP69">
        <f t="shared" si="88"/>
        <v>0</v>
      </c>
      <c r="GR69">
        <v>0</v>
      </c>
      <c r="GS69">
        <v>3</v>
      </c>
      <c r="GT69">
        <v>0</v>
      </c>
      <c r="GU69" t="s">
        <v>3</v>
      </c>
      <c r="GV69">
        <f t="shared" si="89"/>
        <v>0</v>
      </c>
      <c r="GW69">
        <v>18.3</v>
      </c>
      <c r="GX69">
        <f t="shared" si="90"/>
        <v>0</v>
      </c>
      <c r="HA69">
        <v>0</v>
      </c>
      <c r="HB69">
        <v>0</v>
      </c>
      <c r="IK69">
        <v>0</v>
      </c>
    </row>
    <row r="70" spans="1:255" x14ac:dyDescent="0.2">
      <c r="A70" s="2">
        <v>17</v>
      </c>
      <c r="B70" s="2">
        <v>1</v>
      </c>
      <c r="C70" s="2"/>
      <c r="D70" s="2"/>
      <c r="E70" s="2" t="s">
        <v>123</v>
      </c>
      <c r="F70" s="2" t="s">
        <v>3</v>
      </c>
      <c r="G70" s="2" t="s">
        <v>3</v>
      </c>
      <c r="H70" s="2" t="s">
        <v>3</v>
      </c>
      <c r="I70" s="2">
        <v>0</v>
      </c>
      <c r="J70" s="2">
        <v>0</v>
      </c>
      <c r="K70" s="2"/>
      <c r="L70" s="2"/>
      <c r="M70" s="2"/>
      <c r="N70" s="2"/>
      <c r="O70" s="2">
        <f t="shared" si="53"/>
        <v>0</v>
      </c>
      <c r="P70" s="2">
        <f t="shared" si="54"/>
        <v>0</v>
      </c>
      <c r="Q70" s="2">
        <f t="shared" si="55"/>
        <v>0</v>
      </c>
      <c r="R70" s="2">
        <f t="shared" si="56"/>
        <v>0</v>
      </c>
      <c r="S70" s="2">
        <f t="shared" si="57"/>
        <v>0</v>
      </c>
      <c r="T70" s="2">
        <f t="shared" si="58"/>
        <v>0</v>
      </c>
      <c r="U70" s="2">
        <f t="shared" si="59"/>
        <v>0</v>
      </c>
      <c r="V70" s="2">
        <f t="shared" si="60"/>
        <v>0</v>
      </c>
      <c r="W70" s="2">
        <f t="shared" si="61"/>
        <v>0</v>
      </c>
      <c r="X70" s="2">
        <f t="shared" si="62"/>
        <v>0</v>
      </c>
      <c r="Y70" s="2">
        <f t="shared" si="63"/>
        <v>0</v>
      </c>
      <c r="Z70" s="2"/>
      <c r="AA70" s="2">
        <v>34732180</v>
      </c>
      <c r="AB70" s="2">
        <f t="shared" si="64"/>
        <v>0</v>
      </c>
      <c r="AC70" s="2">
        <f t="shared" si="52"/>
        <v>0</v>
      </c>
      <c r="AD70" s="2">
        <f t="shared" si="65"/>
        <v>0</v>
      </c>
      <c r="AE70" s="2">
        <f t="shared" si="66"/>
        <v>0</v>
      </c>
      <c r="AF70" s="2">
        <f t="shared" si="67"/>
        <v>0</v>
      </c>
      <c r="AG70" s="2">
        <f t="shared" si="68"/>
        <v>0</v>
      </c>
      <c r="AH70" s="2">
        <f t="shared" si="69"/>
        <v>0</v>
      </c>
      <c r="AI70" s="2">
        <f t="shared" si="70"/>
        <v>0</v>
      </c>
      <c r="AJ70" s="2">
        <f t="shared" si="71"/>
        <v>0</v>
      </c>
      <c r="AK70" s="2">
        <v>0</v>
      </c>
      <c r="AL70" s="2">
        <v>0</v>
      </c>
      <c r="AM70" s="2">
        <v>0</v>
      </c>
      <c r="AN70" s="2">
        <v>0</v>
      </c>
      <c r="AO70" s="2">
        <v>0</v>
      </c>
      <c r="AP70" s="2">
        <v>0</v>
      </c>
      <c r="AQ70" s="2">
        <v>0</v>
      </c>
      <c r="AR70" s="2">
        <v>0</v>
      </c>
      <c r="AS70" s="2">
        <v>0</v>
      </c>
      <c r="AT70" s="2">
        <v>106</v>
      </c>
      <c r="AU70" s="2">
        <v>65</v>
      </c>
      <c r="AV70" s="2">
        <v>1</v>
      </c>
      <c r="AW70" s="2">
        <v>1</v>
      </c>
      <c r="AX70" s="2"/>
      <c r="AY70" s="2"/>
      <c r="AZ70" s="2">
        <v>1</v>
      </c>
      <c r="BA70" s="2">
        <v>1</v>
      </c>
      <c r="BB70" s="2">
        <v>1</v>
      </c>
      <c r="BC70" s="2">
        <v>1</v>
      </c>
      <c r="BD70" s="2" t="s">
        <v>3</v>
      </c>
      <c r="BE70" s="2" t="s">
        <v>3</v>
      </c>
      <c r="BF70" s="2" t="s">
        <v>3</v>
      </c>
      <c r="BG70" s="2" t="s">
        <v>3</v>
      </c>
      <c r="BH70" s="2">
        <v>0</v>
      </c>
      <c r="BI70" s="2">
        <v>1</v>
      </c>
      <c r="BJ70" s="2" t="s">
        <v>3</v>
      </c>
      <c r="BK70" s="2"/>
      <c r="BL70" s="2"/>
      <c r="BM70" s="2">
        <v>0</v>
      </c>
      <c r="BN70" s="2">
        <v>0</v>
      </c>
      <c r="BO70" s="2" t="s">
        <v>3</v>
      </c>
      <c r="BP70" s="2">
        <v>0</v>
      </c>
      <c r="BQ70" s="2">
        <v>20</v>
      </c>
      <c r="BR70" s="2">
        <v>0</v>
      </c>
      <c r="BS70" s="2">
        <v>1</v>
      </c>
      <c r="BT70" s="2">
        <v>1</v>
      </c>
      <c r="BU70" s="2">
        <v>1</v>
      </c>
      <c r="BV70" s="2">
        <v>1</v>
      </c>
      <c r="BW70" s="2">
        <v>1</v>
      </c>
      <c r="BX70" s="2">
        <v>1</v>
      </c>
      <c r="BY70" s="2" t="s">
        <v>3</v>
      </c>
      <c r="BZ70" s="2">
        <v>106</v>
      </c>
      <c r="CA70" s="2">
        <v>65</v>
      </c>
      <c r="CB70" s="2"/>
      <c r="CC70" s="2"/>
      <c r="CD70" s="2"/>
      <c r="CE70" s="2"/>
      <c r="CF70" s="2">
        <v>0</v>
      </c>
      <c r="CG70" s="2">
        <v>0</v>
      </c>
      <c r="CH70" s="2"/>
      <c r="CI70" s="2"/>
      <c r="CJ70" s="2"/>
      <c r="CK70" s="2"/>
      <c r="CL70" s="2"/>
      <c r="CM70" s="2">
        <v>0</v>
      </c>
      <c r="CN70" s="2" t="s">
        <v>3</v>
      </c>
      <c r="CO70" s="2">
        <v>0</v>
      </c>
      <c r="CP70" s="2">
        <f t="shared" si="72"/>
        <v>0</v>
      </c>
      <c r="CQ70" s="2">
        <f t="shared" si="73"/>
        <v>0</v>
      </c>
      <c r="CR70" s="2">
        <f t="shared" si="74"/>
        <v>0</v>
      </c>
      <c r="CS70" s="2">
        <f t="shared" si="75"/>
        <v>0</v>
      </c>
      <c r="CT70" s="2">
        <f t="shared" si="76"/>
        <v>0</v>
      </c>
      <c r="CU70" s="2">
        <f t="shared" si="77"/>
        <v>0</v>
      </c>
      <c r="CV70" s="2">
        <f t="shared" si="78"/>
        <v>0</v>
      </c>
      <c r="CW70" s="2">
        <f t="shared" si="79"/>
        <v>0</v>
      </c>
      <c r="CX70" s="2">
        <f t="shared" si="80"/>
        <v>0</v>
      </c>
      <c r="CY70" s="2">
        <f t="shared" si="81"/>
        <v>0</v>
      </c>
      <c r="CZ70" s="2">
        <f t="shared" si="82"/>
        <v>0</v>
      </c>
      <c r="DA70" s="2"/>
      <c r="DB70" s="2"/>
      <c r="DC70" s="2" t="s">
        <v>3</v>
      </c>
      <c r="DD70" s="2" t="s">
        <v>3</v>
      </c>
      <c r="DE70" s="2" t="s">
        <v>3</v>
      </c>
      <c r="DF70" s="2" t="s">
        <v>3</v>
      </c>
      <c r="DG70" s="2" t="s">
        <v>3</v>
      </c>
      <c r="DH70" s="2" t="s">
        <v>3</v>
      </c>
      <c r="DI70" s="2" t="s">
        <v>3</v>
      </c>
      <c r="DJ70" s="2" t="s">
        <v>3</v>
      </c>
      <c r="DK70" s="2" t="s">
        <v>3</v>
      </c>
      <c r="DL70" s="2" t="s">
        <v>3</v>
      </c>
      <c r="DM70" s="2" t="s">
        <v>3</v>
      </c>
      <c r="DN70" s="2">
        <v>0</v>
      </c>
      <c r="DO70" s="2">
        <v>0</v>
      </c>
      <c r="DP70" s="2">
        <v>1</v>
      </c>
      <c r="DQ70" s="2">
        <v>1</v>
      </c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>
        <v>32653299</v>
      </c>
      <c r="EF70" s="2">
        <v>20</v>
      </c>
      <c r="EG70" s="2" t="s">
        <v>81</v>
      </c>
      <c r="EH70" s="2">
        <v>0</v>
      </c>
      <c r="EI70" s="2" t="s">
        <v>3</v>
      </c>
      <c r="EJ70" s="2">
        <v>1</v>
      </c>
      <c r="EK70" s="2">
        <v>0</v>
      </c>
      <c r="EL70" s="2" t="s">
        <v>121</v>
      </c>
      <c r="EM70" s="2" t="s">
        <v>122</v>
      </c>
      <c r="EN70" s="2"/>
      <c r="EO70" s="2" t="s">
        <v>3</v>
      </c>
      <c r="EP70" s="2"/>
      <c r="EQ70" s="2">
        <v>0</v>
      </c>
      <c r="ER70" s="2">
        <v>0</v>
      </c>
      <c r="ES70" s="2">
        <v>0</v>
      </c>
      <c r="ET70" s="2">
        <v>0</v>
      </c>
      <c r="EU70" s="2">
        <v>0</v>
      </c>
      <c r="EV70" s="2">
        <v>0</v>
      </c>
      <c r="EW70" s="2">
        <v>0</v>
      </c>
      <c r="EX70" s="2">
        <v>0</v>
      </c>
      <c r="EY70" s="2">
        <v>0</v>
      </c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>
        <v>0</v>
      </c>
      <c r="FR70" s="2">
        <f t="shared" si="83"/>
        <v>0</v>
      </c>
      <c r="FS70" s="2">
        <v>0</v>
      </c>
      <c r="FT70" s="2"/>
      <c r="FU70" s="2"/>
      <c r="FV70" s="2"/>
      <c r="FW70" s="2"/>
      <c r="FX70" s="2">
        <v>106</v>
      </c>
      <c r="FY70" s="2">
        <v>65</v>
      </c>
      <c r="FZ70" s="2"/>
      <c r="GA70" s="2" t="s">
        <v>3</v>
      </c>
      <c r="GB70" s="2"/>
      <c r="GC70" s="2"/>
      <c r="GD70" s="2">
        <v>0</v>
      </c>
      <c r="GE70" s="2"/>
      <c r="GF70" s="2">
        <v>1255953653</v>
      </c>
      <c r="GG70" s="2">
        <v>2</v>
      </c>
      <c r="GH70" s="2">
        <v>0</v>
      </c>
      <c r="GI70" s="2">
        <v>-2</v>
      </c>
      <c r="GJ70" s="2">
        <v>0</v>
      </c>
      <c r="GK70" s="2">
        <f>ROUND(R70*(R12)/100,2)</f>
        <v>0</v>
      </c>
      <c r="GL70" s="2">
        <f t="shared" si="84"/>
        <v>0</v>
      </c>
      <c r="GM70" s="2">
        <f t="shared" si="85"/>
        <v>0</v>
      </c>
      <c r="GN70" s="2">
        <f t="shared" si="86"/>
        <v>0</v>
      </c>
      <c r="GO70" s="2">
        <f t="shared" si="87"/>
        <v>0</v>
      </c>
      <c r="GP70" s="2">
        <f t="shared" si="88"/>
        <v>0</v>
      </c>
      <c r="GQ70" s="2"/>
      <c r="GR70" s="2">
        <v>0</v>
      </c>
      <c r="GS70" s="2">
        <v>3</v>
      </c>
      <c r="GT70" s="2">
        <v>0</v>
      </c>
      <c r="GU70" s="2" t="s">
        <v>3</v>
      </c>
      <c r="GV70" s="2">
        <f t="shared" si="89"/>
        <v>0</v>
      </c>
      <c r="GW70" s="2">
        <v>1</v>
      </c>
      <c r="GX70" s="2">
        <f t="shared" si="90"/>
        <v>0</v>
      </c>
      <c r="GY70" s="2"/>
      <c r="GZ70" s="2"/>
      <c r="HA70" s="2">
        <v>0</v>
      </c>
      <c r="HB70" s="2">
        <v>0</v>
      </c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>
        <v>0</v>
      </c>
      <c r="IL70" s="2"/>
      <c r="IM70" s="2"/>
      <c r="IN70" s="2"/>
      <c r="IO70" s="2"/>
      <c r="IP70" s="2"/>
      <c r="IQ70" s="2"/>
      <c r="IR70" s="2"/>
      <c r="IS70" s="2"/>
      <c r="IT70" s="2"/>
      <c r="IU70" s="2"/>
    </row>
    <row r="71" spans="1:255" x14ac:dyDescent="0.2">
      <c r="A71">
        <v>17</v>
      </c>
      <c r="B71">
        <v>1</v>
      </c>
      <c r="E71" t="s">
        <v>123</v>
      </c>
      <c r="F71" t="s">
        <v>3</v>
      </c>
      <c r="G71" t="s">
        <v>3</v>
      </c>
      <c r="H71" t="s">
        <v>3</v>
      </c>
      <c r="I71">
        <v>0</v>
      </c>
      <c r="J71">
        <v>0</v>
      </c>
      <c r="O71">
        <f t="shared" si="53"/>
        <v>0</v>
      </c>
      <c r="P71">
        <f t="shared" si="54"/>
        <v>0</v>
      </c>
      <c r="Q71">
        <f t="shared" si="55"/>
        <v>0</v>
      </c>
      <c r="R71">
        <f t="shared" si="56"/>
        <v>0</v>
      </c>
      <c r="S71">
        <f t="shared" si="57"/>
        <v>0</v>
      </c>
      <c r="T71">
        <f t="shared" si="58"/>
        <v>0</v>
      </c>
      <c r="U71">
        <f t="shared" si="59"/>
        <v>0</v>
      </c>
      <c r="V71">
        <f t="shared" si="60"/>
        <v>0</v>
      </c>
      <c r="W71">
        <f t="shared" si="61"/>
        <v>0</v>
      </c>
      <c r="X71">
        <f t="shared" si="62"/>
        <v>0</v>
      </c>
      <c r="Y71">
        <f t="shared" si="63"/>
        <v>0</v>
      </c>
      <c r="AA71">
        <v>34732181</v>
      </c>
      <c r="AB71">
        <f t="shared" si="64"/>
        <v>0</v>
      </c>
      <c r="AC71">
        <f t="shared" si="52"/>
        <v>0</v>
      </c>
      <c r="AD71">
        <f t="shared" si="65"/>
        <v>0</v>
      </c>
      <c r="AE71">
        <f t="shared" si="66"/>
        <v>0</v>
      </c>
      <c r="AF71">
        <f t="shared" si="67"/>
        <v>0</v>
      </c>
      <c r="AG71">
        <f t="shared" si="68"/>
        <v>0</v>
      </c>
      <c r="AH71">
        <f t="shared" si="69"/>
        <v>0</v>
      </c>
      <c r="AI71">
        <f t="shared" si="70"/>
        <v>0</v>
      </c>
      <c r="AJ71">
        <f t="shared" si="71"/>
        <v>0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90</v>
      </c>
      <c r="AU71">
        <v>52</v>
      </c>
      <c r="AV71">
        <v>1</v>
      </c>
      <c r="AW71">
        <v>1</v>
      </c>
      <c r="AZ71">
        <v>1</v>
      </c>
      <c r="BA71">
        <v>18.3</v>
      </c>
      <c r="BB71">
        <v>12.5</v>
      </c>
      <c r="BC71">
        <v>7.5</v>
      </c>
      <c r="BD71" t="s">
        <v>3</v>
      </c>
      <c r="BE71" t="s">
        <v>3</v>
      </c>
      <c r="BF71" t="s">
        <v>3</v>
      </c>
      <c r="BG71" t="s">
        <v>3</v>
      </c>
      <c r="BH71">
        <v>0</v>
      </c>
      <c r="BI71">
        <v>1</v>
      </c>
      <c r="BJ71" t="s">
        <v>3</v>
      </c>
      <c r="BM71">
        <v>0</v>
      </c>
      <c r="BN71">
        <v>0</v>
      </c>
      <c r="BO71" t="s">
        <v>3</v>
      </c>
      <c r="BP71">
        <v>0</v>
      </c>
      <c r="BQ71">
        <v>20</v>
      </c>
      <c r="BR71">
        <v>0</v>
      </c>
      <c r="BS71">
        <v>18.3</v>
      </c>
      <c r="BT71">
        <v>1</v>
      </c>
      <c r="BU71">
        <v>1</v>
      </c>
      <c r="BV71">
        <v>1</v>
      </c>
      <c r="BW71">
        <v>1</v>
      </c>
      <c r="BX71">
        <v>1</v>
      </c>
      <c r="BY71" t="s">
        <v>3</v>
      </c>
      <c r="BZ71">
        <v>106</v>
      </c>
      <c r="CA71">
        <v>65</v>
      </c>
      <c r="CF71">
        <v>0</v>
      </c>
      <c r="CG71">
        <v>0</v>
      </c>
      <c r="CM71">
        <v>0</v>
      </c>
      <c r="CN71" t="s">
        <v>3</v>
      </c>
      <c r="CO71">
        <v>0</v>
      </c>
      <c r="CP71">
        <f t="shared" si="72"/>
        <v>0</v>
      </c>
      <c r="CQ71">
        <f t="shared" si="73"/>
        <v>0</v>
      </c>
      <c r="CR71">
        <f t="shared" si="74"/>
        <v>0</v>
      </c>
      <c r="CS71">
        <f t="shared" si="75"/>
        <v>0</v>
      </c>
      <c r="CT71">
        <f t="shared" si="76"/>
        <v>0</v>
      </c>
      <c r="CU71">
        <f t="shared" si="77"/>
        <v>0</v>
      </c>
      <c r="CV71">
        <f t="shared" si="78"/>
        <v>0</v>
      </c>
      <c r="CW71">
        <f t="shared" si="79"/>
        <v>0</v>
      </c>
      <c r="CX71">
        <f t="shared" si="80"/>
        <v>0</v>
      </c>
      <c r="CY71">
        <f t="shared" si="81"/>
        <v>0</v>
      </c>
      <c r="CZ71">
        <f t="shared" si="82"/>
        <v>0</v>
      </c>
      <c r="DC71" t="s">
        <v>3</v>
      </c>
      <c r="DD71" t="s">
        <v>3</v>
      </c>
      <c r="DE71" t="s">
        <v>3</v>
      </c>
      <c r="DF71" t="s">
        <v>3</v>
      </c>
      <c r="DG71" t="s">
        <v>3</v>
      </c>
      <c r="DH71" t="s">
        <v>3</v>
      </c>
      <c r="DI71" t="s">
        <v>3</v>
      </c>
      <c r="DJ71" t="s">
        <v>3</v>
      </c>
      <c r="DK71" t="s">
        <v>3</v>
      </c>
      <c r="DL71" t="s">
        <v>3</v>
      </c>
      <c r="DM71" t="s">
        <v>3</v>
      </c>
      <c r="DN71">
        <v>0</v>
      </c>
      <c r="DO71">
        <v>0</v>
      </c>
      <c r="DP71">
        <v>1</v>
      </c>
      <c r="DQ71">
        <v>1</v>
      </c>
      <c r="EE71">
        <v>32653299</v>
      </c>
      <c r="EF71">
        <v>20</v>
      </c>
      <c r="EG71" t="s">
        <v>81</v>
      </c>
      <c r="EH71">
        <v>0</v>
      </c>
      <c r="EI71" t="s">
        <v>3</v>
      </c>
      <c r="EJ71">
        <v>1</v>
      </c>
      <c r="EK71">
        <v>0</v>
      </c>
      <c r="EL71" t="s">
        <v>121</v>
      </c>
      <c r="EM71" t="s">
        <v>122</v>
      </c>
      <c r="EO71" t="s">
        <v>3</v>
      </c>
      <c r="EQ71">
        <v>0</v>
      </c>
      <c r="ER71">
        <v>0</v>
      </c>
      <c r="ES71">
        <v>0</v>
      </c>
      <c r="ET71">
        <v>0</v>
      </c>
      <c r="EU71">
        <v>0</v>
      </c>
      <c r="EV71">
        <v>0</v>
      </c>
      <c r="EW71">
        <v>0</v>
      </c>
      <c r="EX71">
        <v>0</v>
      </c>
      <c r="EY71">
        <v>0</v>
      </c>
      <c r="FQ71">
        <v>0</v>
      </c>
      <c r="FR71">
        <f t="shared" si="83"/>
        <v>0</v>
      </c>
      <c r="FS71">
        <v>0</v>
      </c>
      <c r="FV71" t="s">
        <v>20</v>
      </c>
      <c r="FW71" t="s">
        <v>21</v>
      </c>
      <c r="FX71">
        <v>106</v>
      </c>
      <c r="FY71">
        <v>65</v>
      </c>
      <c r="GA71" t="s">
        <v>3</v>
      </c>
      <c r="GD71">
        <v>0</v>
      </c>
      <c r="GF71">
        <v>1255953653</v>
      </c>
      <c r="GG71">
        <v>2</v>
      </c>
      <c r="GH71">
        <v>0</v>
      </c>
      <c r="GI71">
        <v>4</v>
      </c>
      <c r="GJ71">
        <v>0</v>
      </c>
      <c r="GK71">
        <f>ROUND(R71*(S12)/100,2)</f>
        <v>0</v>
      </c>
      <c r="GL71">
        <f t="shared" si="84"/>
        <v>0</v>
      </c>
      <c r="GM71">
        <f t="shared" si="85"/>
        <v>0</v>
      </c>
      <c r="GN71">
        <f t="shared" si="86"/>
        <v>0</v>
      </c>
      <c r="GO71">
        <f t="shared" si="87"/>
        <v>0</v>
      </c>
      <c r="GP71">
        <f t="shared" si="88"/>
        <v>0</v>
      </c>
      <c r="GR71">
        <v>0</v>
      </c>
      <c r="GS71">
        <v>3</v>
      </c>
      <c r="GT71">
        <v>0</v>
      </c>
      <c r="GU71" t="s">
        <v>3</v>
      </c>
      <c r="GV71">
        <f t="shared" si="89"/>
        <v>0</v>
      </c>
      <c r="GW71">
        <v>18.3</v>
      </c>
      <c r="GX71">
        <f t="shared" si="90"/>
        <v>0</v>
      </c>
      <c r="HA71">
        <v>0</v>
      </c>
      <c r="HB71">
        <v>0</v>
      </c>
      <c r="IK71">
        <v>0</v>
      </c>
    </row>
    <row r="72" spans="1:255" x14ac:dyDescent="0.2">
      <c r="A72" s="2">
        <v>17</v>
      </c>
      <c r="B72" s="2">
        <v>1</v>
      </c>
      <c r="C72" s="2"/>
      <c r="D72" s="2"/>
      <c r="E72" s="2" t="s">
        <v>124</v>
      </c>
      <c r="F72" s="2" t="s">
        <v>3</v>
      </c>
      <c r="G72" s="2" t="s">
        <v>3</v>
      </c>
      <c r="H72" s="2" t="s">
        <v>3</v>
      </c>
      <c r="I72" s="2">
        <v>0</v>
      </c>
      <c r="J72" s="2">
        <v>0</v>
      </c>
      <c r="K72" s="2"/>
      <c r="L72" s="2"/>
      <c r="M72" s="2"/>
      <c r="N72" s="2"/>
      <c r="O72" s="2">
        <f t="shared" si="53"/>
        <v>0</v>
      </c>
      <c r="P72" s="2">
        <f t="shared" si="54"/>
        <v>0</v>
      </c>
      <c r="Q72" s="2">
        <f t="shared" si="55"/>
        <v>0</v>
      </c>
      <c r="R72" s="2">
        <f t="shared" si="56"/>
        <v>0</v>
      </c>
      <c r="S72" s="2">
        <f t="shared" si="57"/>
        <v>0</v>
      </c>
      <c r="T72" s="2">
        <f t="shared" si="58"/>
        <v>0</v>
      </c>
      <c r="U72" s="2">
        <f t="shared" si="59"/>
        <v>0</v>
      </c>
      <c r="V72" s="2">
        <f t="shared" si="60"/>
        <v>0</v>
      </c>
      <c r="W72" s="2">
        <f t="shared" si="61"/>
        <v>0</v>
      </c>
      <c r="X72" s="2">
        <f t="shared" si="62"/>
        <v>0</v>
      </c>
      <c r="Y72" s="2">
        <f t="shared" si="63"/>
        <v>0</v>
      </c>
      <c r="Z72" s="2"/>
      <c r="AA72" s="2">
        <v>34732180</v>
      </c>
      <c r="AB72" s="2">
        <f t="shared" si="64"/>
        <v>0</v>
      </c>
      <c r="AC72" s="2">
        <f t="shared" si="52"/>
        <v>0</v>
      </c>
      <c r="AD72" s="2">
        <f t="shared" si="65"/>
        <v>0</v>
      </c>
      <c r="AE72" s="2">
        <f t="shared" si="66"/>
        <v>0</v>
      </c>
      <c r="AF72" s="2">
        <f t="shared" si="67"/>
        <v>0</v>
      </c>
      <c r="AG72" s="2">
        <f t="shared" si="68"/>
        <v>0</v>
      </c>
      <c r="AH72" s="2">
        <f t="shared" si="69"/>
        <v>0</v>
      </c>
      <c r="AI72" s="2">
        <f t="shared" si="70"/>
        <v>0</v>
      </c>
      <c r="AJ72" s="2">
        <f t="shared" si="71"/>
        <v>0</v>
      </c>
      <c r="AK72" s="2">
        <v>0</v>
      </c>
      <c r="AL72" s="2">
        <v>0</v>
      </c>
      <c r="AM72" s="2">
        <v>0</v>
      </c>
      <c r="AN72" s="2">
        <v>0</v>
      </c>
      <c r="AO72" s="2">
        <v>0</v>
      </c>
      <c r="AP72" s="2">
        <v>0</v>
      </c>
      <c r="AQ72" s="2">
        <v>0</v>
      </c>
      <c r="AR72" s="2">
        <v>0</v>
      </c>
      <c r="AS72" s="2">
        <v>0</v>
      </c>
      <c r="AT72" s="2">
        <v>106</v>
      </c>
      <c r="AU72" s="2">
        <v>65</v>
      </c>
      <c r="AV72" s="2">
        <v>1</v>
      </c>
      <c r="AW72" s="2">
        <v>1</v>
      </c>
      <c r="AX72" s="2"/>
      <c r="AY72" s="2"/>
      <c r="AZ72" s="2">
        <v>1</v>
      </c>
      <c r="BA72" s="2">
        <v>1</v>
      </c>
      <c r="BB72" s="2">
        <v>1</v>
      </c>
      <c r="BC72" s="2">
        <v>1</v>
      </c>
      <c r="BD72" s="2" t="s">
        <v>3</v>
      </c>
      <c r="BE72" s="2" t="s">
        <v>3</v>
      </c>
      <c r="BF72" s="2" t="s">
        <v>3</v>
      </c>
      <c r="BG72" s="2" t="s">
        <v>3</v>
      </c>
      <c r="BH72" s="2">
        <v>0</v>
      </c>
      <c r="BI72" s="2">
        <v>1</v>
      </c>
      <c r="BJ72" s="2" t="s">
        <v>3</v>
      </c>
      <c r="BK72" s="2"/>
      <c r="BL72" s="2"/>
      <c r="BM72" s="2">
        <v>0</v>
      </c>
      <c r="BN72" s="2">
        <v>0</v>
      </c>
      <c r="BO72" s="2" t="s">
        <v>3</v>
      </c>
      <c r="BP72" s="2">
        <v>0</v>
      </c>
      <c r="BQ72" s="2">
        <v>20</v>
      </c>
      <c r="BR72" s="2">
        <v>0</v>
      </c>
      <c r="BS72" s="2">
        <v>1</v>
      </c>
      <c r="BT72" s="2">
        <v>1</v>
      </c>
      <c r="BU72" s="2">
        <v>1</v>
      </c>
      <c r="BV72" s="2">
        <v>1</v>
      </c>
      <c r="BW72" s="2">
        <v>1</v>
      </c>
      <c r="BX72" s="2">
        <v>1</v>
      </c>
      <c r="BY72" s="2" t="s">
        <v>3</v>
      </c>
      <c r="BZ72" s="2">
        <v>106</v>
      </c>
      <c r="CA72" s="2">
        <v>65</v>
      </c>
      <c r="CB72" s="2"/>
      <c r="CC72" s="2"/>
      <c r="CD72" s="2"/>
      <c r="CE72" s="2"/>
      <c r="CF72" s="2">
        <v>0</v>
      </c>
      <c r="CG72" s="2">
        <v>0</v>
      </c>
      <c r="CH72" s="2"/>
      <c r="CI72" s="2"/>
      <c r="CJ72" s="2"/>
      <c r="CK72" s="2"/>
      <c r="CL72" s="2"/>
      <c r="CM72" s="2">
        <v>0</v>
      </c>
      <c r="CN72" s="2" t="s">
        <v>3</v>
      </c>
      <c r="CO72" s="2">
        <v>0</v>
      </c>
      <c r="CP72" s="2">
        <f t="shared" si="72"/>
        <v>0</v>
      </c>
      <c r="CQ72" s="2">
        <f t="shared" si="73"/>
        <v>0</v>
      </c>
      <c r="CR72" s="2">
        <f t="shared" si="74"/>
        <v>0</v>
      </c>
      <c r="CS72" s="2">
        <f t="shared" si="75"/>
        <v>0</v>
      </c>
      <c r="CT72" s="2">
        <f t="shared" si="76"/>
        <v>0</v>
      </c>
      <c r="CU72" s="2">
        <f t="shared" si="77"/>
        <v>0</v>
      </c>
      <c r="CV72" s="2">
        <f t="shared" si="78"/>
        <v>0</v>
      </c>
      <c r="CW72" s="2">
        <f t="shared" si="79"/>
        <v>0</v>
      </c>
      <c r="CX72" s="2">
        <f t="shared" si="80"/>
        <v>0</v>
      </c>
      <c r="CY72" s="2">
        <f t="shared" si="81"/>
        <v>0</v>
      </c>
      <c r="CZ72" s="2">
        <f t="shared" si="82"/>
        <v>0</v>
      </c>
      <c r="DA72" s="2"/>
      <c r="DB72" s="2"/>
      <c r="DC72" s="2" t="s">
        <v>3</v>
      </c>
      <c r="DD72" s="2" t="s">
        <v>3</v>
      </c>
      <c r="DE72" s="2" t="s">
        <v>3</v>
      </c>
      <c r="DF72" s="2" t="s">
        <v>3</v>
      </c>
      <c r="DG72" s="2" t="s">
        <v>3</v>
      </c>
      <c r="DH72" s="2" t="s">
        <v>3</v>
      </c>
      <c r="DI72" s="2" t="s">
        <v>3</v>
      </c>
      <c r="DJ72" s="2" t="s">
        <v>3</v>
      </c>
      <c r="DK72" s="2" t="s">
        <v>3</v>
      </c>
      <c r="DL72" s="2" t="s">
        <v>3</v>
      </c>
      <c r="DM72" s="2" t="s">
        <v>3</v>
      </c>
      <c r="DN72" s="2">
        <v>0</v>
      </c>
      <c r="DO72" s="2">
        <v>0</v>
      </c>
      <c r="DP72" s="2">
        <v>1</v>
      </c>
      <c r="DQ72" s="2">
        <v>1</v>
      </c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>
        <v>32653299</v>
      </c>
      <c r="EF72" s="2">
        <v>20</v>
      </c>
      <c r="EG72" s="2" t="s">
        <v>81</v>
      </c>
      <c r="EH72" s="2">
        <v>0</v>
      </c>
      <c r="EI72" s="2" t="s">
        <v>3</v>
      </c>
      <c r="EJ72" s="2">
        <v>1</v>
      </c>
      <c r="EK72" s="2">
        <v>0</v>
      </c>
      <c r="EL72" s="2" t="s">
        <v>121</v>
      </c>
      <c r="EM72" s="2" t="s">
        <v>122</v>
      </c>
      <c r="EN72" s="2"/>
      <c r="EO72" s="2" t="s">
        <v>3</v>
      </c>
      <c r="EP72" s="2"/>
      <c r="EQ72" s="2">
        <v>0</v>
      </c>
      <c r="ER72" s="2">
        <v>0</v>
      </c>
      <c r="ES72" s="2">
        <v>0</v>
      </c>
      <c r="ET72" s="2">
        <v>0</v>
      </c>
      <c r="EU72" s="2">
        <v>0</v>
      </c>
      <c r="EV72" s="2">
        <v>0</v>
      </c>
      <c r="EW72" s="2">
        <v>0</v>
      </c>
      <c r="EX72" s="2">
        <v>0</v>
      </c>
      <c r="EY72" s="2">
        <v>0</v>
      </c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>
        <v>0</v>
      </c>
      <c r="FR72" s="2">
        <f t="shared" si="83"/>
        <v>0</v>
      </c>
      <c r="FS72" s="2">
        <v>0</v>
      </c>
      <c r="FT72" s="2"/>
      <c r="FU72" s="2"/>
      <c r="FV72" s="2"/>
      <c r="FW72" s="2"/>
      <c r="FX72" s="2">
        <v>106</v>
      </c>
      <c r="FY72" s="2">
        <v>65</v>
      </c>
      <c r="FZ72" s="2"/>
      <c r="GA72" s="2" t="s">
        <v>3</v>
      </c>
      <c r="GB72" s="2"/>
      <c r="GC72" s="2"/>
      <c r="GD72" s="2">
        <v>0</v>
      </c>
      <c r="GE72" s="2"/>
      <c r="GF72" s="2">
        <v>1255953653</v>
      </c>
      <c r="GG72" s="2">
        <v>2</v>
      </c>
      <c r="GH72" s="2">
        <v>0</v>
      </c>
      <c r="GI72" s="2">
        <v>-2</v>
      </c>
      <c r="GJ72" s="2">
        <v>0</v>
      </c>
      <c r="GK72" s="2">
        <f>ROUND(R72*(R12)/100,2)</f>
        <v>0</v>
      </c>
      <c r="GL72" s="2">
        <f t="shared" si="84"/>
        <v>0</v>
      </c>
      <c r="GM72" s="2">
        <f t="shared" si="85"/>
        <v>0</v>
      </c>
      <c r="GN72" s="2">
        <f t="shared" si="86"/>
        <v>0</v>
      </c>
      <c r="GO72" s="2">
        <f t="shared" si="87"/>
        <v>0</v>
      </c>
      <c r="GP72" s="2">
        <f t="shared" si="88"/>
        <v>0</v>
      </c>
      <c r="GQ72" s="2"/>
      <c r="GR72" s="2">
        <v>0</v>
      </c>
      <c r="GS72" s="2">
        <v>3</v>
      </c>
      <c r="GT72" s="2">
        <v>0</v>
      </c>
      <c r="GU72" s="2" t="s">
        <v>3</v>
      </c>
      <c r="GV72" s="2">
        <f t="shared" si="89"/>
        <v>0</v>
      </c>
      <c r="GW72" s="2">
        <v>1</v>
      </c>
      <c r="GX72" s="2">
        <f t="shared" si="90"/>
        <v>0</v>
      </c>
      <c r="GY72" s="2"/>
      <c r="GZ72" s="2"/>
      <c r="HA72" s="2">
        <v>0</v>
      </c>
      <c r="HB72" s="2">
        <v>0</v>
      </c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>
        <v>0</v>
      </c>
      <c r="IL72" s="2"/>
      <c r="IM72" s="2"/>
      <c r="IN72" s="2"/>
      <c r="IO72" s="2"/>
      <c r="IP72" s="2"/>
      <c r="IQ72" s="2"/>
      <c r="IR72" s="2"/>
      <c r="IS72" s="2"/>
      <c r="IT72" s="2"/>
      <c r="IU72" s="2"/>
    </row>
    <row r="73" spans="1:255" x14ac:dyDescent="0.2">
      <c r="A73">
        <v>17</v>
      </c>
      <c r="B73">
        <v>1</v>
      </c>
      <c r="E73" t="s">
        <v>124</v>
      </c>
      <c r="F73" t="s">
        <v>3</v>
      </c>
      <c r="G73" t="s">
        <v>3</v>
      </c>
      <c r="H73" t="s">
        <v>3</v>
      </c>
      <c r="I73">
        <v>0</v>
      </c>
      <c r="J73">
        <v>0</v>
      </c>
      <c r="O73">
        <f t="shared" si="53"/>
        <v>0</v>
      </c>
      <c r="P73">
        <f t="shared" si="54"/>
        <v>0</v>
      </c>
      <c r="Q73">
        <f t="shared" si="55"/>
        <v>0</v>
      </c>
      <c r="R73">
        <f t="shared" si="56"/>
        <v>0</v>
      </c>
      <c r="S73">
        <f t="shared" si="57"/>
        <v>0</v>
      </c>
      <c r="T73">
        <f t="shared" si="58"/>
        <v>0</v>
      </c>
      <c r="U73">
        <f t="shared" si="59"/>
        <v>0</v>
      </c>
      <c r="V73">
        <f t="shared" si="60"/>
        <v>0</v>
      </c>
      <c r="W73">
        <f t="shared" si="61"/>
        <v>0</v>
      </c>
      <c r="X73">
        <f t="shared" si="62"/>
        <v>0</v>
      </c>
      <c r="Y73">
        <f t="shared" si="63"/>
        <v>0</v>
      </c>
      <c r="AA73">
        <v>34732181</v>
      </c>
      <c r="AB73">
        <f t="shared" si="64"/>
        <v>0</v>
      </c>
      <c r="AC73">
        <f t="shared" si="52"/>
        <v>0</v>
      </c>
      <c r="AD73">
        <f t="shared" si="65"/>
        <v>0</v>
      </c>
      <c r="AE73">
        <f t="shared" si="66"/>
        <v>0</v>
      </c>
      <c r="AF73">
        <f t="shared" si="67"/>
        <v>0</v>
      </c>
      <c r="AG73">
        <f t="shared" si="68"/>
        <v>0</v>
      </c>
      <c r="AH73">
        <f t="shared" si="69"/>
        <v>0</v>
      </c>
      <c r="AI73">
        <f t="shared" si="70"/>
        <v>0</v>
      </c>
      <c r="AJ73">
        <f t="shared" si="71"/>
        <v>0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90</v>
      </c>
      <c r="AU73">
        <v>52</v>
      </c>
      <c r="AV73">
        <v>1</v>
      </c>
      <c r="AW73">
        <v>1</v>
      </c>
      <c r="AZ73">
        <v>1</v>
      </c>
      <c r="BA73">
        <v>18.3</v>
      </c>
      <c r="BB73">
        <v>12.5</v>
      </c>
      <c r="BC73">
        <v>7.5</v>
      </c>
      <c r="BD73" t="s">
        <v>3</v>
      </c>
      <c r="BE73" t="s">
        <v>3</v>
      </c>
      <c r="BF73" t="s">
        <v>3</v>
      </c>
      <c r="BG73" t="s">
        <v>3</v>
      </c>
      <c r="BH73">
        <v>0</v>
      </c>
      <c r="BI73">
        <v>1</v>
      </c>
      <c r="BJ73" t="s">
        <v>3</v>
      </c>
      <c r="BM73">
        <v>0</v>
      </c>
      <c r="BN73">
        <v>0</v>
      </c>
      <c r="BO73" t="s">
        <v>3</v>
      </c>
      <c r="BP73">
        <v>0</v>
      </c>
      <c r="BQ73">
        <v>20</v>
      </c>
      <c r="BR73">
        <v>0</v>
      </c>
      <c r="BS73">
        <v>18.3</v>
      </c>
      <c r="BT73">
        <v>1</v>
      </c>
      <c r="BU73">
        <v>1</v>
      </c>
      <c r="BV73">
        <v>1</v>
      </c>
      <c r="BW73">
        <v>1</v>
      </c>
      <c r="BX73">
        <v>1</v>
      </c>
      <c r="BY73" t="s">
        <v>3</v>
      </c>
      <c r="BZ73">
        <v>106</v>
      </c>
      <c r="CA73">
        <v>65</v>
      </c>
      <c r="CF73">
        <v>0</v>
      </c>
      <c r="CG73">
        <v>0</v>
      </c>
      <c r="CM73">
        <v>0</v>
      </c>
      <c r="CN73" t="s">
        <v>3</v>
      </c>
      <c r="CO73">
        <v>0</v>
      </c>
      <c r="CP73">
        <f t="shared" si="72"/>
        <v>0</v>
      </c>
      <c r="CQ73">
        <f t="shared" si="73"/>
        <v>0</v>
      </c>
      <c r="CR73">
        <f t="shared" si="74"/>
        <v>0</v>
      </c>
      <c r="CS73">
        <f t="shared" si="75"/>
        <v>0</v>
      </c>
      <c r="CT73">
        <f t="shared" si="76"/>
        <v>0</v>
      </c>
      <c r="CU73">
        <f t="shared" si="77"/>
        <v>0</v>
      </c>
      <c r="CV73">
        <f t="shared" si="78"/>
        <v>0</v>
      </c>
      <c r="CW73">
        <f t="shared" si="79"/>
        <v>0</v>
      </c>
      <c r="CX73">
        <f t="shared" si="80"/>
        <v>0</v>
      </c>
      <c r="CY73">
        <f t="shared" si="81"/>
        <v>0</v>
      </c>
      <c r="CZ73">
        <f t="shared" si="82"/>
        <v>0</v>
      </c>
      <c r="DC73" t="s">
        <v>3</v>
      </c>
      <c r="DD73" t="s">
        <v>3</v>
      </c>
      <c r="DE73" t="s">
        <v>3</v>
      </c>
      <c r="DF73" t="s">
        <v>3</v>
      </c>
      <c r="DG73" t="s">
        <v>3</v>
      </c>
      <c r="DH73" t="s">
        <v>3</v>
      </c>
      <c r="DI73" t="s">
        <v>3</v>
      </c>
      <c r="DJ73" t="s">
        <v>3</v>
      </c>
      <c r="DK73" t="s">
        <v>3</v>
      </c>
      <c r="DL73" t="s">
        <v>3</v>
      </c>
      <c r="DM73" t="s">
        <v>3</v>
      </c>
      <c r="DN73">
        <v>0</v>
      </c>
      <c r="DO73">
        <v>0</v>
      </c>
      <c r="DP73">
        <v>1</v>
      </c>
      <c r="DQ73">
        <v>1</v>
      </c>
      <c r="EE73">
        <v>32653299</v>
      </c>
      <c r="EF73">
        <v>20</v>
      </c>
      <c r="EG73" t="s">
        <v>81</v>
      </c>
      <c r="EH73">
        <v>0</v>
      </c>
      <c r="EI73" t="s">
        <v>3</v>
      </c>
      <c r="EJ73">
        <v>1</v>
      </c>
      <c r="EK73">
        <v>0</v>
      </c>
      <c r="EL73" t="s">
        <v>121</v>
      </c>
      <c r="EM73" t="s">
        <v>122</v>
      </c>
      <c r="EO73" t="s">
        <v>3</v>
      </c>
      <c r="EQ73">
        <v>0</v>
      </c>
      <c r="ER73">
        <v>0</v>
      </c>
      <c r="ES73">
        <v>0</v>
      </c>
      <c r="ET73">
        <v>0</v>
      </c>
      <c r="EU73">
        <v>0</v>
      </c>
      <c r="EV73">
        <v>0</v>
      </c>
      <c r="EW73">
        <v>0</v>
      </c>
      <c r="EX73">
        <v>0</v>
      </c>
      <c r="EY73">
        <v>0</v>
      </c>
      <c r="FQ73">
        <v>0</v>
      </c>
      <c r="FR73">
        <f t="shared" si="83"/>
        <v>0</v>
      </c>
      <c r="FS73">
        <v>0</v>
      </c>
      <c r="FV73" t="s">
        <v>20</v>
      </c>
      <c r="FW73" t="s">
        <v>21</v>
      </c>
      <c r="FX73">
        <v>106</v>
      </c>
      <c r="FY73">
        <v>65</v>
      </c>
      <c r="GA73" t="s">
        <v>3</v>
      </c>
      <c r="GD73">
        <v>0</v>
      </c>
      <c r="GF73">
        <v>1255953653</v>
      </c>
      <c r="GG73">
        <v>2</v>
      </c>
      <c r="GH73">
        <v>0</v>
      </c>
      <c r="GI73">
        <v>4</v>
      </c>
      <c r="GJ73">
        <v>0</v>
      </c>
      <c r="GK73">
        <f>ROUND(R73*(S12)/100,2)</f>
        <v>0</v>
      </c>
      <c r="GL73">
        <f t="shared" si="84"/>
        <v>0</v>
      </c>
      <c r="GM73">
        <f t="shared" si="85"/>
        <v>0</v>
      </c>
      <c r="GN73">
        <f t="shared" si="86"/>
        <v>0</v>
      </c>
      <c r="GO73">
        <f t="shared" si="87"/>
        <v>0</v>
      </c>
      <c r="GP73">
        <f t="shared" si="88"/>
        <v>0</v>
      </c>
      <c r="GR73">
        <v>0</v>
      </c>
      <c r="GS73">
        <v>3</v>
      </c>
      <c r="GT73">
        <v>0</v>
      </c>
      <c r="GU73" t="s">
        <v>3</v>
      </c>
      <c r="GV73">
        <f t="shared" si="89"/>
        <v>0</v>
      </c>
      <c r="GW73">
        <v>18.3</v>
      </c>
      <c r="GX73">
        <f t="shared" si="90"/>
        <v>0</v>
      </c>
      <c r="HA73">
        <v>0</v>
      </c>
      <c r="HB73">
        <v>0</v>
      </c>
      <c r="IK73">
        <v>0</v>
      </c>
    </row>
    <row r="75" spans="1:255" x14ac:dyDescent="0.2">
      <c r="A75" s="3">
        <v>51</v>
      </c>
      <c r="B75" s="3">
        <f>B20</f>
        <v>1</v>
      </c>
      <c r="C75" s="3">
        <f>A20</f>
        <v>3</v>
      </c>
      <c r="D75" s="3">
        <f>ROW(A20)</f>
        <v>20</v>
      </c>
      <c r="E75" s="3"/>
      <c r="F75" s="3" t="str">
        <f>IF(F20&lt;&gt;"",F20,"")</f>
        <v>Новая локальная смета</v>
      </c>
      <c r="G75" s="3" t="str">
        <f>IF(G20&lt;&gt;"",G20,"")</f>
        <v>Новая локальная смета</v>
      </c>
      <c r="H75" s="3">
        <v>0</v>
      </c>
      <c r="I75" s="3"/>
      <c r="J75" s="3"/>
      <c r="K75" s="3"/>
      <c r="L75" s="3"/>
      <c r="M75" s="3"/>
      <c r="N75" s="3"/>
      <c r="O75" s="3">
        <f t="shared" ref="O75:T75" si="91">ROUND(AB75,2)</f>
        <v>272213.53000000003</v>
      </c>
      <c r="P75" s="3">
        <f t="shared" si="91"/>
        <v>226152.55</v>
      </c>
      <c r="Q75" s="3">
        <f t="shared" si="91"/>
        <v>40951.22</v>
      </c>
      <c r="R75" s="3">
        <f t="shared" si="91"/>
        <v>2590.14</v>
      </c>
      <c r="S75" s="3">
        <f t="shared" si="91"/>
        <v>5109.76</v>
      </c>
      <c r="T75" s="3">
        <f t="shared" si="91"/>
        <v>0</v>
      </c>
      <c r="U75" s="3">
        <f>AH75</f>
        <v>512.47566199999994</v>
      </c>
      <c r="V75" s="3">
        <f>AI75</f>
        <v>196.25755741999998</v>
      </c>
      <c r="W75" s="3">
        <f>ROUND(AJ75,2)</f>
        <v>0</v>
      </c>
      <c r="X75" s="3">
        <f>ROUND(AK75,2)</f>
        <v>7463.02</v>
      </c>
      <c r="Y75" s="3">
        <f>ROUND(AL75,2)</f>
        <v>4939.03</v>
      </c>
      <c r="Z75" s="3"/>
      <c r="AA75" s="3"/>
      <c r="AB75" s="3">
        <f>ROUND(SUMIF(AA24:AA73,"=34732180",O24:O73),2)</f>
        <v>272213.53000000003</v>
      </c>
      <c r="AC75" s="3">
        <f>ROUND(SUMIF(AA24:AA73,"=34732180",P24:P73),2)</f>
        <v>226152.55</v>
      </c>
      <c r="AD75" s="3">
        <f>ROUND(SUMIF(AA24:AA73,"=34732180",Q24:Q73),2)</f>
        <v>40951.22</v>
      </c>
      <c r="AE75" s="3">
        <f>ROUND(SUMIF(AA24:AA73,"=34732180",R24:R73),2)</f>
        <v>2590.14</v>
      </c>
      <c r="AF75" s="3">
        <f>ROUND(SUMIF(AA24:AA73,"=34732180",S24:S73),2)</f>
        <v>5109.76</v>
      </c>
      <c r="AG75" s="3">
        <f>ROUND(SUMIF(AA24:AA73,"=34732180",T24:T73),2)</f>
        <v>0</v>
      </c>
      <c r="AH75" s="3">
        <f>SUMIF(AA24:AA73,"=34732180",U24:U73)</f>
        <v>512.47566199999994</v>
      </c>
      <c r="AI75" s="3">
        <f>SUMIF(AA24:AA73,"=34732180",V24:V73)</f>
        <v>196.25755741999998</v>
      </c>
      <c r="AJ75" s="3">
        <f>ROUND(SUMIF(AA24:AA73,"=34732180",W24:W73),2)</f>
        <v>0</v>
      </c>
      <c r="AK75" s="3">
        <f>ROUND(SUMIF(AA24:AA73,"=34732180",X24:X73),2)</f>
        <v>7463.02</v>
      </c>
      <c r="AL75" s="3">
        <f>ROUND(SUMIF(AA24:AA73,"=34732180",Y24:Y73),2)</f>
        <v>4939.03</v>
      </c>
      <c r="AM75" s="3"/>
      <c r="AN75" s="3"/>
      <c r="AO75" s="3">
        <f t="shared" ref="AO75:BC75" si="92">ROUND(BX75,2)</f>
        <v>0</v>
      </c>
      <c r="AP75" s="3">
        <f t="shared" si="92"/>
        <v>0</v>
      </c>
      <c r="AQ75" s="3">
        <f t="shared" si="92"/>
        <v>0</v>
      </c>
      <c r="AR75" s="3">
        <f t="shared" si="92"/>
        <v>284615.58</v>
      </c>
      <c r="AS75" s="3">
        <f t="shared" si="92"/>
        <v>269949.44</v>
      </c>
      <c r="AT75" s="3">
        <f t="shared" si="92"/>
        <v>14380.97</v>
      </c>
      <c r="AU75" s="3">
        <f t="shared" si="92"/>
        <v>285.17</v>
      </c>
      <c r="AV75" s="3">
        <f t="shared" si="92"/>
        <v>226152.55</v>
      </c>
      <c r="AW75" s="3">
        <f t="shared" si="92"/>
        <v>226152.55</v>
      </c>
      <c r="AX75" s="3">
        <f t="shared" si="92"/>
        <v>0</v>
      </c>
      <c r="AY75" s="3">
        <f t="shared" si="92"/>
        <v>226152.55</v>
      </c>
      <c r="AZ75" s="3">
        <f t="shared" si="92"/>
        <v>0</v>
      </c>
      <c r="BA75" s="3">
        <f t="shared" si="92"/>
        <v>0</v>
      </c>
      <c r="BB75" s="3">
        <f t="shared" si="92"/>
        <v>0</v>
      </c>
      <c r="BC75" s="3">
        <f t="shared" si="92"/>
        <v>0</v>
      </c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>
        <f>ROUND(SUMIF(AA24:AA73,"=34732180",FQ24:FQ73),2)</f>
        <v>0</v>
      </c>
      <c r="BY75" s="3">
        <f>ROUND(SUMIF(AA24:AA73,"=34732180",FR24:FR73),2)</f>
        <v>0</v>
      </c>
      <c r="BZ75" s="3">
        <f>ROUND(SUMIF(AA24:AA73,"=34732180",GL24:GL73),2)</f>
        <v>0</v>
      </c>
      <c r="CA75" s="3">
        <f>ROUND(SUMIF(AA24:AA73,"=34732180",GM24:GM73),2)</f>
        <v>284615.58</v>
      </c>
      <c r="CB75" s="3">
        <f>ROUND(SUMIF(AA24:AA73,"=34732180",GN24:GN73),2)</f>
        <v>269949.44</v>
      </c>
      <c r="CC75" s="3">
        <f>ROUND(SUMIF(AA24:AA73,"=34732180",GO24:GO73),2)</f>
        <v>14380.97</v>
      </c>
      <c r="CD75" s="3">
        <f>ROUND(SUMIF(AA24:AA73,"=34732180",GP24:GP73),2)</f>
        <v>285.17</v>
      </c>
      <c r="CE75" s="3">
        <f>AC75-BX75</f>
        <v>226152.55</v>
      </c>
      <c r="CF75" s="3">
        <f>AC75-BY75</f>
        <v>226152.55</v>
      </c>
      <c r="CG75" s="3">
        <f>BX75-BZ75</f>
        <v>0</v>
      </c>
      <c r="CH75" s="3">
        <f>AC75-BX75-BY75+BZ75</f>
        <v>226152.55</v>
      </c>
      <c r="CI75" s="3">
        <f>BY75-BZ75</f>
        <v>0</v>
      </c>
      <c r="CJ75" s="3">
        <f>ROUND(SUMIF(AA24:AA73,"=34732180",GX24:GX73),2)</f>
        <v>0</v>
      </c>
      <c r="CK75" s="3">
        <f>ROUND(SUMIF(AA24:AA73,"=34732180",GY24:GY73),2)</f>
        <v>0</v>
      </c>
      <c r="CL75" s="3">
        <f>ROUND(SUMIF(AA24:AA73,"=34732180",GZ24:GZ73),2)</f>
        <v>0</v>
      </c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4">
        <f t="shared" ref="DG75:DL75" si="93">ROUND(DT75,2)</f>
        <v>2023836.18</v>
      </c>
      <c r="DH75" s="4">
        <f t="shared" si="93"/>
        <v>1418437.43</v>
      </c>
      <c r="DI75" s="4">
        <f t="shared" si="93"/>
        <v>511890.29</v>
      </c>
      <c r="DJ75" s="4">
        <f t="shared" si="93"/>
        <v>47399.61</v>
      </c>
      <c r="DK75" s="4">
        <f t="shared" si="93"/>
        <v>93508.46</v>
      </c>
      <c r="DL75" s="4">
        <f t="shared" si="93"/>
        <v>0</v>
      </c>
      <c r="DM75" s="4">
        <f>DZ75</f>
        <v>512.47566199999994</v>
      </c>
      <c r="DN75" s="4">
        <f>EA75</f>
        <v>196.25755741999998</v>
      </c>
      <c r="DO75" s="4">
        <f>ROUND(EB75,2)</f>
        <v>0</v>
      </c>
      <c r="DP75" s="4">
        <f>ROUND(EC75,2)</f>
        <v>116239.46</v>
      </c>
      <c r="DQ75" s="4">
        <f>ROUND(ED75,2)</f>
        <v>72307.360000000001</v>
      </c>
      <c r="DR75" s="4"/>
      <c r="DS75" s="4"/>
      <c r="DT75" s="4">
        <f>ROUND(SUMIF(AA24:AA73,"=34732181",O24:O73),2)</f>
        <v>2023836.18</v>
      </c>
      <c r="DU75" s="4">
        <f>ROUND(SUMIF(AA24:AA73,"=34732181",P24:P73),2)</f>
        <v>1418437.43</v>
      </c>
      <c r="DV75" s="4">
        <f>ROUND(SUMIF(AA24:AA73,"=34732181",Q24:Q73),2)</f>
        <v>511890.29</v>
      </c>
      <c r="DW75" s="4">
        <f>ROUND(SUMIF(AA24:AA73,"=34732181",R24:R73),2)</f>
        <v>47399.61</v>
      </c>
      <c r="DX75" s="4">
        <f>ROUND(SUMIF(AA24:AA73,"=34732181",S24:S73),2)</f>
        <v>93508.46</v>
      </c>
      <c r="DY75" s="4">
        <f>ROUND(SUMIF(AA24:AA73,"=34732181",T24:T73),2)</f>
        <v>0</v>
      </c>
      <c r="DZ75" s="4">
        <f>SUMIF(AA24:AA73,"=34732181",U24:U73)</f>
        <v>512.47566199999994</v>
      </c>
      <c r="EA75" s="4">
        <f>SUMIF(AA24:AA73,"=34732181",V24:V73)</f>
        <v>196.25755741999998</v>
      </c>
      <c r="EB75" s="4">
        <f>ROUND(SUMIF(AA24:AA73,"=34732181",W24:W73),2)</f>
        <v>0</v>
      </c>
      <c r="EC75" s="4">
        <f>ROUND(SUMIF(AA24:AA73,"=34732181",X24:X73),2)</f>
        <v>116239.46</v>
      </c>
      <c r="ED75" s="4">
        <f>ROUND(SUMIF(AA24:AA73,"=34732181",Y24:Y73),2)</f>
        <v>72307.360000000001</v>
      </c>
      <c r="EE75" s="4"/>
      <c r="EF75" s="4"/>
      <c r="EG75" s="4">
        <f t="shared" ref="EG75:EU75" si="94">ROUND(FP75,2)</f>
        <v>0</v>
      </c>
      <c r="EH75" s="4">
        <f t="shared" si="94"/>
        <v>0</v>
      </c>
      <c r="EI75" s="4">
        <f t="shared" si="94"/>
        <v>0</v>
      </c>
      <c r="EJ75" s="4">
        <f t="shared" si="94"/>
        <v>2212383</v>
      </c>
      <c r="EK75" s="4">
        <f t="shared" si="94"/>
        <v>1998607.89</v>
      </c>
      <c r="EL75" s="4">
        <f t="shared" si="94"/>
        <v>209014.77</v>
      </c>
      <c r="EM75" s="4">
        <f t="shared" si="94"/>
        <v>4760.34</v>
      </c>
      <c r="EN75" s="4">
        <f t="shared" si="94"/>
        <v>1418437.43</v>
      </c>
      <c r="EO75" s="4">
        <f t="shared" si="94"/>
        <v>1418437.43</v>
      </c>
      <c r="EP75" s="4">
        <f t="shared" si="94"/>
        <v>0</v>
      </c>
      <c r="EQ75" s="4">
        <f t="shared" si="94"/>
        <v>1418437.43</v>
      </c>
      <c r="ER75" s="4">
        <f t="shared" si="94"/>
        <v>0</v>
      </c>
      <c r="ES75" s="4">
        <f t="shared" si="94"/>
        <v>0</v>
      </c>
      <c r="ET75" s="4">
        <f t="shared" si="94"/>
        <v>0</v>
      </c>
      <c r="EU75" s="4">
        <f t="shared" si="94"/>
        <v>0</v>
      </c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>
        <f>ROUND(SUMIF(AA24:AA73,"=34732181",FQ24:FQ73),2)</f>
        <v>0</v>
      </c>
      <c r="FQ75" s="4">
        <f>ROUND(SUMIF(AA24:AA73,"=34732181",FR24:FR73),2)</f>
        <v>0</v>
      </c>
      <c r="FR75" s="4">
        <f>ROUND(SUMIF(AA24:AA73,"=34732181",GL24:GL73),2)</f>
        <v>0</v>
      </c>
      <c r="FS75" s="4">
        <f>ROUND(SUMIF(AA24:AA73,"=34732181",GM24:GM73),2)</f>
        <v>2212383</v>
      </c>
      <c r="FT75" s="4">
        <f>ROUND(SUMIF(AA24:AA73,"=34732181",GN24:GN73),2)</f>
        <v>1998607.89</v>
      </c>
      <c r="FU75" s="4">
        <f>ROUND(SUMIF(AA24:AA73,"=34732181",GO24:GO73),2)</f>
        <v>209014.77</v>
      </c>
      <c r="FV75" s="4">
        <f>ROUND(SUMIF(AA24:AA73,"=34732181",GP24:GP73),2)</f>
        <v>4760.34</v>
      </c>
      <c r="FW75" s="4">
        <f>DU75-FP75</f>
        <v>1418437.43</v>
      </c>
      <c r="FX75" s="4">
        <f>DU75-FQ75</f>
        <v>1418437.43</v>
      </c>
      <c r="FY75" s="4">
        <f>FP75-FR75</f>
        <v>0</v>
      </c>
      <c r="FZ75" s="4">
        <f>DU75-FP75-FQ75+FR75</f>
        <v>1418437.43</v>
      </c>
      <c r="GA75" s="4">
        <f>FQ75-FR75</f>
        <v>0</v>
      </c>
      <c r="GB75" s="4">
        <f>ROUND(SUMIF(AA24:AA73,"=34732181",GX24:GX73),2)</f>
        <v>0</v>
      </c>
      <c r="GC75" s="4">
        <f>ROUND(SUMIF(AA24:AA73,"=34732181",GY24:GY73),2)</f>
        <v>0</v>
      </c>
      <c r="GD75" s="4">
        <f>ROUND(SUMIF(AA24:AA73,"=34732181",GZ24:GZ73),2)</f>
        <v>0</v>
      </c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>
        <v>0</v>
      </c>
    </row>
    <row r="77" spans="1:255" x14ac:dyDescent="0.2">
      <c r="A77" s="5">
        <v>50</v>
      </c>
      <c r="B77" s="5">
        <v>0</v>
      </c>
      <c r="C77" s="5">
        <v>0</v>
      </c>
      <c r="D77" s="5">
        <v>1</v>
      </c>
      <c r="E77" s="5">
        <v>201</v>
      </c>
      <c r="F77" s="5">
        <f>ROUND(Source!O75,O77)</f>
        <v>272213.53000000003</v>
      </c>
      <c r="G77" s="5" t="s">
        <v>125</v>
      </c>
      <c r="H77" s="5" t="s">
        <v>126</v>
      </c>
      <c r="I77" s="5"/>
      <c r="J77" s="5"/>
      <c r="K77" s="5">
        <v>201</v>
      </c>
      <c r="L77" s="5">
        <v>1</v>
      </c>
      <c r="M77" s="5">
        <v>3</v>
      </c>
      <c r="N77" s="5" t="s">
        <v>3</v>
      </c>
      <c r="O77" s="5">
        <v>2</v>
      </c>
      <c r="P77" s="5">
        <f>ROUND(Source!DG75,O77)</f>
        <v>2023836.18</v>
      </c>
      <c r="Q77" s="5"/>
      <c r="R77" s="5"/>
      <c r="S77" s="5"/>
      <c r="T77" s="5"/>
      <c r="U77" s="5"/>
      <c r="V77" s="5"/>
      <c r="W77" s="5"/>
    </row>
    <row r="78" spans="1:255" x14ac:dyDescent="0.2">
      <c r="A78" s="5">
        <v>50</v>
      </c>
      <c r="B78" s="5">
        <v>0</v>
      </c>
      <c r="C78" s="5">
        <v>0</v>
      </c>
      <c r="D78" s="5">
        <v>1</v>
      </c>
      <c r="E78" s="5">
        <v>202</v>
      </c>
      <c r="F78" s="5">
        <f>ROUND(Source!P75,O78)</f>
        <v>226152.55</v>
      </c>
      <c r="G78" s="5" t="s">
        <v>127</v>
      </c>
      <c r="H78" s="5" t="s">
        <v>128</v>
      </c>
      <c r="I78" s="5"/>
      <c r="J78" s="5"/>
      <c r="K78" s="5">
        <v>202</v>
      </c>
      <c r="L78" s="5">
        <v>2</v>
      </c>
      <c r="M78" s="5">
        <v>3</v>
      </c>
      <c r="N78" s="5" t="s">
        <v>3</v>
      </c>
      <c r="O78" s="5">
        <v>2</v>
      </c>
      <c r="P78" s="5">
        <f>ROUND(Source!DH75,O78)</f>
        <v>1418437.43</v>
      </c>
      <c r="Q78" s="5"/>
      <c r="R78" s="5"/>
      <c r="S78" s="5"/>
      <c r="T78" s="5"/>
      <c r="U78" s="5"/>
      <c r="V78" s="5"/>
      <c r="W78" s="5"/>
    </row>
    <row r="79" spans="1:255" x14ac:dyDescent="0.2">
      <c r="A79" s="5">
        <v>50</v>
      </c>
      <c r="B79" s="5">
        <v>0</v>
      </c>
      <c r="C79" s="5">
        <v>0</v>
      </c>
      <c r="D79" s="5">
        <v>1</v>
      </c>
      <c r="E79" s="5">
        <v>222</v>
      </c>
      <c r="F79" s="5">
        <f>ROUND(Source!AO75,O79)</f>
        <v>0</v>
      </c>
      <c r="G79" s="5" t="s">
        <v>129</v>
      </c>
      <c r="H79" s="5" t="s">
        <v>130</v>
      </c>
      <c r="I79" s="5"/>
      <c r="J79" s="5"/>
      <c r="K79" s="5">
        <v>222</v>
      </c>
      <c r="L79" s="5">
        <v>3</v>
      </c>
      <c r="M79" s="5">
        <v>3</v>
      </c>
      <c r="N79" s="5" t="s">
        <v>3</v>
      </c>
      <c r="O79" s="5">
        <v>2</v>
      </c>
      <c r="P79" s="5">
        <f>ROUND(Source!EG75,O79)</f>
        <v>0</v>
      </c>
      <c r="Q79" s="5"/>
      <c r="R79" s="5"/>
      <c r="S79" s="5"/>
      <c r="T79" s="5"/>
      <c r="U79" s="5"/>
      <c r="V79" s="5"/>
      <c r="W79" s="5"/>
    </row>
    <row r="80" spans="1:255" x14ac:dyDescent="0.2">
      <c r="A80" s="5">
        <v>50</v>
      </c>
      <c r="B80" s="5">
        <v>0</v>
      </c>
      <c r="C80" s="5">
        <v>0</v>
      </c>
      <c r="D80" s="5">
        <v>1</v>
      </c>
      <c r="E80" s="5">
        <v>225</v>
      </c>
      <c r="F80" s="5">
        <f>ROUND(Source!AV75,O80)</f>
        <v>226152.55</v>
      </c>
      <c r="G80" s="5" t="s">
        <v>131</v>
      </c>
      <c r="H80" s="5" t="s">
        <v>132</v>
      </c>
      <c r="I80" s="5"/>
      <c r="J80" s="5"/>
      <c r="K80" s="5">
        <v>225</v>
      </c>
      <c r="L80" s="5">
        <v>4</v>
      </c>
      <c r="M80" s="5">
        <v>3</v>
      </c>
      <c r="N80" s="5" t="s">
        <v>3</v>
      </c>
      <c r="O80" s="5">
        <v>2</v>
      </c>
      <c r="P80" s="5">
        <f>ROUND(Source!EN75,O80)</f>
        <v>1418437.43</v>
      </c>
      <c r="Q80" s="5"/>
      <c r="R80" s="5"/>
      <c r="S80" s="5"/>
      <c r="T80" s="5"/>
      <c r="U80" s="5"/>
      <c r="V80" s="5"/>
      <c r="W80" s="5"/>
    </row>
    <row r="81" spans="1:23" x14ac:dyDescent="0.2">
      <c r="A81" s="5">
        <v>50</v>
      </c>
      <c r="B81" s="5">
        <v>0</v>
      </c>
      <c r="C81" s="5">
        <v>0</v>
      </c>
      <c r="D81" s="5">
        <v>1</v>
      </c>
      <c r="E81" s="5">
        <v>226</v>
      </c>
      <c r="F81" s="5">
        <f>ROUND(Source!AW75,O81)</f>
        <v>226152.55</v>
      </c>
      <c r="G81" s="5" t="s">
        <v>133</v>
      </c>
      <c r="H81" s="5" t="s">
        <v>134</v>
      </c>
      <c r="I81" s="5"/>
      <c r="J81" s="5"/>
      <c r="K81" s="5">
        <v>226</v>
      </c>
      <c r="L81" s="5">
        <v>5</v>
      </c>
      <c r="M81" s="5">
        <v>3</v>
      </c>
      <c r="N81" s="5" t="s">
        <v>3</v>
      </c>
      <c r="O81" s="5">
        <v>2</v>
      </c>
      <c r="P81" s="5">
        <f>ROUND(Source!EO75,O81)</f>
        <v>1418437.43</v>
      </c>
      <c r="Q81" s="5"/>
      <c r="R81" s="5"/>
      <c r="S81" s="5"/>
      <c r="T81" s="5"/>
      <c r="U81" s="5"/>
      <c r="V81" s="5"/>
      <c r="W81" s="5"/>
    </row>
    <row r="82" spans="1:23" x14ac:dyDescent="0.2">
      <c r="A82" s="5">
        <v>50</v>
      </c>
      <c r="B82" s="5">
        <v>0</v>
      </c>
      <c r="C82" s="5">
        <v>0</v>
      </c>
      <c r="D82" s="5">
        <v>1</v>
      </c>
      <c r="E82" s="5">
        <v>227</v>
      </c>
      <c r="F82" s="5">
        <f>ROUND(Source!AX75,O82)</f>
        <v>0</v>
      </c>
      <c r="G82" s="5" t="s">
        <v>135</v>
      </c>
      <c r="H82" s="5" t="s">
        <v>136</v>
      </c>
      <c r="I82" s="5"/>
      <c r="J82" s="5"/>
      <c r="K82" s="5">
        <v>227</v>
      </c>
      <c r="L82" s="5">
        <v>6</v>
      </c>
      <c r="M82" s="5">
        <v>3</v>
      </c>
      <c r="N82" s="5" t="s">
        <v>3</v>
      </c>
      <c r="O82" s="5">
        <v>2</v>
      </c>
      <c r="P82" s="5">
        <f>ROUND(Source!EP75,O82)</f>
        <v>0</v>
      </c>
      <c r="Q82" s="5"/>
      <c r="R82" s="5"/>
      <c r="S82" s="5"/>
      <c r="T82" s="5"/>
      <c r="U82" s="5"/>
      <c r="V82" s="5"/>
      <c r="W82" s="5"/>
    </row>
    <row r="83" spans="1:23" x14ac:dyDescent="0.2">
      <c r="A83" s="5">
        <v>50</v>
      </c>
      <c r="B83" s="5">
        <v>0</v>
      </c>
      <c r="C83" s="5">
        <v>0</v>
      </c>
      <c r="D83" s="5">
        <v>1</v>
      </c>
      <c r="E83" s="5">
        <v>228</v>
      </c>
      <c r="F83" s="5">
        <f>ROUND(Source!AY75,O83)</f>
        <v>226152.55</v>
      </c>
      <c r="G83" s="5" t="s">
        <v>137</v>
      </c>
      <c r="H83" s="5" t="s">
        <v>138</v>
      </c>
      <c r="I83" s="5"/>
      <c r="J83" s="5"/>
      <c r="K83" s="5">
        <v>228</v>
      </c>
      <c r="L83" s="5">
        <v>7</v>
      </c>
      <c r="M83" s="5">
        <v>3</v>
      </c>
      <c r="N83" s="5" t="s">
        <v>3</v>
      </c>
      <c r="O83" s="5">
        <v>2</v>
      </c>
      <c r="P83" s="5">
        <f>ROUND(Source!EQ75,O83)</f>
        <v>1418437.43</v>
      </c>
      <c r="Q83" s="5"/>
      <c r="R83" s="5"/>
      <c r="S83" s="5"/>
      <c r="T83" s="5"/>
      <c r="U83" s="5"/>
      <c r="V83" s="5"/>
      <c r="W83" s="5"/>
    </row>
    <row r="84" spans="1:23" x14ac:dyDescent="0.2">
      <c r="A84" s="5">
        <v>50</v>
      </c>
      <c r="B84" s="5">
        <v>0</v>
      </c>
      <c r="C84" s="5">
        <v>0</v>
      </c>
      <c r="D84" s="5">
        <v>1</v>
      </c>
      <c r="E84" s="5">
        <v>216</v>
      </c>
      <c r="F84" s="5">
        <f>ROUND(Source!AP75,O84)</f>
        <v>0</v>
      </c>
      <c r="G84" s="5" t="s">
        <v>139</v>
      </c>
      <c r="H84" s="5" t="s">
        <v>140</v>
      </c>
      <c r="I84" s="5"/>
      <c r="J84" s="5"/>
      <c r="K84" s="5">
        <v>216</v>
      </c>
      <c r="L84" s="5">
        <v>8</v>
      </c>
      <c r="M84" s="5">
        <v>3</v>
      </c>
      <c r="N84" s="5" t="s">
        <v>3</v>
      </c>
      <c r="O84" s="5">
        <v>2</v>
      </c>
      <c r="P84" s="5">
        <f>ROUND(Source!EH75,O84)</f>
        <v>0</v>
      </c>
      <c r="Q84" s="5"/>
      <c r="R84" s="5"/>
      <c r="S84" s="5"/>
      <c r="T84" s="5"/>
      <c r="U84" s="5"/>
      <c r="V84" s="5"/>
      <c r="W84" s="5"/>
    </row>
    <row r="85" spans="1:23" x14ac:dyDescent="0.2">
      <c r="A85" s="5">
        <v>50</v>
      </c>
      <c r="B85" s="5">
        <v>0</v>
      </c>
      <c r="C85" s="5">
        <v>0</v>
      </c>
      <c r="D85" s="5">
        <v>1</v>
      </c>
      <c r="E85" s="5">
        <v>223</v>
      </c>
      <c r="F85" s="5">
        <f>ROUND(Source!AQ75,O85)</f>
        <v>0</v>
      </c>
      <c r="G85" s="5" t="s">
        <v>141</v>
      </c>
      <c r="H85" s="5" t="s">
        <v>142</v>
      </c>
      <c r="I85" s="5"/>
      <c r="J85" s="5"/>
      <c r="K85" s="5">
        <v>223</v>
      </c>
      <c r="L85" s="5">
        <v>9</v>
      </c>
      <c r="M85" s="5">
        <v>3</v>
      </c>
      <c r="N85" s="5" t="s">
        <v>3</v>
      </c>
      <c r="O85" s="5">
        <v>2</v>
      </c>
      <c r="P85" s="5">
        <f>ROUND(Source!EI75,O85)</f>
        <v>0</v>
      </c>
      <c r="Q85" s="5"/>
      <c r="R85" s="5"/>
      <c r="S85" s="5"/>
      <c r="T85" s="5"/>
      <c r="U85" s="5"/>
      <c r="V85" s="5"/>
      <c r="W85" s="5"/>
    </row>
    <row r="86" spans="1:23" x14ac:dyDescent="0.2">
      <c r="A86" s="5">
        <v>50</v>
      </c>
      <c r="B86" s="5">
        <v>0</v>
      </c>
      <c r="C86" s="5">
        <v>0</v>
      </c>
      <c r="D86" s="5">
        <v>1</v>
      </c>
      <c r="E86" s="5">
        <v>229</v>
      </c>
      <c r="F86" s="5">
        <f>ROUND(Source!AZ75,O86)</f>
        <v>0</v>
      </c>
      <c r="G86" s="5" t="s">
        <v>143</v>
      </c>
      <c r="H86" s="5" t="s">
        <v>144</v>
      </c>
      <c r="I86" s="5"/>
      <c r="J86" s="5"/>
      <c r="K86" s="5">
        <v>229</v>
      </c>
      <c r="L86" s="5">
        <v>10</v>
      </c>
      <c r="M86" s="5">
        <v>3</v>
      </c>
      <c r="N86" s="5" t="s">
        <v>3</v>
      </c>
      <c r="O86" s="5">
        <v>2</v>
      </c>
      <c r="P86" s="5">
        <f>ROUND(Source!ER75,O86)</f>
        <v>0</v>
      </c>
      <c r="Q86" s="5"/>
      <c r="R86" s="5"/>
      <c r="S86" s="5"/>
      <c r="T86" s="5"/>
      <c r="U86" s="5"/>
      <c r="V86" s="5"/>
      <c r="W86" s="5"/>
    </row>
    <row r="87" spans="1:23" x14ac:dyDescent="0.2">
      <c r="A87" s="5">
        <v>50</v>
      </c>
      <c r="B87" s="5">
        <v>0</v>
      </c>
      <c r="C87" s="5">
        <v>0</v>
      </c>
      <c r="D87" s="5">
        <v>1</v>
      </c>
      <c r="E87" s="5">
        <v>203</v>
      </c>
      <c r="F87" s="5">
        <f>ROUND(Source!Q75,O87)</f>
        <v>40951.22</v>
      </c>
      <c r="G87" s="5" t="s">
        <v>145</v>
      </c>
      <c r="H87" s="5" t="s">
        <v>146</v>
      </c>
      <c r="I87" s="5"/>
      <c r="J87" s="5"/>
      <c r="K87" s="5">
        <v>203</v>
      </c>
      <c r="L87" s="5">
        <v>11</v>
      </c>
      <c r="M87" s="5">
        <v>3</v>
      </c>
      <c r="N87" s="5" t="s">
        <v>3</v>
      </c>
      <c r="O87" s="5">
        <v>2</v>
      </c>
      <c r="P87" s="5">
        <f>ROUND(Source!DI75,O87)</f>
        <v>511890.29</v>
      </c>
      <c r="Q87" s="5"/>
      <c r="R87" s="5"/>
      <c r="S87" s="5"/>
      <c r="T87" s="5"/>
      <c r="U87" s="5"/>
      <c r="V87" s="5"/>
      <c r="W87" s="5"/>
    </row>
    <row r="88" spans="1:23" x14ac:dyDescent="0.2">
      <c r="A88" s="5">
        <v>50</v>
      </c>
      <c r="B88" s="5">
        <v>0</v>
      </c>
      <c r="C88" s="5">
        <v>0</v>
      </c>
      <c r="D88" s="5">
        <v>1</v>
      </c>
      <c r="E88" s="5">
        <v>231</v>
      </c>
      <c r="F88" s="5">
        <f>ROUND(Source!BB75,O88)</f>
        <v>0</v>
      </c>
      <c r="G88" s="5" t="s">
        <v>147</v>
      </c>
      <c r="H88" s="5" t="s">
        <v>148</v>
      </c>
      <c r="I88" s="5"/>
      <c r="J88" s="5"/>
      <c r="K88" s="5">
        <v>231</v>
      </c>
      <c r="L88" s="5">
        <v>12</v>
      </c>
      <c r="M88" s="5">
        <v>3</v>
      </c>
      <c r="N88" s="5" t="s">
        <v>3</v>
      </c>
      <c r="O88" s="5">
        <v>2</v>
      </c>
      <c r="P88" s="5">
        <f>ROUND(Source!ET75,O88)</f>
        <v>0</v>
      </c>
      <c r="Q88" s="5"/>
      <c r="R88" s="5"/>
      <c r="S88" s="5"/>
      <c r="T88" s="5"/>
      <c r="U88" s="5"/>
      <c r="V88" s="5"/>
      <c r="W88" s="5"/>
    </row>
    <row r="89" spans="1:23" x14ac:dyDescent="0.2">
      <c r="A89" s="5">
        <v>50</v>
      </c>
      <c r="B89" s="5">
        <v>0</v>
      </c>
      <c r="C89" s="5">
        <v>0</v>
      </c>
      <c r="D89" s="5">
        <v>1</v>
      </c>
      <c r="E89" s="5">
        <v>204</v>
      </c>
      <c r="F89" s="5">
        <f>ROUND(Source!R75,O89)</f>
        <v>2590.14</v>
      </c>
      <c r="G89" s="5" t="s">
        <v>149</v>
      </c>
      <c r="H89" s="5" t="s">
        <v>150</v>
      </c>
      <c r="I89" s="5"/>
      <c r="J89" s="5"/>
      <c r="K89" s="5">
        <v>204</v>
      </c>
      <c r="L89" s="5">
        <v>13</v>
      </c>
      <c r="M89" s="5">
        <v>3</v>
      </c>
      <c r="N89" s="5" t="s">
        <v>3</v>
      </c>
      <c r="O89" s="5">
        <v>2</v>
      </c>
      <c r="P89" s="5">
        <f>ROUND(Source!DJ75,O89)</f>
        <v>47399.61</v>
      </c>
      <c r="Q89" s="5"/>
      <c r="R89" s="5"/>
      <c r="S89" s="5"/>
      <c r="T89" s="5"/>
      <c r="U89" s="5"/>
      <c r="V89" s="5"/>
      <c r="W89" s="5"/>
    </row>
    <row r="90" spans="1:23" x14ac:dyDescent="0.2">
      <c r="A90" s="5">
        <v>50</v>
      </c>
      <c r="B90" s="5">
        <v>0</v>
      </c>
      <c r="C90" s="5">
        <v>0</v>
      </c>
      <c r="D90" s="5">
        <v>1</v>
      </c>
      <c r="E90" s="5">
        <v>205</v>
      </c>
      <c r="F90" s="5">
        <f>ROUND(Source!S75,O90)</f>
        <v>5109.76</v>
      </c>
      <c r="G90" s="5" t="s">
        <v>151</v>
      </c>
      <c r="H90" s="5" t="s">
        <v>152</v>
      </c>
      <c r="I90" s="5"/>
      <c r="J90" s="5"/>
      <c r="K90" s="5">
        <v>205</v>
      </c>
      <c r="L90" s="5">
        <v>14</v>
      </c>
      <c r="M90" s="5">
        <v>3</v>
      </c>
      <c r="N90" s="5" t="s">
        <v>3</v>
      </c>
      <c r="O90" s="5">
        <v>2</v>
      </c>
      <c r="P90" s="5">
        <f>ROUND(Source!DK75,O90)</f>
        <v>93508.46</v>
      </c>
      <c r="Q90" s="5"/>
      <c r="R90" s="5"/>
      <c r="S90" s="5"/>
      <c r="T90" s="5"/>
      <c r="U90" s="5"/>
      <c r="V90" s="5"/>
      <c r="W90" s="5"/>
    </row>
    <row r="91" spans="1:23" x14ac:dyDescent="0.2">
      <c r="A91" s="5">
        <v>50</v>
      </c>
      <c r="B91" s="5">
        <v>0</v>
      </c>
      <c r="C91" s="5">
        <v>0</v>
      </c>
      <c r="D91" s="5">
        <v>1</v>
      </c>
      <c r="E91" s="5">
        <v>232</v>
      </c>
      <c r="F91" s="5">
        <f>ROUND(Source!BC75,O91)</f>
        <v>0</v>
      </c>
      <c r="G91" s="5" t="s">
        <v>153</v>
      </c>
      <c r="H91" s="5" t="s">
        <v>154</v>
      </c>
      <c r="I91" s="5"/>
      <c r="J91" s="5"/>
      <c r="K91" s="5">
        <v>232</v>
      </c>
      <c r="L91" s="5">
        <v>15</v>
      </c>
      <c r="M91" s="5">
        <v>3</v>
      </c>
      <c r="N91" s="5" t="s">
        <v>3</v>
      </c>
      <c r="O91" s="5">
        <v>2</v>
      </c>
      <c r="P91" s="5">
        <f>ROUND(Source!EU75,O91)</f>
        <v>0</v>
      </c>
      <c r="Q91" s="5"/>
      <c r="R91" s="5"/>
      <c r="S91" s="5"/>
      <c r="T91" s="5"/>
      <c r="U91" s="5"/>
      <c r="V91" s="5"/>
      <c r="W91" s="5"/>
    </row>
    <row r="92" spans="1:23" x14ac:dyDescent="0.2">
      <c r="A92" s="5">
        <v>50</v>
      </c>
      <c r="B92" s="5">
        <v>0</v>
      </c>
      <c r="C92" s="5">
        <v>0</v>
      </c>
      <c r="D92" s="5">
        <v>1</v>
      </c>
      <c r="E92" s="5">
        <v>214</v>
      </c>
      <c r="F92" s="5">
        <f>ROUND(Source!AS75,O92)</f>
        <v>269949.44</v>
      </c>
      <c r="G92" s="5" t="s">
        <v>155</v>
      </c>
      <c r="H92" s="5" t="s">
        <v>156</v>
      </c>
      <c r="I92" s="5"/>
      <c r="J92" s="5"/>
      <c r="K92" s="5">
        <v>214</v>
      </c>
      <c r="L92" s="5">
        <v>16</v>
      </c>
      <c r="M92" s="5">
        <v>3</v>
      </c>
      <c r="N92" s="5" t="s">
        <v>3</v>
      </c>
      <c r="O92" s="5">
        <v>2</v>
      </c>
      <c r="P92" s="5">
        <f>ROUND(Source!EK75,O92)</f>
        <v>1998607.89</v>
      </c>
      <c r="Q92" s="5"/>
      <c r="R92" s="5"/>
      <c r="S92" s="5"/>
      <c r="T92" s="5"/>
      <c r="U92" s="5"/>
      <c r="V92" s="5"/>
      <c r="W92" s="5"/>
    </row>
    <row r="93" spans="1:23" x14ac:dyDescent="0.2">
      <c r="A93" s="5">
        <v>50</v>
      </c>
      <c r="B93" s="5">
        <v>0</v>
      </c>
      <c r="C93" s="5">
        <v>0</v>
      </c>
      <c r="D93" s="5">
        <v>1</v>
      </c>
      <c r="E93" s="5">
        <v>215</v>
      </c>
      <c r="F93" s="5">
        <f>ROUND(Source!AT75,O93)</f>
        <v>14380.97</v>
      </c>
      <c r="G93" s="5" t="s">
        <v>157</v>
      </c>
      <c r="H93" s="5" t="s">
        <v>158</v>
      </c>
      <c r="I93" s="5"/>
      <c r="J93" s="5"/>
      <c r="K93" s="5">
        <v>215</v>
      </c>
      <c r="L93" s="5">
        <v>17</v>
      </c>
      <c r="M93" s="5">
        <v>3</v>
      </c>
      <c r="N93" s="5" t="s">
        <v>3</v>
      </c>
      <c r="O93" s="5">
        <v>2</v>
      </c>
      <c r="P93" s="5">
        <f>ROUND(Source!EL75,O93)</f>
        <v>209014.77</v>
      </c>
      <c r="Q93" s="5"/>
      <c r="R93" s="5"/>
      <c r="S93" s="5"/>
      <c r="T93" s="5"/>
      <c r="U93" s="5"/>
      <c r="V93" s="5"/>
      <c r="W93" s="5"/>
    </row>
    <row r="94" spans="1:23" x14ac:dyDescent="0.2">
      <c r="A94" s="5">
        <v>50</v>
      </c>
      <c r="B94" s="5">
        <v>0</v>
      </c>
      <c r="C94" s="5">
        <v>0</v>
      </c>
      <c r="D94" s="5">
        <v>1</v>
      </c>
      <c r="E94" s="5">
        <v>217</v>
      </c>
      <c r="F94" s="5">
        <f>ROUND(Source!AU75,O94)</f>
        <v>285.17</v>
      </c>
      <c r="G94" s="5" t="s">
        <v>159</v>
      </c>
      <c r="H94" s="5" t="s">
        <v>160</v>
      </c>
      <c r="I94" s="5"/>
      <c r="J94" s="5"/>
      <c r="K94" s="5">
        <v>217</v>
      </c>
      <c r="L94" s="5">
        <v>18</v>
      </c>
      <c r="M94" s="5">
        <v>3</v>
      </c>
      <c r="N94" s="5" t="s">
        <v>3</v>
      </c>
      <c r="O94" s="5">
        <v>2</v>
      </c>
      <c r="P94" s="5">
        <f>ROUND(Source!EM75,O94)</f>
        <v>4760.34</v>
      </c>
      <c r="Q94" s="5"/>
      <c r="R94" s="5"/>
      <c r="S94" s="5"/>
      <c r="T94" s="5"/>
      <c r="U94" s="5"/>
      <c r="V94" s="5"/>
      <c r="W94" s="5"/>
    </row>
    <row r="95" spans="1:23" x14ac:dyDescent="0.2">
      <c r="A95" s="5">
        <v>50</v>
      </c>
      <c r="B95" s="5">
        <v>0</v>
      </c>
      <c r="C95" s="5">
        <v>0</v>
      </c>
      <c r="D95" s="5">
        <v>1</v>
      </c>
      <c r="E95" s="5">
        <v>230</v>
      </c>
      <c r="F95" s="5">
        <f>ROUND(Source!BA75,O95)</f>
        <v>0</v>
      </c>
      <c r="G95" s="5" t="s">
        <v>161</v>
      </c>
      <c r="H95" s="5" t="s">
        <v>162</v>
      </c>
      <c r="I95" s="5"/>
      <c r="J95" s="5"/>
      <c r="K95" s="5">
        <v>230</v>
      </c>
      <c r="L95" s="5">
        <v>19</v>
      </c>
      <c r="M95" s="5">
        <v>3</v>
      </c>
      <c r="N95" s="5" t="s">
        <v>3</v>
      </c>
      <c r="O95" s="5">
        <v>2</v>
      </c>
      <c r="P95" s="5">
        <f>ROUND(Source!ES75,O95)</f>
        <v>0</v>
      </c>
      <c r="Q95" s="5"/>
      <c r="R95" s="5"/>
      <c r="S95" s="5"/>
      <c r="T95" s="5"/>
      <c r="U95" s="5"/>
      <c r="V95" s="5"/>
      <c r="W95" s="5"/>
    </row>
    <row r="96" spans="1:23" x14ac:dyDescent="0.2">
      <c r="A96" s="5">
        <v>50</v>
      </c>
      <c r="B96" s="5">
        <v>0</v>
      </c>
      <c r="C96" s="5">
        <v>0</v>
      </c>
      <c r="D96" s="5">
        <v>1</v>
      </c>
      <c r="E96" s="5">
        <v>206</v>
      </c>
      <c r="F96" s="5">
        <f>ROUND(Source!T75,O96)</f>
        <v>0</v>
      </c>
      <c r="G96" s="5" t="s">
        <v>163</v>
      </c>
      <c r="H96" s="5" t="s">
        <v>164</v>
      </c>
      <c r="I96" s="5"/>
      <c r="J96" s="5"/>
      <c r="K96" s="5">
        <v>206</v>
      </c>
      <c r="L96" s="5">
        <v>20</v>
      </c>
      <c r="M96" s="5">
        <v>3</v>
      </c>
      <c r="N96" s="5" t="s">
        <v>3</v>
      </c>
      <c r="O96" s="5">
        <v>2</v>
      </c>
      <c r="P96" s="5">
        <f>ROUND(Source!DL75,O96)</f>
        <v>0</v>
      </c>
      <c r="Q96" s="5"/>
      <c r="R96" s="5"/>
      <c r="S96" s="5"/>
      <c r="T96" s="5"/>
      <c r="U96" s="5"/>
      <c r="V96" s="5"/>
      <c r="W96" s="5"/>
    </row>
    <row r="97" spans="1:206" x14ac:dyDescent="0.2">
      <c r="A97" s="5">
        <v>50</v>
      </c>
      <c r="B97" s="5">
        <v>0</v>
      </c>
      <c r="C97" s="5">
        <v>0</v>
      </c>
      <c r="D97" s="5">
        <v>1</v>
      </c>
      <c r="E97" s="5">
        <v>207</v>
      </c>
      <c r="F97" s="5">
        <f>Source!U75</f>
        <v>512.47566199999994</v>
      </c>
      <c r="G97" s="5" t="s">
        <v>165</v>
      </c>
      <c r="H97" s="5" t="s">
        <v>166</v>
      </c>
      <c r="I97" s="5"/>
      <c r="J97" s="5"/>
      <c r="K97" s="5">
        <v>207</v>
      </c>
      <c r="L97" s="5">
        <v>21</v>
      </c>
      <c r="M97" s="5">
        <v>3</v>
      </c>
      <c r="N97" s="5" t="s">
        <v>3</v>
      </c>
      <c r="O97" s="5">
        <v>-1</v>
      </c>
      <c r="P97" s="5">
        <f>Source!DM75</f>
        <v>512.47566199999994</v>
      </c>
      <c r="Q97" s="5"/>
      <c r="R97" s="5"/>
      <c r="S97" s="5"/>
      <c r="T97" s="5"/>
      <c r="U97" s="5"/>
      <c r="V97" s="5"/>
      <c r="W97" s="5"/>
    </row>
    <row r="98" spans="1:206" x14ac:dyDescent="0.2">
      <c r="A98" s="5">
        <v>50</v>
      </c>
      <c r="B98" s="5">
        <v>0</v>
      </c>
      <c r="C98" s="5">
        <v>0</v>
      </c>
      <c r="D98" s="5">
        <v>1</v>
      </c>
      <c r="E98" s="5">
        <v>208</v>
      </c>
      <c r="F98" s="5">
        <f>Source!V75</f>
        <v>196.25755741999998</v>
      </c>
      <c r="G98" s="5" t="s">
        <v>167</v>
      </c>
      <c r="H98" s="5" t="s">
        <v>168</v>
      </c>
      <c r="I98" s="5"/>
      <c r="J98" s="5"/>
      <c r="K98" s="5">
        <v>208</v>
      </c>
      <c r="L98" s="5">
        <v>22</v>
      </c>
      <c r="M98" s="5">
        <v>3</v>
      </c>
      <c r="N98" s="5" t="s">
        <v>3</v>
      </c>
      <c r="O98" s="5">
        <v>-1</v>
      </c>
      <c r="P98" s="5">
        <f>Source!DN75</f>
        <v>196.25755741999998</v>
      </c>
      <c r="Q98" s="5"/>
      <c r="R98" s="5"/>
      <c r="S98" s="5"/>
      <c r="T98" s="5"/>
      <c r="U98" s="5"/>
      <c r="V98" s="5"/>
      <c r="W98" s="5"/>
    </row>
    <row r="99" spans="1:206" x14ac:dyDescent="0.2">
      <c r="A99" s="5">
        <v>50</v>
      </c>
      <c r="B99" s="5">
        <v>0</v>
      </c>
      <c r="C99" s="5">
        <v>0</v>
      </c>
      <c r="D99" s="5">
        <v>1</v>
      </c>
      <c r="E99" s="5">
        <v>209</v>
      </c>
      <c r="F99" s="5">
        <f>ROUND(Source!W75,O99)</f>
        <v>0</v>
      </c>
      <c r="G99" s="5" t="s">
        <v>169</v>
      </c>
      <c r="H99" s="5" t="s">
        <v>170</v>
      </c>
      <c r="I99" s="5"/>
      <c r="J99" s="5"/>
      <c r="K99" s="5">
        <v>209</v>
      </c>
      <c r="L99" s="5">
        <v>23</v>
      </c>
      <c r="M99" s="5">
        <v>3</v>
      </c>
      <c r="N99" s="5" t="s">
        <v>3</v>
      </c>
      <c r="O99" s="5">
        <v>2</v>
      </c>
      <c r="P99" s="5">
        <f>ROUND(Source!DO75,O99)</f>
        <v>0</v>
      </c>
      <c r="Q99" s="5"/>
      <c r="R99" s="5"/>
      <c r="S99" s="5"/>
      <c r="T99" s="5"/>
      <c r="U99" s="5"/>
      <c r="V99" s="5"/>
      <c r="W99" s="5"/>
    </row>
    <row r="100" spans="1:206" x14ac:dyDescent="0.2">
      <c r="A100" s="5">
        <v>50</v>
      </c>
      <c r="B100" s="5">
        <v>0</v>
      </c>
      <c r="C100" s="5">
        <v>0</v>
      </c>
      <c r="D100" s="5">
        <v>1</v>
      </c>
      <c r="E100" s="5">
        <v>210</v>
      </c>
      <c r="F100" s="5">
        <f>ROUND(Source!X75,O100)</f>
        <v>7463.02</v>
      </c>
      <c r="G100" s="5" t="s">
        <v>171</v>
      </c>
      <c r="H100" s="5" t="s">
        <v>172</v>
      </c>
      <c r="I100" s="5"/>
      <c r="J100" s="5"/>
      <c r="K100" s="5">
        <v>210</v>
      </c>
      <c r="L100" s="5">
        <v>24</v>
      </c>
      <c r="M100" s="5">
        <v>3</v>
      </c>
      <c r="N100" s="5" t="s">
        <v>3</v>
      </c>
      <c r="O100" s="5">
        <v>2</v>
      </c>
      <c r="P100" s="5">
        <f>ROUND(Source!DP75,O100)</f>
        <v>116239.46</v>
      </c>
      <c r="Q100" s="5"/>
      <c r="R100" s="5"/>
      <c r="S100" s="5"/>
      <c r="T100" s="5"/>
      <c r="U100" s="5"/>
      <c r="V100" s="5"/>
      <c r="W100" s="5"/>
    </row>
    <row r="101" spans="1:206" x14ac:dyDescent="0.2">
      <c r="A101" s="5">
        <v>50</v>
      </c>
      <c r="B101" s="5">
        <v>0</v>
      </c>
      <c r="C101" s="5">
        <v>0</v>
      </c>
      <c r="D101" s="5">
        <v>1</v>
      </c>
      <c r="E101" s="5">
        <v>211</v>
      </c>
      <c r="F101" s="5">
        <f>ROUND(Source!Y75,O101)</f>
        <v>4939.03</v>
      </c>
      <c r="G101" s="5" t="s">
        <v>173</v>
      </c>
      <c r="H101" s="5" t="s">
        <v>174</v>
      </c>
      <c r="I101" s="5"/>
      <c r="J101" s="5"/>
      <c r="K101" s="5">
        <v>211</v>
      </c>
      <c r="L101" s="5">
        <v>25</v>
      </c>
      <c r="M101" s="5">
        <v>3</v>
      </c>
      <c r="N101" s="5" t="s">
        <v>3</v>
      </c>
      <c r="O101" s="5">
        <v>2</v>
      </c>
      <c r="P101" s="5">
        <f>ROUND(Source!DQ75,O101)</f>
        <v>72307.360000000001</v>
      </c>
      <c r="Q101" s="5"/>
      <c r="R101" s="5"/>
      <c r="S101" s="5"/>
      <c r="T101" s="5"/>
      <c r="U101" s="5"/>
      <c r="V101" s="5"/>
      <c r="W101" s="5"/>
    </row>
    <row r="102" spans="1:206" x14ac:dyDescent="0.2">
      <c r="A102" s="5">
        <v>50</v>
      </c>
      <c r="B102" s="5">
        <v>0</v>
      </c>
      <c r="C102" s="5">
        <v>0</v>
      </c>
      <c r="D102" s="5">
        <v>1</v>
      </c>
      <c r="E102" s="5">
        <v>224</v>
      </c>
      <c r="F102" s="5">
        <f>ROUND(Source!AR75,O102)</f>
        <v>284615.58</v>
      </c>
      <c r="G102" s="5" t="s">
        <v>175</v>
      </c>
      <c r="H102" s="5" t="s">
        <v>176</v>
      </c>
      <c r="I102" s="5"/>
      <c r="J102" s="5"/>
      <c r="K102" s="5">
        <v>224</v>
      </c>
      <c r="L102" s="5">
        <v>26</v>
      </c>
      <c r="M102" s="5">
        <v>3</v>
      </c>
      <c r="N102" s="5" t="s">
        <v>3</v>
      </c>
      <c r="O102" s="5">
        <v>2</v>
      </c>
      <c r="P102" s="5">
        <f>ROUND(Source!EJ75,O102)</f>
        <v>2212383</v>
      </c>
      <c r="Q102" s="5"/>
      <c r="R102" s="5"/>
      <c r="S102" s="5"/>
      <c r="T102" s="5"/>
      <c r="U102" s="5"/>
      <c r="V102" s="5"/>
      <c r="W102" s="5"/>
    </row>
    <row r="104" spans="1:206" x14ac:dyDescent="0.2">
      <c r="A104" s="3">
        <v>51</v>
      </c>
      <c r="B104" s="3">
        <f>B12</f>
        <v>167</v>
      </c>
      <c r="C104" s="3">
        <f>A12</f>
        <v>1</v>
      </c>
      <c r="D104" s="3">
        <f>ROW(A12)</f>
        <v>12</v>
      </c>
      <c r="E104" s="3"/>
      <c r="F104" s="3" t="str">
        <f>IF(F12&lt;&gt;"",F12,"")</f>
        <v/>
      </c>
      <c r="G104" s="3" t="str">
        <f>IF(G12&lt;&gt;"",G12,"")</f>
        <v>Коррект_1КМ_АСБ 4х240'Новое строительство КЛ 0,4 кВ №3, №15 ТП829 - г.Орёл</v>
      </c>
      <c r="H104" s="3">
        <v>0</v>
      </c>
      <c r="I104" s="3"/>
      <c r="J104" s="3"/>
      <c r="K104" s="3"/>
      <c r="L104" s="3"/>
      <c r="M104" s="3"/>
      <c r="N104" s="3"/>
      <c r="O104" s="3">
        <f t="shared" ref="O104:T104" si="95">ROUND(O75,2)</f>
        <v>272213.53000000003</v>
      </c>
      <c r="P104" s="3">
        <f t="shared" si="95"/>
        <v>226152.55</v>
      </c>
      <c r="Q104" s="3">
        <f t="shared" si="95"/>
        <v>40951.22</v>
      </c>
      <c r="R104" s="3">
        <f t="shared" si="95"/>
        <v>2590.14</v>
      </c>
      <c r="S104" s="3">
        <f t="shared" si="95"/>
        <v>5109.76</v>
      </c>
      <c r="T104" s="3">
        <f t="shared" si="95"/>
        <v>0</v>
      </c>
      <c r="U104" s="3">
        <f>U75</f>
        <v>512.47566199999994</v>
      </c>
      <c r="V104" s="3">
        <f>V75</f>
        <v>196.25755741999998</v>
      </c>
      <c r="W104" s="3">
        <f>ROUND(W75,2)</f>
        <v>0</v>
      </c>
      <c r="X104" s="3">
        <f>ROUND(X75,2)</f>
        <v>7463.02</v>
      </c>
      <c r="Y104" s="3">
        <f>ROUND(Y75,2)</f>
        <v>4939.03</v>
      </c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>
        <f t="shared" ref="AO104:BC104" si="96">ROUND(AO75,2)</f>
        <v>0</v>
      </c>
      <c r="AP104" s="3">
        <f t="shared" si="96"/>
        <v>0</v>
      </c>
      <c r="AQ104" s="3">
        <f t="shared" si="96"/>
        <v>0</v>
      </c>
      <c r="AR104" s="3">
        <f t="shared" si="96"/>
        <v>284615.58</v>
      </c>
      <c r="AS104" s="3">
        <f t="shared" si="96"/>
        <v>269949.44</v>
      </c>
      <c r="AT104" s="3">
        <f t="shared" si="96"/>
        <v>14380.97</v>
      </c>
      <c r="AU104" s="3">
        <f t="shared" si="96"/>
        <v>285.17</v>
      </c>
      <c r="AV104" s="3">
        <f t="shared" si="96"/>
        <v>226152.55</v>
      </c>
      <c r="AW104" s="3">
        <f t="shared" si="96"/>
        <v>226152.55</v>
      </c>
      <c r="AX104" s="3">
        <f t="shared" si="96"/>
        <v>0</v>
      </c>
      <c r="AY104" s="3">
        <f t="shared" si="96"/>
        <v>226152.55</v>
      </c>
      <c r="AZ104" s="3">
        <f t="shared" si="96"/>
        <v>0</v>
      </c>
      <c r="BA104" s="3">
        <f t="shared" si="96"/>
        <v>0</v>
      </c>
      <c r="BB104" s="3">
        <f t="shared" si="96"/>
        <v>0</v>
      </c>
      <c r="BC104" s="3">
        <f t="shared" si="96"/>
        <v>0</v>
      </c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4">
        <f t="shared" ref="DG104:DL104" si="97">ROUND(DG75,2)</f>
        <v>2023836.18</v>
      </c>
      <c r="DH104" s="4">
        <f t="shared" si="97"/>
        <v>1418437.43</v>
      </c>
      <c r="DI104" s="4">
        <f t="shared" si="97"/>
        <v>511890.29</v>
      </c>
      <c r="DJ104" s="4">
        <f t="shared" si="97"/>
        <v>47399.61</v>
      </c>
      <c r="DK104" s="4">
        <f t="shared" si="97"/>
        <v>93508.46</v>
      </c>
      <c r="DL104" s="4">
        <f t="shared" si="97"/>
        <v>0</v>
      </c>
      <c r="DM104" s="4">
        <f>DM75</f>
        <v>512.47566199999994</v>
      </c>
      <c r="DN104" s="4">
        <f>DN75</f>
        <v>196.25755741999998</v>
      </c>
      <c r="DO104" s="4">
        <f>ROUND(DO75,2)</f>
        <v>0</v>
      </c>
      <c r="DP104" s="4">
        <f>ROUND(DP75,2)</f>
        <v>116239.46</v>
      </c>
      <c r="DQ104" s="4">
        <f>ROUND(DQ75,2)</f>
        <v>72307.360000000001</v>
      </c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>
        <f t="shared" ref="EG104:EU104" si="98">ROUND(EG75,2)</f>
        <v>0</v>
      </c>
      <c r="EH104" s="4">
        <f t="shared" si="98"/>
        <v>0</v>
      </c>
      <c r="EI104" s="4">
        <f t="shared" si="98"/>
        <v>0</v>
      </c>
      <c r="EJ104" s="4">
        <f t="shared" si="98"/>
        <v>2212383</v>
      </c>
      <c r="EK104" s="4">
        <f t="shared" si="98"/>
        <v>1998607.89</v>
      </c>
      <c r="EL104" s="4">
        <f t="shared" si="98"/>
        <v>209014.77</v>
      </c>
      <c r="EM104" s="4">
        <f t="shared" si="98"/>
        <v>4760.34</v>
      </c>
      <c r="EN104" s="4">
        <f t="shared" si="98"/>
        <v>1418437.43</v>
      </c>
      <c r="EO104" s="4">
        <f t="shared" si="98"/>
        <v>1418437.43</v>
      </c>
      <c r="EP104" s="4">
        <f t="shared" si="98"/>
        <v>0</v>
      </c>
      <c r="EQ104" s="4">
        <f t="shared" si="98"/>
        <v>1418437.43</v>
      </c>
      <c r="ER104" s="4">
        <f t="shared" si="98"/>
        <v>0</v>
      </c>
      <c r="ES104" s="4">
        <f t="shared" si="98"/>
        <v>0</v>
      </c>
      <c r="ET104" s="4">
        <f t="shared" si="98"/>
        <v>0</v>
      </c>
      <c r="EU104" s="4">
        <f t="shared" si="98"/>
        <v>0</v>
      </c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  <c r="GM104" s="4"/>
      <c r="GN104" s="4"/>
      <c r="GO104" s="4"/>
      <c r="GP104" s="4"/>
      <c r="GQ104" s="4"/>
      <c r="GR104" s="4"/>
      <c r="GS104" s="4"/>
      <c r="GT104" s="4"/>
      <c r="GU104" s="4"/>
      <c r="GV104" s="4"/>
      <c r="GW104" s="4"/>
      <c r="GX104" s="4">
        <v>0</v>
      </c>
    </row>
    <row r="106" spans="1:206" x14ac:dyDescent="0.2">
      <c r="A106" s="5">
        <v>50</v>
      </c>
      <c r="B106" s="5">
        <v>0</v>
      </c>
      <c r="C106" s="5">
        <v>0</v>
      </c>
      <c r="D106" s="5">
        <v>1</v>
      </c>
      <c r="E106" s="5">
        <v>201</v>
      </c>
      <c r="F106" s="5">
        <f>ROUND(Source!O104,O106)</f>
        <v>272213.53000000003</v>
      </c>
      <c r="G106" s="5" t="s">
        <v>125</v>
      </c>
      <c r="H106" s="5" t="s">
        <v>126</v>
      </c>
      <c r="I106" s="5"/>
      <c r="J106" s="5"/>
      <c r="K106" s="5">
        <v>201</v>
      </c>
      <c r="L106" s="5">
        <v>1</v>
      </c>
      <c r="M106" s="5">
        <v>3</v>
      </c>
      <c r="N106" s="5" t="s">
        <v>3</v>
      </c>
      <c r="O106" s="5">
        <v>2</v>
      </c>
      <c r="P106" s="5">
        <f>ROUND(Source!DG104,O106)</f>
        <v>2023836.18</v>
      </c>
      <c r="Q106" s="5"/>
      <c r="R106" s="5"/>
      <c r="S106" s="5"/>
      <c r="T106" s="5"/>
      <c r="U106" s="5"/>
      <c r="V106" s="5"/>
      <c r="W106" s="5"/>
    </row>
    <row r="107" spans="1:206" x14ac:dyDescent="0.2">
      <c r="A107" s="5">
        <v>50</v>
      </c>
      <c r="B107" s="5">
        <v>0</v>
      </c>
      <c r="C107" s="5">
        <v>0</v>
      </c>
      <c r="D107" s="5">
        <v>1</v>
      </c>
      <c r="E107" s="5">
        <v>202</v>
      </c>
      <c r="F107" s="5">
        <f>ROUND(Source!P104,O107)</f>
        <v>226152.55</v>
      </c>
      <c r="G107" s="5" t="s">
        <v>127</v>
      </c>
      <c r="H107" s="5" t="s">
        <v>128</v>
      </c>
      <c r="I107" s="5"/>
      <c r="J107" s="5"/>
      <c r="K107" s="5">
        <v>202</v>
      </c>
      <c r="L107" s="5">
        <v>2</v>
      </c>
      <c r="M107" s="5">
        <v>3</v>
      </c>
      <c r="N107" s="5" t="s">
        <v>3</v>
      </c>
      <c r="O107" s="5">
        <v>2</v>
      </c>
      <c r="P107" s="5">
        <f>ROUND(Source!DH104,O107)</f>
        <v>1418437.43</v>
      </c>
      <c r="Q107" s="5"/>
      <c r="R107" s="5"/>
      <c r="S107" s="5"/>
      <c r="T107" s="5"/>
      <c r="U107" s="5"/>
      <c r="V107" s="5"/>
      <c r="W107" s="5"/>
    </row>
    <row r="108" spans="1:206" x14ac:dyDescent="0.2">
      <c r="A108" s="5">
        <v>50</v>
      </c>
      <c r="B108" s="5">
        <v>0</v>
      </c>
      <c r="C108" s="5">
        <v>0</v>
      </c>
      <c r="D108" s="5">
        <v>1</v>
      </c>
      <c r="E108" s="5">
        <v>222</v>
      </c>
      <c r="F108" s="5">
        <f>ROUND(Source!AO104,O108)</f>
        <v>0</v>
      </c>
      <c r="G108" s="5" t="s">
        <v>129</v>
      </c>
      <c r="H108" s="5" t="s">
        <v>130</v>
      </c>
      <c r="I108" s="5"/>
      <c r="J108" s="5"/>
      <c r="K108" s="5">
        <v>222</v>
      </c>
      <c r="L108" s="5">
        <v>3</v>
      </c>
      <c r="M108" s="5">
        <v>3</v>
      </c>
      <c r="N108" s="5" t="s">
        <v>3</v>
      </c>
      <c r="O108" s="5">
        <v>2</v>
      </c>
      <c r="P108" s="5">
        <f>ROUND(Source!EG104,O108)</f>
        <v>0</v>
      </c>
      <c r="Q108" s="5"/>
      <c r="R108" s="5"/>
      <c r="S108" s="5"/>
      <c r="T108" s="5"/>
      <c r="U108" s="5"/>
      <c r="V108" s="5"/>
      <c r="W108" s="5"/>
    </row>
    <row r="109" spans="1:206" x14ac:dyDescent="0.2">
      <c r="A109" s="5">
        <v>50</v>
      </c>
      <c r="B109" s="5">
        <v>0</v>
      </c>
      <c r="C109" s="5">
        <v>0</v>
      </c>
      <c r="D109" s="5">
        <v>1</v>
      </c>
      <c r="E109" s="5">
        <v>225</v>
      </c>
      <c r="F109" s="5">
        <f>ROUND(Source!AV104,O109)</f>
        <v>226152.55</v>
      </c>
      <c r="G109" s="5" t="s">
        <v>131</v>
      </c>
      <c r="H109" s="5" t="s">
        <v>132</v>
      </c>
      <c r="I109" s="5"/>
      <c r="J109" s="5"/>
      <c r="K109" s="5">
        <v>225</v>
      </c>
      <c r="L109" s="5">
        <v>4</v>
      </c>
      <c r="M109" s="5">
        <v>3</v>
      </c>
      <c r="N109" s="5" t="s">
        <v>3</v>
      </c>
      <c r="O109" s="5">
        <v>2</v>
      </c>
      <c r="P109" s="5">
        <f>ROUND(Source!EN104,O109)</f>
        <v>1418437.43</v>
      </c>
      <c r="Q109" s="5"/>
      <c r="R109" s="5"/>
      <c r="S109" s="5"/>
      <c r="T109" s="5"/>
      <c r="U109" s="5"/>
      <c r="V109" s="5"/>
      <c r="W109" s="5"/>
    </row>
    <row r="110" spans="1:206" x14ac:dyDescent="0.2">
      <c r="A110" s="5">
        <v>50</v>
      </c>
      <c r="B110" s="5">
        <v>0</v>
      </c>
      <c r="C110" s="5">
        <v>0</v>
      </c>
      <c r="D110" s="5">
        <v>1</v>
      </c>
      <c r="E110" s="5">
        <v>226</v>
      </c>
      <c r="F110" s="5">
        <f>ROUND(Source!AW104,O110)</f>
        <v>226152.55</v>
      </c>
      <c r="G110" s="5" t="s">
        <v>133</v>
      </c>
      <c r="H110" s="5" t="s">
        <v>134</v>
      </c>
      <c r="I110" s="5"/>
      <c r="J110" s="5"/>
      <c r="K110" s="5">
        <v>226</v>
      </c>
      <c r="L110" s="5">
        <v>5</v>
      </c>
      <c r="M110" s="5">
        <v>3</v>
      </c>
      <c r="N110" s="5" t="s">
        <v>3</v>
      </c>
      <c r="O110" s="5">
        <v>2</v>
      </c>
      <c r="P110" s="5">
        <f>ROUND(Source!EO104,O110)</f>
        <v>1418437.43</v>
      </c>
      <c r="Q110" s="5"/>
      <c r="R110" s="5"/>
      <c r="S110" s="5"/>
      <c r="T110" s="5"/>
      <c r="U110" s="5"/>
      <c r="V110" s="5"/>
      <c r="W110" s="5"/>
    </row>
    <row r="111" spans="1:206" x14ac:dyDescent="0.2">
      <c r="A111" s="5">
        <v>50</v>
      </c>
      <c r="B111" s="5">
        <v>0</v>
      </c>
      <c r="C111" s="5">
        <v>0</v>
      </c>
      <c r="D111" s="5">
        <v>1</v>
      </c>
      <c r="E111" s="5">
        <v>227</v>
      </c>
      <c r="F111" s="5">
        <f>ROUND(Source!AX104,O111)</f>
        <v>0</v>
      </c>
      <c r="G111" s="5" t="s">
        <v>135</v>
      </c>
      <c r="H111" s="5" t="s">
        <v>136</v>
      </c>
      <c r="I111" s="5"/>
      <c r="J111" s="5"/>
      <c r="K111" s="5">
        <v>227</v>
      </c>
      <c r="L111" s="5">
        <v>6</v>
      </c>
      <c r="M111" s="5">
        <v>3</v>
      </c>
      <c r="N111" s="5" t="s">
        <v>3</v>
      </c>
      <c r="O111" s="5">
        <v>2</v>
      </c>
      <c r="P111" s="5">
        <f>ROUND(Source!EP104,O111)</f>
        <v>0</v>
      </c>
      <c r="Q111" s="5"/>
      <c r="R111" s="5"/>
      <c r="S111" s="5"/>
      <c r="T111" s="5"/>
      <c r="U111" s="5"/>
      <c r="V111" s="5"/>
      <c r="W111" s="5"/>
    </row>
    <row r="112" spans="1:206" x14ac:dyDescent="0.2">
      <c r="A112" s="5">
        <v>50</v>
      </c>
      <c r="B112" s="5">
        <v>0</v>
      </c>
      <c r="C112" s="5">
        <v>0</v>
      </c>
      <c r="D112" s="5">
        <v>1</v>
      </c>
      <c r="E112" s="5">
        <v>228</v>
      </c>
      <c r="F112" s="5">
        <f>ROUND(Source!AY104,O112)</f>
        <v>226152.55</v>
      </c>
      <c r="G112" s="5" t="s">
        <v>137</v>
      </c>
      <c r="H112" s="5" t="s">
        <v>138</v>
      </c>
      <c r="I112" s="5"/>
      <c r="J112" s="5"/>
      <c r="K112" s="5">
        <v>228</v>
      </c>
      <c r="L112" s="5">
        <v>7</v>
      </c>
      <c r="M112" s="5">
        <v>3</v>
      </c>
      <c r="N112" s="5" t="s">
        <v>3</v>
      </c>
      <c r="O112" s="5">
        <v>2</v>
      </c>
      <c r="P112" s="5">
        <f>ROUND(Source!EQ104,O112)</f>
        <v>1418437.43</v>
      </c>
      <c r="Q112" s="5"/>
      <c r="R112" s="5"/>
      <c r="S112" s="5"/>
      <c r="T112" s="5"/>
      <c r="U112" s="5"/>
      <c r="V112" s="5"/>
      <c r="W112" s="5"/>
    </row>
    <row r="113" spans="1:23" x14ac:dyDescent="0.2">
      <c r="A113" s="5">
        <v>50</v>
      </c>
      <c r="B113" s="5">
        <v>0</v>
      </c>
      <c r="C113" s="5">
        <v>0</v>
      </c>
      <c r="D113" s="5">
        <v>1</v>
      </c>
      <c r="E113" s="5">
        <v>216</v>
      </c>
      <c r="F113" s="5">
        <f>ROUND(Source!AP104,O113)</f>
        <v>0</v>
      </c>
      <c r="G113" s="5" t="s">
        <v>139</v>
      </c>
      <c r="H113" s="5" t="s">
        <v>140</v>
      </c>
      <c r="I113" s="5"/>
      <c r="J113" s="5"/>
      <c r="K113" s="5">
        <v>216</v>
      </c>
      <c r="L113" s="5">
        <v>8</v>
      </c>
      <c r="M113" s="5">
        <v>3</v>
      </c>
      <c r="N113" s="5" t="s">
        <v>3</v>
      </c>
      <c r="O113" s="5">
        <v>2</v>
      </c>
      <c r="P113" s="5">
        <f>ROUND(Source!EH104,O113)</f>
        <v>0</v>
      </c>
      <c r="Q113" s="5"/>
      <c r="R113" s="5"/>
      <c r="S113" s="5"/>
      <c r="T113" s="5"/>
      <c r="U113" s="5"/>
      <c r="V113" s="5"/>
      <c r="W113" s="5"/>
    </row>
    <row r="114" spans="1:23" x14ac:dyDescent="0.2">
      <c r="A114" s="5">
        <v>50</v>
      </c>
      <c r="B114" s="5">
        <v>0</v>
      </c>
      <c r="C114" s="5">
        <v>0</v>
      </c>
      <c r="D114" s="5">
        <v>1</v>
      </c>
      <c r="E114" s="5">
        <v>223</v>
      </c>
      <c r="F114" s="5">
        <f>ROUND(Source!AQ104,O114)</f>
        <v>0</v>
      </c>
      <c r="G114" s="5" t="s">
        <v>141</v>
      </c>
      <c r="H114" s="5" t="s">
        <v>142</v>
      </c>
      <c r="I114" s="5"/>
      <c r="J114" s="5"/>
      <c r="K114" s="5">
        <v>223</v>
      </c>
      <c r="L114" s="5">
        <v>9</v>
      </c>
      <c r="M114" s="5">
        <v>3</v>
      </c>
      <c r="N114" s="5" t="s">
        <v>3</v>
      </c>
      <c r="O114" s="5">
        <v>2</v>
      </c>
      <c r="P114" s="5">
        <f>ROUND(Source!EI104,O114)</f>
        <v>0</v>
      </c>
      <c r="Q114" s="5"/>
      <c r="R114" s="5"/>
      <c r="S114" s="5"/>
      <c r="T114" s="5"/>
      <c r="U114" s="5"/>
      <c r="V114" s="5"/>
      <c r="W114" s="5"/>
    </row>
    <row r="115" spans="1:23" x14ac:dyDescent="0.2">
      <c r="A115" s="5">
        <v>50</v>
      </c>
      <c r="B115" s="5">
        <v>0</v>
      </c>
      <c r="C115" s="5">
        <v>0</v>
      </c>
      <c r="D115" s="5">
        <v>1</v>
      </c>
      <c r="E115" s="5">
        <v>229</v>
      </c>
      <c r="F115" s="5">
        <f>ROUND(Source!AZ104,O115)</f>
        <v>0</v>
      </c>
      <c r="G115" s="5" t="s">
        <v>143</v>
      </c>
      <c r="H115" s="5" t="s">
        <v>144</v>
      </c>
      <c r="I115" s="5"/>
      <c r="J115" s="5"/>
      <c r="K115" s="5">
        <v>229</v>
      </c>
      <c r="L115" s="5">
        <v>10</v>
      </c>
      <c r="M115" s="5">
        <v>3</v>
      </c>
      <c r="N115" s="5" t="s">
        <v>3</v>
      </c>
      <c r="O115" s="5">
        <v>2</v>
      </c>
      <c r="P115" s="5">
        <f>ROUND(Source!ER104,O115)</f>
        <v>0</v>
      </c>
      <c r="Q115" s="5"/>
      <c r="R115" s="5"/>
      <c r="S115" s="5"/>
      <c r="T115" s="5"/>
      <c r="U115" s="5"/>
      <c r="V115" s="5"/>
      <c r="W115" s="5"/>
    </row>
    <row r="116" spans="1:23" x14ac:dyDescent="0.2">
      <c r="A116" s="5">
        <v>50</v>
      </c>
      <c r="B116" s="5">
        <v>0</v>
      </c>
      <c r="C116" s="5">
        <v>0</v>
      </c>
      <c r="D116" s="5">
        <v>1</v>
      </c>
      <c r="E116" s="5">
        <v>203</v>
      </c>
      <c r="F116" s="5">
        <f>ROUND(Source!Q104,O116)</f>
        <v>40951.22</v>
      </c>
      <c r="G116" s="5" t="s">
        <v>145</v>
      </c>
      <c r="H116" s="5" t="s">
        <v>146</v>
      </c>
      <c r="I116" s="5"/>
      <c r="J116" s="5"/>
      <c r="K116" s="5">
        <v>203</v>
      </c>
      <c r="L116" s="5">
        <v>11</v>
      </c>
      <c r="M116" s="5">
        <v>3</v>
      </c>
      <c r="N116" s="5" t="s">
        <v>3</v>
      </c>
      <c r="O116" s="5">
        <v>2</v>
      </c>
      <c r="P116" s="5">
        <f>ROUND(Source!DI104,O116)</f>
        <v>511890.29</v>
      </c>
      <c r="Q116" s="5"/>
      <c r="R116" s="5"/>
      <c r="S116" s="5"/>
      <c r="T116" s="5"/>
      <c r="U116" s="5"/>
      <c r="V116" s="5"/>
      <c r="W116" s="5"/>
    </row>
    <row r="117" spans="1:23" x14ac:dyDescent="0.2">
      <c r="A117" s="5">
        <v>50</v>
      </c>
      <c r="B117" s="5">
        <v>0</v>
      </c>
      <c r="C117" s="5">
        <v>0</v>
      </c>
      <c r="D117" s="5">
        <v>1</v>
      </c>
      <c r="E117" s="5">
        <v>231</v>
      </c>
      <c r="F117" s="5">
        <f>ROUND(Source!BB104,O117)</f>
        <v>0</v>
      </c>
      <c r="G117" s="5" t="s">
        <v>147</v>
      </c>
      <c r="H117" s="5" t="s">
        <v>148</v>
      </c>
      <c r="I117" s="5"/>
      <c r="J117" s="5"/>
      <c r="K117" s="5">
        <v>231</v>
      </c>
      <c r="L117" s="5">
        <v>12</v>
      </c>
      <c r="M117" s="5">
        <v>3</v>
      </c>
      <c r="N117" s="5" t="s">
        <v>3</v>
      </c>
      <c r="O117" s="5">
        <v>2</v>
      </c>
      <c r="P117" s="5">
        <f>ROUND(Source!ET104,O117)</f>
        <v>0</v>
      </c>
      <c r="Q117" s="5"/>
      <c r="R117" s="5"/>
      <c r="S117" s="5"/>
      <c r="T117" s="5"/>
      <c r="U117" s="5"/>
      <c r="V117" s="5"/>
      <c r="W117" s="5"/>
    </row>
    <row r="118" spans="1:23" x14ac:dyDescent="0.2">
      <c r="A118" s="5">
        <v>50</v>
      </c>
      <c r="B118" s="5">
        <v>0</v>
      </c>
      <c r="C118" s="5">
        <v>0</v>
      </c>
      <c r="D118" s="5">
        <v>1</v>
      </c>
      <c r="E118" s="5">
        <v>204</v>
      </c>
      <c r="F118" s="5">
        <f>ROUND(Source!R104,O118)</f>
        <v>2590.14</v>
      </c>
      <c r="G118" s="5" t="s">
        <v>149</v>
      </c>
      <c r="H118" s="5" t="s">
        <v>150</v>
      </c>
      <c r="I118" s="5"/>
      <c r="J118" s="5"/>
      <c r="K118" s="5">
        <v>204</v>
      </c>
      <c r="L118" s="5">
        <v>13</v>
      </c>
      <c r="M118" s="5">
        <v>3</v>
      </c>
      <c r="N118" s="5" t="s">
        <v>3</v>
      </c>
      <c r="O118" s="5">
        <v>2</v>
      </c>
      <c r="P118" s="5">
        <f>ROUND(Source!DJ104,O118)</f>
        <v>47399.61</v>
      </c>
      <c r="Q118" s="5"/>
      <c r="R118" s="5"/>
      <c r="S118" s="5"/>
      <c r="T118" s="5"/>
      <c r="U118" s="5"/>
      <c r="V118" s="5"/>
      <c r="W118" s="5"/>
    </row>
    <row r="119" spans="1:23" x14ac:dyDescent="0.2">
      <c r="A119" s="5">
        <v>50</v>
      </c>
      <c r="B119" s="5">
        <v>0</v>
      </c>
      <c r="C119" s="5">
        <v>0</v>
      </c>
      <c r="D119" s="5">
        <v>1</v>
      </c>
      <c r="E119" s="5">
        <v>205</v>
      </c>
      <c r="F119" s="5">
        <f>ROUND(Source!S104,O119)</f>
        <v>5109.76</v>
      </c>
      <c r="G119" s="5" t="s">
        <v>151</v>
      </c>
      <c r="H119" s="5" t="s">
        <v>152</v>
      </c>
      <c r="I119" s="5"/>
      <c r="J119" s="5"/>
      <c r="K119" s="5">
        <v>205</v>
      </c>
      <c r="L119" s="5">
        <v>14</v>
      </c>
      <c r="M119" s="5">
        <v>3</v>
      </c>
      <c r="N119" s="5" t="s">
        <v>3</v>
      </c>
      <c r="O119" s="5">
        <v>2</v>
      </c>
      <c r="P119" s="5">
        <f>ROUND(Source!DK104,O119)</f>
        <v>93508.46</v>
      </c>
      <c r="Q119" s="5"/>
      <c r="R119" s="5"/>
      <c r="S119" s="5"/>
      <c r="T119" s="5"/>
      <c r="U119" s="5"/>
      <c r="V119" s="5"/>
      <c r="W119" s="5"/>
    </row>
    <row r="120" spans="1:23" x14ac:dyDescent="0.2">
      <c r="A120" s="5">
        <v>50</v>
      </c>
      <c r="B120" s="5">
        <v>0</v>
      </c>
      <c r="C120" s="5">
        <v>0</v>
      </c>
      <c r="D120" s="5">
        <v>1</v>
      </c>
      <c r="E120" s="5">
        <v>232</v>
      </c>
      <c r="F120" s="5">
        <f>ROUND(Source!BC104,O120)</f>
        <v>0</v>
      </c>
      <c r="G120" s="5" t="s">
        <v>153</v>
      </c>
      <c r="H120" s="5" t="s">
        <v>154</v>
      </c>
      <c r="I120" s="5"/>
      <c r="J120" s="5"/>
      <c r="K120" s="5">
        <v>232</v>
      </c>
      <c r="L120" s="5">
        <v>15</v>
      </c>
      <c r="M120" s="5">
        <v>3</v>
      </c>
      <c r="N120" s="5" t="s">
        <v>3</v>
      </c>
      <c r="O120" s="5">
        <v>2</v>
      </c>
      <c r="P120" s="5">
        <f>ROUND(Source!EU104,O120)</f>
        <v>0</v>
      </c>
      <c r="Q120" s="5"/>
      <c r="R120" s="5"/>
      <c r="S120" s="5"/>
      <c r="T120" s="5"/>
      <c r="U120" s="5"/>
      <c r="V120" s="5"/>
      <c r="W120" s="5"/>
    </row>
    <row r="121" spans="1:23" x14ac:dyDescent="0.2">
      <c r="A121" s="5">
        <v>50</v>
      </c>
      <c r="B121" s="5">
        <v>0</v>
      </c>
      <c r="C121" s="5">
        <v>0</v>
      </c>
      <c r="D121" s="5">
        <v>1</v>
      </c>
      <c r="E121" s="5">
        <v>214</v>
      </c>
      <c r="F121" s="5">
        <f>ROUND(Source!AS104,O121)</f>
        <v>269949.44</v>
      </c>
      <c r="G121" s="5" t="s">
        <v>155</v>
      </c>
      <c r="H121" s="5" t="s">
        <v>156</v>
      </c>
      <c r="I121" s="5"/>
      <c r="J121" s="5"/>
      <c r="K121" s="5">
        <v>214</v>
      </c>
      <c r="L121" s="5">
        <v>16</v>
      </c>
      <c r="M121" s="5">
        <v>3</v>
      </c>
      <c r="N121" s="5" t="s">
        <v>3</v>
      </c>
      <c r="O121" s="5">
        <v>2</v>
      </c>
      <c r="P121" s="5">
        <f>ROUND(Source!EK104,O121)</f>
        <v>1998607.89</v>
      </c>
      <c r="Q121" s="5"/>
      <c r="R121" s="5"/>
      <c r="S121" s="5"/>
      <c r="T121" s="5"/>
      <c r="U121" s="5"/>
      <c r="V121" s="5"/>
      <c r="W121" s="5"/>
    </row>
    <row r="122" spans="1:23" x14ac:dyDescent="0.2">
      <c r="A122" s="5">
        <v>50</v>
      </c>
      <c r="B122" s="5">
        <v>0</v>
      </c>
      <c r="C122" s="5">
        <v>0</v>
      </c>
      <c r="D122" s="5">
        <v>1</v>
      </c>
      <c r="E122" s="5">
        <v>215</v>
      </c>
      <c r="F122" s="5">
        <f>ROUND(Source!AT104,O122)</f>
        <v>14380.97</v>
      </c>
      <c r="G122" s="5" t="s">
        <v>157</v>
      </c>
      <c r="H122" s="5" t="s">
        <v>158</v>
      </c>
      <c r="I122" s="5"/>
      <c r="J122" s="5"/>
      <c r="K122" s="5">
        <v>215</v>
      </c>
      <c r="L122" s="5">
        <v>17</v>
      </c>
      <c r="M122" s="5">
        <v>3</v>
      </c>
      <c r="N122" s="5" t="s">
        <v>3</v>
      </c>
      <c r="O122" s="5">
        <v>2</v>
      </c>
      <c r="P122" s="5">
        <f>ROUND(Source!EL104,O122)</f>
        <v>209014.77</v>
      </c>
      <c r="Q122" s="5"/>
      <c r="R122" s="5"/>
      <c r="S122" s="5"/>
      <c r="T122" s="5"/>
      <c r="U122" s="5"/>
      <c r="V122" s="5"/>
      <c r="W122" s="5"/>
    </row>
    <row r="123" spans="1:23" x14ac:dyDescent="0.2">
      <c r="A123" s="5">
        <v>50</v>
      </c>
      <c r="B123" s="5">
        <v>0</v>
      </c>
      <c r="C123" s="5">
        <v>0</v>
      </c>
      <c r="D123" s="5">
        <v>1</v>
      </c>
      <c r="E123" s="5">
        <v>217</v>
      </c>
      <c r="F123" s="5">
        <f>ROUND(Source!AU104,O123)</f>
        <v>285.17</v>
      </c>
      <c r="G123" s="5" t="s">
        <v>159</v>
      </c>
      <c r="H123" s="5" t="s">
        <v>160</v>
      </c>
      <c r="I123" s="5"/>
      <c r="J123" s="5"/>
      <c r="K123" s="5">
        <v>217</v>
      </c>
      <c r="L123" s="5">
        <v>18</v>
      </c>
      <c r="M123" s="5">
        <v>3</v>
      </c>
      <c r="N123" s="5" t="s">
        <v>3</v>
      </c>
      <c r="O123" s="5">
        <v>2</v>
      </c>
      <c r="P123" s="5">
        <f>ROUND(Source!EM104,O123)</f>
        <v>4760.34</v>
      </c>
      <c r="Q123" s="5"/>
      <c r="R123" s="5"/>
      <c r="S123" s="5"/>
      <c r="T123" s="5"/>
      <c r="U123" s="5"/>
      <c r="V123" s="5"/>
      <c r="W123" s="5"/>
    </row>
    <row r="124" spans="1:23" x14ac:dyDescent="0.2">
      <c r="A124" s="5">
        <v>50</v>
      </c>
      <c r="B124" s="5">
        <v>0</v>
      </c>
      <c r="C124" s="5">
        <v>0</v>
      </c>
      <c r="D124" s="5">
        <v>1</v>
      </c>
      <c r="E124" s="5">
        <v>230</v>
      </c>
      <c r="F124" s="5">
        <f>ROUND(Source!BA104,O124)</f>
        <v>0</v>
      </c>
      <c r="G124" s="5" t="s">
        <v>161</v>
      </c>
      <c r="H124" s="5" t="s">
        <v>162</v>
      </c>
      <c r="I124" s="5"/>
      <c r="J124" s="5"/>
      <c r="K124" s="5">
        <v>230</v>
      </c>
      <c r="L124" s="5">
        <v>19</v>
      </c>
      <c r="M124" s="5">
        <v>3</v>
      </c>
      <c r="N124" s="5" t="s">
        <v>3</v>
      </c>
      <c r="O124" s="5">
        <v>2</v>
      </c>
      <c r="P124" s="5">
        <f>ROUND(Source!ES104,O124)</f>
        <v>0</v>
      </c>
      <c r="Q124" s="5"/>
      <c r="R124" s="5"/>
      <c r="S124" s="5"/>
      <c r="T124" s="5"/>
      <c r="U124" s="5"/>
      <c r="V124" s="5"/>
      <c r="W124" s="5"/>
    </row>
    <row r="125" spans="1:23" x14ac:dyDescent="0.2">
      <c r="A125" s="5">
        <v>50</v>
      </c>
      <c r="B125" s="5">
        <v>0</v>
      </c>
      <c r="C125" s="5">
        <v>0</v>
      </c>
      <c r="D125" s="5">
        <v>1</v>
      </c>
      <c r="E125" s="5">
        <v>206</v>
      </c>
      <c r="F125" s="5">
        <f>ROUND(Source!T104,O125)</f>
        <v>0</v>
      </c>
      <c r="G125" s="5" t="s">
        <v>163</v>
      </c>
      <c r="H125" s="5" t="s">
        <v>164</v>
      </c>
      <c r="I125" s="5"/>
      <c r="J125" s="5"/>
      <c r="K125" s="5">
        <v>206</v>
      </c>
      <c r="L125" s="5">
        <v>20</v>
      </c>
      <c r="M125" s="5">
        <v>3</v>
      </c>
      <c r="N125" s="5" t="s">
        <v>3</v>
      </c>
      <c r="O125" s="5">
        <v>2</v>
      </c>
      <c r="P125" s="5">
        <f>ROUND(Source!DL104,O125)</f>
        <v>0</v>
      </c>
      <c r="Q125" s="5"/>
      <c r="R125" s="5"/>
      <c r="S125" s="5"/>
      <c r="T125" s="5"/>
      <c r="U125" s="5"/>
      <c r="V125" s="5"/>
      <c r="W125" s="5"/>
    </row>
    <row r="126" spans="1:23" x14ac:dyDescent="0.2">
      <c r="A126" s="5">
        <v>50</v>
      </c>
      <c r="B126" s="5">
        <v>0</v>
      </c>
      <c r="C126" s="5">
        <v>0</v>
      </c>
      <c r="D126" s="5">
        <v>1</v>
      </c>
      <c r="E126" s="5">
        <v>207</v>
      </c>
      <c r="F126" s="5">
        <f>Source!U104</f>
        <v>512.47566199999994</v>
      </c>
      <c r="G126" s="5" t="s">
        <v>165</v>
      </c>
      <c r="H126" s="5" t="s">
        <v>166</v>
      </c>
      <c r="I126" s="5"/>
      <c r="J126" s="5"/>
      <c r="K126" s="5">
        <v>207</v>
      </c>
      <c r="L126" s="5">
        <v>21</v>
      </c>
      <c r="M126" s="5">
        <v>3</v>
      </c>
      <c r="N126" s="5" t="s">
        <v>3</v>
      </c>
      <c r="O126" s="5">
        <v>-1</v>
      </c>
      <c r="P126" s="5">
        <f>Source!DM104</f>
        <v>512.47566199999994</v>
      </c>
      <c r="Q126" s="5"/>
      <c r="R126" s="5"/>
      <c r="S126" s="5"/>
      <c r="T126" s="5"/>
      <c r="U126" s="5"/>
      <c r="V126" s="5"/>
      <c r="W126" s="5"/>
    </row>
    <row r="127" spans="1:23" x14ac:dyDescent="0.2">
      <c r="A127" s="5">
        <v>50</v>
      </c>
      <c r="B127" s="5">
        <v>0</v>
      </c>
      <c r="C127" s="5">
        <v>0</v>
      </c>
      <c r="D127" s="5">
        <v>1</v>
      </c>
      <c r="E127" s="5">
        <v>208</v>
      </c>
      <c r="F127" s="5">
        <f>Source!V104</f>
        <v>196.25755741999998</v>
      </c>
      <c r="G127" s="5" t="s">
        <v>167</v>
      </c>
      <c r="H127" s="5" t="s">
        <v>168</v>
      </c>
      <c r="I127" s="5"/>
      <c r="J127" s="5"/>
      <c r="K127" s="5">
        <v>208</v>
      </c>
      <c r="L127" s="5">
        <v>22</v>
      </c>
      <c r="M127" s="5">
        <v>3</v>
      </c>
      <c r="N127" s="5" t="s">
        <v>3</v>
      </c>
      <c r="O127" s="5">
        <v>-1</v>
      </c>
      <c r="P127" s="5">
        <f>Source!DN104</f>
        <v>196.25755741999998</v>
      </c>
      <c r="Q127" s="5"/>
      <c r="R127" s="5"/>
      <c r="S127" s="5"/>
      <c r="T127" s="5"/>
      <c r="U127" s="5"/>
      <c r="V127" s="5"/>
      <c r="W127" s="5"/>
    </row>
    <row r="128" spans="1:23" x14ac:dyDescent="0.2">
      <c r="A128" s="5">
        <v>50</v>
      </c>
      <c r="B128" s="5">
        <v>0</v>
      </c>
      <c r="C128" s="5">
        <v>0</v>
      </c>
      <c r="D128" s="5">
        <v>1</v>
      </c>
      <c r="E128" s="5">
        <v>209</v>
      </c>
      <c r="F128" s="5">
        <f>ROUND(Source!W104,O128)</f>
        <v>0</v>
      </c>
      <c r="G128" s="5" t="s">
        <v>169</v>
      </c>
      <c r="H128" s="5" t="s">
        <v>170</v>
      </c>
      <c r="I128" s="5"/>
      <c r="J128" s="5"/>
      <c r="K128" s="5">
        <v>209</v>
      </c>
      <c r="L128" s="5">
        <v>23</v>
      </c>
      <c r="M128" s="5">
        <v>3</v>
      </c>
      <c r="N128" s="5" t="s">
        <v>3</v>
      </c>
      <c r="O128" s="5">
        <v>2</v>
      </c>
      <c r="P128" s="5">
        <f>ROUND(Source!DO104,O128)</f>
        <v>0</v>
      </c>
      <c r="Q128" s="5"/>
      <c r="R128" s="5"/>
      <c r="S128" s="5"/>
      <c r="T128" s="5"/>
      <c r="U128" s="5"/>
      <c r="V128" s="5"/>
      <c r="W128" s="5"/>
    </row>
    <row r="129" spans="1:23" x14ac:dyDescent="0.2">
      <c r="A129" s="5">
        <v>50</v>
      </c>
      <c r="B129" s="5">
        <v>0</v>
      </c>
      <c r="C129" s="5">
        <v>0</v>
      </c>
      <c r="D129" s="5">
        <v>1</v>
      </c>
      <c r="E129" s="5">
        <v>210</v>
      </c>
      <c r="F129" s="5">
        <f>ROUND(Source!X104,O129)</f>
        <v>7463.02</v>
      </c>
      <c r="G129" s="5" t="s">
        <v>171</v>
      </c>
      <c r="H129" s="5" t="s">
        <v>172</v>
      </c>
      <c r="I129" s="5"/>
      <c r="J129" s="5"/>
      <c r="K129" s="5">
        <v>210</v>
      </c>
      <c r="L129" s="5">
        <v>24</v>
      </c>
      <c r="M129" s="5">
        <v>3</v>
      </c>
      <c r="N129" s="5" t="s">
        <v>3</v>
      </c>
      <c r="O129" s="5">
        <v>2</v>
      </c>
      <c r="P129" s="5">
        <f>ROUND(Source!DP104,O129)</f>
        <v>116239.46</v>
      </c>
      <c r="Q129" s="5"/>
      <c r="R129" s="5"/>
      <c r="S129" s="5"/>
      <c r="T129" s="5"/>
      <c r="U129" s="5"/>
      <c r="V129" s="5"/>
      <c r="W129" s="5"/>
    </row>
    <row r="130" spans="1:23" x14ac:dyDescent="0.2">
      <c r="A130" s="5">
        <v>50</v>
      </c>
      <c r="B130" s="5">
        <v>0</v>
      </c>
      <c r="C130" s="5">
        <v>0</v>
      </c>
      <c r="D130" s="5">
        <v>1</v>
      </c>
      <c r="E130" s="5">
        <v>211</v>
      </c>
      <c r="F130" s="5">
        <f>ROUND(Source!Y104,O130)</f>
        <v>4939.03</v>
      </c>
      <c r="G130" s="5" t="s">
        <v>173</v>
      </c>
      <c r="H130" s="5" t="s">
        <v>174</v>
      </c>
      <c r="I130" s="5"/>
      <c r="J130" s="5"/>
      <c r="K130" s="5">
        <v>211</v>
      </c>
      <c r="L130" s="5">
        <v>25</v>
      </c>
      <c r="M130" s="5">
        <v>3</v>
      </c>
      <c r="N130" s="5" t="s">
        <v>3</v>
      </c>
      <c r="O130" s="5">
        <v>2</v>
      </c>
      <c r="P130" s="5">
        <f>ROUND(Source!DQ104,O130)</f>
        <v>72307.360000000001</v>
      </c>
      <c r="Q130" s="5"/>
      <c r="R130" s="5"/>
      <c r="S130" s="5"/>
      <c r="T130" s="5"/>
      <c r="U130" s="5"/>
      <c r="V130" s="5"/>
      <c r="W130" s="5"/>
    </row>
    <row r="131" spans="1:23" x14ac:dyDescent="0.2">
      <c r="A131" s="5">
        <v>50</v>
      </c>
      <c r="B131" s="5">
        <v>0</v>
      </c>
      <c r="C131" s="5">
        <v>0</v>
      </c>
      <c r="D131" s="5">
        <v>1</v>
      </c>
      <c r="E131" s="5">
        <v>224</v>
      </c>
      <c r="F131" s="5">
        <f>ROUND(Source!AR104,O131)</f>
        <v>284615.58</v>
      </c>
      <c r="G131" s="5" t="s">
        <v>175</v>
      </c>
      <c r="H131" s="5" t="s">
        <v>176</v>
      </c>
      <c r="I131" s="5"/>
      <c r="J131" s="5"/>
      <c r="K131" s="5">
        <v>224</v>
      </c>
      <c r="L131" s="5">
        <v>26</v>
      </c>
      <c r="M131" s="5">
        <v>3</v>
      </c>
      <c r="N131" s="5" t="s">
        <v>3</v>
      </c>
      <c r="O131" s="5">
        <v>2</v>
      </c>
      <c r="P131" s="5">
        <f>ROUND(Source!EJ104,O131)</f>
        <v>2212383</v>
      </c>
      <c r="Q131" s="5"/>
      <c r="R131" s="5"/>
      <c r="S131" s="5"/>
      <c r="T131" s="5"/>
      <c r="U131" s="5"/>
      <c r="V131" s="5"/>
      <c r="W131" s="5"/>
    </row>
    <row r="134" spans="1:23" x14ac:dyDescent="0.2">
      <c r="A134">
        <v>70</v>
      </c>
      <c r="B134">
        <v>1</v>
      </c>
      <c r="D134">
        <v>1</v>
      </c>
      <c r="E134" t="s">
        <v>177</v>
      </c>
      <c r="F134" t="s">
        <v>178</v>
      </c>
      <c r="G134">
        <v>1</v>
      </c>
      <c r="H134">
        <v>0</v>
      </c>
      <c r="I134" t="s">
        <v>179</v>
      </c>
      <c r="J134">
        <v>0</v>
      </c>
      <c r="K134">
        <v>0</v>
      </c>
      <c r="L134" t="s">
        <v>3</v>
      </c>
      <c r="M134" t="s">
        <v>3</v>
      </c>
      <c r="N134">
        <v>0</v>
      </c>
      <c r="O134">
        <v>1</v>
      </c>
    </row>
    <row r="135" spans="1:23" x14ac:dyDescent="0.2">
      <c r="A135">
        <v>70</v>
      </c>
      <c r="B135">
        <v>1</v>
      </c>
      <c r="D135">
        <v>2</v>
      </c>
      <c r="E135" t="s">
        <v>180</v>
      </c>
      <c r="F135" t="s">
        <v>181</v>
      </c>
      <c r="G135">
        <v>0</v>
      </c>
      <c r="H135">
        <v>0</v>
      </c>
      <c r="I135" t="s">
        <v>179</v>
      </c>
      <c r="J135">
        <v>0</v>
      </c>
      <c r="K135">
        <v>0</v>
      </c>
      <c r="L135" t="s">
        <v>3</v>
      </c>
      <c r="M135" t="s">
        <v>3</v>
      </c>
      <c r="N135">
        <v>0</v>
      </c>
      <c r="O135">
        <v>0</v>
      </c>
    </row>
    <row r="136" spans="1:23" x14ac:dyDescent="0.2">
      <c r="A136">
        <v>70</v>
      </c>
      <c r="B136">
        <v>1</v>
      </c>
      <c r="D136">
        <v>3</v>
      </c>
      <c r="E136" t="s">
        <v>182</v>
      </c>
      <c r="F136" t="s">
        <v>183</v>
      </c>
      <c r="G136">
        <v>0</v>
      </c>
      <c r="H136">
        <v>0</v>
      </c>
      <c r="I136" t="s">
        <v>179</v>
      </c>
      <c r="J136">
        <v>0</v>
      </c>
      <c r="K136">
        <v>0</v>
      </c>
      <c r="L136" t="s">
        <v>3</v>
      </c>
      <c r="M136" t="s">
        <v>3</v>
      </c>
      <c r="N136">
        <v>0</v>
      </c>
      <c r="O136">
        <v>0</v>
      </c>
    </row>
    <row r="137" spans="1:23" x14ac:dyDescent="0.2">
      <c r="A137">
        <v>70</v>
      </c>
      <c r="B137">
        <v>1</v>
      </c>
      <c r="D137">
        <v>4</v>
      </c>
      <c r="E137" t="s">
        <v>184</v>
      </c>
      <c r="F137" t="s">
        <v>185</v>
      </c>
      <c r="G137">
        <v>0</v>
      </c>
      <c r="H137">
        <v>0</v>
      </c>
      <c r="I137" t="s">
        <v>179</v>
      </c>
      <c r="J137">
        <v>0</v>
      </c>
      <c r="K137">
        <v>0</v>
      </c>
      <c r="L137" t="s">
        <v>3</v>
      </c>
      <c r="M137" t="s">
        <v>3</v>
      </c>
      <c r="N137">
        <v>0</v>
      </c>
      <c r="O137">
        <v>0</v>
      </c>
    </row>
    <row r="138" spans="1:23" x14ac:dyDescent="0.2">
      <c r="A138">
        <v>70</v>
      </c>
      <c r="B138">
        <v>1</v>
      </c>
      <c r="D138">
        <v>5</v>
      </c>
      <c r="E138" t="s">
        <v>186</v>
      </c>
      <c r="F138" t="s">
        <v>187</v>
      </c>
      <c r="G138">
        <v>0</v>
      </c>
      <c r="H138">
        <v>0</v>
      </c>
      <c r="I138" t="s">
        <v>179</v>
      </c>
      <c r="J138">
        <v>0</v>
      </c>
      <c r="K138">
        <v>0</v>
      </c>
      <c r="L138" t="s">
        <v>3</v>
      </c>
      <c r="M138" t="s">
        <v>3</v>
      </c>
      <c r="N138">
        <v>0</v>
      </c>
      <c r="O138">
        <v>0</v>
      </c>
    </row>
    <row r="139" spans="1:23" x14ac:dyDescent="0.2">
      <c r="A139">
        <v>70</v>
      </c>
      <c r="B139">
        <v>1</v>
      </c>
      <c r="D139">
        <v>6</v>
      </c>
      <c r="E139" t="s">
        <v>188</v>
      </c>
      <c r="F139" t="s">
        <v>189</v>
      </c>
      <c r="G139">
        <v>0</v>
      </c>
      <c r="H139">
        <v>0</v>
      </c>
      <c r="I139" t="s">
        <v>179</v>
      </c>
      <c r="J139">
        <v>0</v>
      </c>
      <c r="K139">
        <v>0</v>
      </c>
      <c r="L139" t="s">
        <v>3</v>
      </c>
      <c r="M139" t="s">
        <v>3</v>
      </c>
      <c r="N139">
        <v>0</v>
      </c>
      <c r="O139">
        <v>0</v>
      </c>
    </row>
    <row r="140" spans="1:23" x14ac:dyDescent="0.2">
      <c r="A140">
        <v>70</v>
      </c>
      <c r="B140">
        <v>1</v>
      </c>
      <c r="D140">
        <v>7</v>
      </c>
      <c r="E140" t="s">
        <v>190</v>
      </c>
      <c r="F140" t="s">
        <v>191</v>
      </c>
      <c r="G140">
        <v>0</v>
      </c>
      <c r="H140">
        <v>0</v>
      </c>
      <c r="I140" t="s">
        <v>179</v>
      </c>
      <c r="J140">
        <v>0</v>
      </c>
      <c r="K140">
        <v>0</v>
      </c>
      <c r="L140" t="s">
        <v>3</v>
      </c>
      <c r="M140" t="s">
        <v>3</v>
      </c>
      <c r="N140">
        <v>0</v>
      </c>
      <c r="O140">
        <v>0</v>
      </c>
    </row>
    <row r="141" spans="1:23" x14ac:dyDescent="0.2">
      <c r="A141">
        <v>70</v>
      </c>
      <c r="B141">
        <v>1</v>
      </c>
      <c r="D141">
        <v>8</v>
      </c>
      <c r="E141" t="s">
        <v>192</v>
      </c>
      <c r="F141" t="s">
        <v>193</v>
      </c>
      <c r="G141">
        <v>0</v>
      </c>
      <c r="H141">
        <v>0</v>
      </c>
      <c r="I141" t="s">
        <v>179</v>
      </c>
      <c r="J141">
        <v>0</v>
      </c>
      <c r="K141">
        <v>0</v>
      </c>
      <c r="L141" t="s">
        <v>3</v>
      </c>
      <c r="M141" t="s">
        <v>3</v>
      </c>
      <c r="N141">
        <v>0</v>
      </c>
      <c r="O141">
        <v>0</v>
      </c>
    </row>
    <row r="142" spans="1:23" x14ac:dyDescent="0.2">
      <c r="A142">
        <v>70</v>
      </c>
      <c r="B142">
        <v>1</v>
      </c>
      <c r="D142">
        <v>9</v>
      </c>
      <c r="E142" t="s">
        <v>194</v>
      </c>
      <c r="F142" t="s">
        <v>195</v>
      </c>
      <c r="G142">
        <v>0</v>
      </c>
      <c r="H142">
        <v>0</v>
      </c>
      <c r="I142" t="s">
        <v>179</v>
      </c>
      <c r="J142">
        <v>0</v>
      </c>
      <c r="K142">
        <v>0</v>
      </c>
      <c r="L142" t="s">
        <v>3</v>
      </c>
      <c r="M142" t="s">
        <v>3</v>
      </c>
      <c r="N142">
        <v>0</v>
      </c>
      <c r="O142">
        <v>0</v>
      </c>
    </row>
    <row r="143" spans="1:23" x14ac:dyDescent="0.2">
      <c r="A143">
        <v>70</v>
      </c>
      <c r="B143">
        <v>1</v>
      </c>
      <c r="D143">
        <v>1</v>
      </c>
      <c r="E143" t="s">
        <v>196</v>
      </c>
      <c r="F143" t="s">
        <v>197</v>
      </c>
      <c r="G143">
        <v>1</v>
      </c>
      <c r="H143">
        <v>1</v>
      </c>
      <c r="I143" t="s">
        <v>179</v>
      </c>
      <c r="J143">
        <v>0</v>
      </c>
      <c r="K143">
        <v>0</v>
      </c>
      <c r="L143" t="s">
        <v>3</v>
      </c>
      <c r="M143" t="s">
        <v>3</v>
      </c>
      <c r="N143">
        <v>0</v>
      </c>
      <c r="O143">
        <v>1</v>
      </c>
    </row>
    <row r="144" spans="1:23" x14ac:dyDescent="0.2">
      <c r="A144">
        <v>70</v>
      </c>
      <c r="B144">
        <v>1</v>
      </c>
      <c r="D144">
        <v>2</v>
      </c>
      <c r="E144" t="s">
        <v>198</v>
      </c>
      <c r="F144" t="s">
        <v>199</v>
      </c>
      <c r="G144">
        <v>1</v>
      </c>
      <c r="H144">
        <v>1</v>
      </c>
      <c r="I144" t="s">
        <v>179</v>
      </c>
      <c r="J144">
        <v>0</v>
      </c>
      <c r="K144">
        <v>0</v>
      </c>
      <c r="L144" t="s">
        <v>3</v>
      </c>
      <c r="M144" t="s">
        <v>3</v>
      </c>
      <c r="N144">
        <v>0</v>
      </c>
      <c r="O144">
        <v>1</v>
      </c>
    </row>
    <row r="145" spans="1:15" x14ac:dyDescent="0.2">
      <c r="A145">
        <v>70</v>
      </c>
      <c r="B145">
        <v>1</v>
      </c>
      <c r="D145">
        <v>3</v>
      </c>
      <c r="E145" t="s">
        <v>200</v>
      </c>
      <c r="F145" t="s">
        <v>201</v>
      </c>
      <c r="G145">
        <v>1</v>
      </c>
      <c r="H145">
        <v>0</v>
      </c>
      <c r="I145" t="s">
        <v>179</v>
      </c>
      <c r="J145">
        <v>0</v>
      </c>
      <c r="K145">
        <v>0</v>
      </c>
      <c r="L145" t="s">
        <v>3</v>
      </c>
      <c r="M145" t="s">
        <v>3</v>
      </c>
      <c r="N145">
        <v>0</v>
      </c>
      <c r="O145">
        <v>1</v>
      </c>
    </row>
    <row r="146" spans="1:15" x14ac:dyDescent="0.2">
      <c r="A146">
        <v>70</v>
      </c>
      <c r="B146">
        <v>1</v>
      </c>
      <c r="D146">
        <v>4</v>
      </c>
      <c r="E146" t="s">
        <v>202</v>
      </c>
      <c r="F146" t="s">
        <v>203</v>
      </c>
      <c r="G146">
        <v>1</v>
      </c>
      <c r="H146">
        <v>0</v>
      </c>
      <c r="I146" t="s">
        <v>179</v>
      </c>
      <c r="J146">
        <v>0</v>
      </c>
      <c r="K146">
        <v>0</v>
      </c>
      <c r="L146" t="s">
        <v>3</v>
      </c>
      <c r="M146" t="s">
        <v>3</v>
      </c>
      <c r="N146">
        <v>0</v>
      </c>
      <c r="O146">
        <v>1</v>
      </c>
    </row>
    <row r="147" spans="1:15" x14ac:dyDescent="0.2">
      <c r="A147">
        <v>70</v>
      </c>
      <c r="B147">
        <v>1</v>
      </c>
      <c r="D147">
        <v>5</v>
      </c>
      <c r="E147" t="s">
        <v>204</v>
      </c>
      <c r="F147" t="s">
        <v>205</v>
      </c>
      <c r="G147">
        <v>1</v>
      </c>
      <c r="H147">
        <v>0</v>
      </c>
      <c r="I147" t="s">
        <v>179</v>
      </c>
      <c r="J147">
        <v>0</v>
      </c>
      <c r="K147">
        <v>0</v>
      </c>
      <c r="L147" t="s">
        <v>3</v>
      </c>
      <c r="M147" t="s">
        <v>3</v>
      </c>
      <c r="N147">
        <v>0</v>
      </c>
      <c r="O147">
        <v>0.85</v>
      </c>
    </row>
    <row r="148" spans="1:15" x14ac:dyDescent="0.2">
      <c r="A148">
        <v>70</v>
      </c>
      <c r="B148">
        <v>1</v>
      </c>
      <c r="D148">
        <v>6</v>
      </c>
      <c r="E148" t="s">
        <v>206</v>
      </c>
      <c r="F148" t="s">
        <v>207</v>
      </c>
      <c r="G148">
        <v>1</v>
      </c>
      <c r="H148">
        <v>0</v>
      </c>
      <c r="I148" t="s">
        <v>179</v>
      </c>
      <c r="J148">
        <v>0</v>
      </c>
      <c r="K148">
        <v>0</v>
      </c>
      <c r="L148" t="s">
        <v>3</v>
      </c>
      <c r="M148" t="s">
        <v>3</v>
      </c>
      <c r="N148">
        <v>0</v>
      </c>
      <c r="O148">
        <v>0.8</v>
      </c>
    </row>
    <row r="149" spans="1:15" x14ac:dyDescent="0.2">
      <c r="A149">
        <v>70</v>
      </c>
      <c r="B149">
        <v>1</v>
      </c>
      <c r="D149">
        <v>7</v>
      </c>
      <c r="E149" t="s">
        <v>208</v>
      </c>
      <c r="F149" t="s">
        <v>209</v>
      </c>
      <c r="G149">
        <v>1</v>
      </c>
      <c r="H149">
        <v>0</v>
      </c>
      <c r="I149" t="s">
        <v>179</v>
      </c>
      <c r="J149">
        <v>0</v>
      </c>
      <c r="K149">
        <v>0</v>
      </c>
      <c r="L149" t="s">
        <v>3</v>
      </c>
      <c r="M149" t="s">
        <v>3</v>
      </c>
      <c r="N149">
        <v>0</v>
      </c>
      <c r="O149">
        <v>1</v>
      </c>
    </row>
    <row r="150" spans="1:15" x14ac:dyDescent="0.2">
      <c r="A150">
        <v>70</v>
      </c>
      <c r="B150">
        <v>1</v>
      </c>
      <c r="D150">
        <v>8</v>
      </c>
      <c r="E150" t="s">
        <v>210</v>
      </c>
      <c r="F150" t="s">
        <v>211</v>
      </c>
      <c r="G150">
        <v>1</v>
      </c>
      <c r="H150">
        <v>0.8</v>
      </c>
      <c r="I150" t="s">
        <v>179</v>
      </c>
      <c r="J150">
        <v>0</v>
      </c>
      <c r="K150">
        <v>0</v>
      </c>
      <c r="L150" t="s">
        <v>3</v>
      </c>
      <c r="M150" t="s">
        <v>3</v>
      </c>
      <c r="N150">
        <v>0</v>
      </c>
      <c r="O150">
        <v>1</v>
      </c>
    </row>
    <row r="151" spans="1:15" x14ac:dyDescent="0.2">
      <c r="A151">
        <v>70</v>
      </c>
      <c r="B151">
        <v>1</v>
      </c>
      <c r="D151">
        <v>9</v>
      </c>
      <c r="E151" t="s">
        <v>212</v>
      </c>
      <c r="F151" t="s">
        <v>213</v>
      </c>
      <c r="G151">
        <v>1</v>
      </c>
      <c r="H151">
        <v>0.85</v>
      </c>
      <c r="I151" t="s">
        <v>179</v>
      </c>
      <c r="J151">
        <v>0</v>
      </c>
      <c r="K151">
        <v>0</v>
      </c>
      <c r="L151" t="s">
        <v>3</v>
      </c>
      <c r="M151" t="s">
        <v>3</v>
      </c>
      <c r="N151">
        <v>0</v>
      </c>
      <c r="O151">
        <v>1</v>
      </c>
    </row>
    <row r="152" spans="1:15" x14ac:dyDescent="0.2">
      <c r="A152">
        <v>70</v>
      </c>
      <c r="B152">
        <v>1</v>
      </c>
      <c r="D152">
        <v>10</v>
      </c>
      <c r="E152" t="s">
        <v>214</v>
      </c>
      <c r="F152" t="s">
        <v>215</v>
      </c>
      <c r="G152">
        <v>1</v>
      </c>
      <c r="H152">
        <v>0</v>
      </c>
      <c r="I152" t="s">
        <v>179</v>
      </c>
      <c r="J152">
        <v>0</v>
      </c>
      <c r="K152">
        <v>0</v>
      </c>
      <c r="L152" t="s">
        <v>3</v>
      </c>
      <c r="M152" t="s">
        <v>3</v>
      </c>
      <c r="N152">
        <v>0</v>
      </c>
      <c r="O152">
        <v>1</v>
      </c>
    </row>
    <row r="153" spans="1:15" x14ac:dyDescent="0.2">
      <c r="A153">
        <v>70</v>
      </c>
      <c r="B153">
        <v>1</v>
      </c>
      <c r="D153">
        <v>11</v>
      </c>
      <c r="E153" t="s">
        <v>216</v>
      </c>
      <c r="F153" t="s">
        <v>217</v>
      </c>
      <c r="G153">
        <v>1</v>
      </c>
      <c r="H153">
        <v>0</v>
      </c>
      <c r="I153" t="s">
        <v>179</v>
      </c>
      <c r="J153">
        <v>0</v>
      </c>
      <c r="K153">
        <v>0</v>
      </c>
      <c r="L153" t="s">
        <v>3</v>
      </c>
      <c r="M153" t="s">
        <v>3</v>
      </c>
      <c r="N153">
        <v>0</v>
      </c>
      <c r="O153">
        <v>0.94</v>
      </c>
    </row>
    <row r="154" spans="1:15" x14ac:dyDescent="0.2">
      <c r="A154">
        <v>70</v>
      </c>
      <c r="B154">
        <v>1</v>
      </c>
      <c r="D154">
        <v>12</v>
      </c>
      <c r="E154" t="s">
        <v>218</v>
      </c>
      <c r="F154" t="s">
        <v>219</v>
      </c>
      <c r="G154">
        <v>1</v>
      </c>
      <c r="H154">
        <v>0</v>
      </c>
      <c r="I154" t="s">
        <v>179</v>
      </c>
      <c r="J154">
        <v>0</v>
      </c>
      <c r="K154">
        <v>0</v>
      </c>
      <c r="L154" t="s">
        <v>3</v>
      </c>
      <c r="M154" t="s">
        <v>3</v>
      </c>
      <c r="N154">
        <v>0</v>
      </c>
      <c r="O154">
        <v>0.9</v>
      </c>
    </row>
    <row r="155" spans="1:15" x14ac:dyDescent="0.2">
      <c r="A155">
        <v>70</v>
      </c>
      <c r="B155">
        <v>1</v>
      </c>
      <c r="D155">
        <v>13</v>
      </c>
      <c r="E155" t="s">
        <v>220</v>
      </c>
      <c r="F155" t="s">
        <v>221</v>
      </c>
      <c r="G155">
        <v>0.6</v>
      </c>
      <c r="H155">
        <v>0</v>
      </c>
      <c r="I155" t="s">
        <v>179</v>
      </c>
      <c r="J155">
        <v>0</v>
      </c>
      <c r="K155">
        <v>0</v>
      </c>
      <c r="L155" t="s">
        <v>3</v>
      </c>
      <c r="M155" t="s">
        <v>3</v>
      </c>
      <c r="N155">
        <v>0</v>
      </c>
      <c r="O155">
        <v>0.6</v>
      </c>
    </row>
    <row r="156" spans="1:15" x14ac:dyDescent="0.2">
      <c r="A156">
        <v>70</v>
      </c>
      <c r="B156">
        <v>1</v>
      </c>
      <c r="D156">
        <v>14</v>
      </c>
      <c r="E156" t="s">
        <v>222</v>
      </c>
      <c r="F156" t="s">
        <v>223</v>
      </c>
      <c r="G156">
        <v>1</v>
      </c>
      <c r="H156">
        <v>0</v>
      </c>
      <c r="I156" t="s">
        <v>179</v>
      </c>
      <c r="J156">
        <v>0</v>
      </c>
      <c r="K156">
        <v>0</v>
      </c>
      <c r="L156" t="s">
        <v>3</v>
      </c>
      <c r="M156" t="s">
        <v>3</v>
      </c>
      <c r="N156">
        <v>0</v>
      </c>
      <c r="O156">
        <v>1</v>
      </c>
    </row>
    <row r="157" spans="1:15" x14ac:dyDescent="0.2">
      <c r="A157">
        <v>70</v>
      </c>
      <c r="B157">
        <v>1</v>
      </c>
      <c r="D157">
        <v>15</v>
      </c>
      <c r="E157" t="s">
        <v>224</v>
      </c>
      <c r="F157" t="s">
        <v>225</v>
      </c>
      <c r="G157">
        <v>1.2</v>
      </c>
      <c r="H157">
        <v>0</v>
      </c>
      <c r="I157" t="s">
        <v>179</v>
      </c>
      <c r="J157">
        <v>0</v>
      </c>
      <c r="K157">
        <v>0</v>
      </c>
      <c r="L157" t="s">
        <v>3</v>
      </c>
      <c r="M157" t="s">
        <v>3</v>
      </c>
      <c r="N157">
        <v>0</v>
      </c>
      <c r="O157">
        <v>1.2</v>
      </c>
    </row>
    <row r="158" spans="1:15" x14ac:dyDescent="0.2">
      <c r="A158">
        <v>70</v>
      </c>
      <c r="B158">
        <v>1</v>
      </c>
      <c r="D158">
        <v>16</v>
      </c>
      <c r="E158" t="s">
        <v>226</v>
      </c>
      <c r="F158" t="s">
        <v>227</v>
      </c>
      <c r="G158">
        <v>1</v>
      </c>
      <c r="H158">
        <v>0</v>
      </c>
      <c r="I158" t="s">
        <v>179</v>
      </c>
      <c r="J158">
        <v>0</v>
      </c>
      <c r="K158">
        <v>0</v>
      </c>
      <c r="L158" t="s">
        <v>3</v>
      </c>
      <c r="M158" t="s">
        <v>3</v>
      </c>
      <c r="N158">
        <v>0</v>
      </c>
      <c r="O158">
        <v>1</v>
      </c>
    </row>
    <row r="159" spans="1:15" x14ac:dyDescent="0.2">
      <c r="A159">
        <v>70</v>
      </c>
      <c r="B159">
        <v>1</v>
      </c>
      <c r="D159">
        <v>17</v>
      </c>
      <c r="E159" t="s">
        <v>228</v>
      </c>
      <c r="F159" t="s">
        <v>229</v>
      </c>
      <c r="G159">
        <v>1</v>
      </c>
      <c r="H159">
        <v>0</v>
      </c>
      <c r="I159" t="s">
        <v>179</v>
      </c>
      <c r="J159">
        <v>0</v>
      </c>
      <c r="K159">
        <v>0</v>
      </c>
      <c r="L159" t="s">
        <v>3</v>
      </c>
      <c r="M159" t="s">
        <v>3</v>
      </c>
      <c r="N159">
        <v>0</v>
      </c>
      <c r="O159">
        <v>1</v>
      </c>
    </row>
    <row r="160" spans="1:15" x14ac:dyDescent="0.2">
      <c r="A160">
        <v>70</v>
      </c>
      <c r="B160">
        <v>1</v>
      </c>
      <c r="D160">
        <v>18</v>
      </c>
      <c r="E160" t="s">
        <v>230</v>
      </c>
      <c r="F160" t="s">
        <v>231</v>
      </c>
      <c r="G160">
        <v>1</v>
      </c>
      <c r="H160">
        <v>0</v>
      </c>
      <c r="I160" t="s">
        <v>179</v>
      </c>
      <c r="J160">
        <v>0</v>
      </c>
      <c r="K160">
        <v>0</v>
      </c>
      <c r="L160" t="s">
        <v>3</v>
      </c>
      <c r="M160" t="s">
        <v>3</v>
      </c>
      <c r="N160">
        <v>0</v>
      </c>
      <c r="O160">
        <v>1</v>
      </c>
    </row>
    <row r="161" spans="1:34" x14ac:dyDescent="0.2">
      <c r="A161">
        <v>70</v>
      </c>
      <c r="B161">
        <v>1</v>
      </c>
      <c r="D161">
        <v>19</v>
      </c>
      <c r="E161" t="s">
        <v>232</v>
      </c>
      <c r="F161" t="s">
        <v>229</v>
      </c>
      <c r="G161">
        <v>1</v>
      </c>
      <c r="H161">
        <v>0</v>
      </c>
      <c r="I161" t="s">
        <v>179</v>
      </c>
      <c r="J161">
        <v>0</v>
      </c>
      <c r="K161">
        <v>0</v>
      </c>
      <c r="L161" t="s">
        <v>3</v>
      </c>
      <c r="M161" t="s">
        <v>3</v>
      </c>
      <c r="N161">
        <v>0</v>
      </c>
      <c r="O161">
        <v>1</v>
      </c>
    </row>
    <row r="162" spans="1:34" x14ac:dyDescent="0.2">
      <c r="A162">
        <v>70</v>
      </c>
      <c r="B162">
        <v>1</v>
      </c>
      <c r="D162">
        <v>20</v>
      </c>
      <c r="E162" t="s">
        <v>233</v>
      </c>
      <c r="F162" t="s">
        <v>231</v>
      </c>
      <c r="G162">
        <v>1</v>
      </c>
      <c r="H162">
        <v>0</v>
      </c>
      <c r="I162" t="s">
        <v>179</v>
      </c>
      <c r="J162">
        <v>0</v>
      </c>
      <c r="K162">
        <v>0</v>
      </c>
      <c r="L162" t="s">
        <v>3</v>
      </c>
      <c r="M162" t="s">
        <v>3</v>
      </c>
      <c r="N162">
        <v>0</v>
      </c>
      <c r="O162">
        <v>1</v>
      </c>
    </row>
    <row r="163" spans="1:34" x14ac:dyDescent="0.2">
      <c r="A163">
        <v>70</v>
      </c>
      <c r="B163">
        <v>1</v>
      </c>
      <c r="D163">
        <v>21</v>
      </c>
      <c r="E163" t="s">
        <v>234</v>
      </c>
      <c r="F163" t="s">
        <v>235</v>
      </c>
      <c r="G163">
        <v>0</v>
      </c>
      <c r="H163">
        <v>0</v>
      </c>
      <c r="I163" t="s">
        <v>179</v>
      </c>
      <c r="J163">
        <v>0</v>
      </c>
      <c r="K163">
        <v>0</v>
      </c>
      <c r="L163" t="s">
        <v>3</v>
      </c>
      <c r="M163" t="s">
        <v>3</v>
      </c>
      <c r="N163">
        <v>0</v>
      </c>
      <c r="O163">
        <v>0</v>
      </c>
    </row>
    <row r="165" spans="1:34" x14ac:dyDescent="0.2">
      <c r="A165">
        <v>-1</v>
      </c>
    </row>
    <row r="167" spans="1:34" x14ac:dyDescent="0.2">
      <c r="A167" s="4">
        <v>75</v>
      </c>
      <c r="B167" s="4" t="s">
        <v>236</v>
      </c>
      <c r="C167" s="4">
        <v>2000</v>
      </c>
      <c r="D167" s="4">
        <v>0</v>
      </c>
      <c r="E167" s="4">
        <v>1</v>
      </c>
      <c r="F167" s="4">
        <v>0</v>
      </c>
      <c r="G167" s="4">
        <v>0</v>
      </c>
      <c r="H167" s="4">
        <v>1</v>
      </c>
      <c r="I167" s="4">
        <v>0</v>
      </c>
      <c r="J167" s="4">
        <v>4</v>
      </c>
      <c r="K167" s="4">
        <v>0</v>
      </c>
      <c r="L167" s="4">
        <v>0</v>
      </c>
      <c r="M167" s="4">
        <v>0</v>
      </c>
      <c r="N167" s="4">
        <v>34732180</v>
      </c>
      <c r="O167" s="4">
        <v>1</v>
      </c>
    </row>
    <row r="168" spans="1:34" x14ac:dyDescent="0.2">
      <c r="A168" s="4">
        <v>75</v>
      </c>
      <c r="B168" s="4" t="s">
        <v>237</v>
      </c>
      <c r="C168" s="4">
        <v>2018</v>
      </c>
      <c r="D168" s="4">
        <v>1</v>
      </c>
      <c r="E168" s="4">
        <v>0</v>
      </c>
      <c r="F168" s="4">
        <v>0</v>
      </c>
      <c r="G168" s="4">
        <v>0</v>
      </c>
      <c r="H168" s="4">
        <v>1</v>
      </c>
      <c r="I168" s="4">
        <v>0</v>
      </c>
      <c r="J168" s="4">
        <v>4</v>
      </c>
      <c r="K168" s="4">
        <v>0</v>
      </c>
      <c r="L168" s="4">
        <v>0</v>
      </c>
      <c r="M168" s="4">
        <v>1</v>
      </c>
      <c r="N168" s="4">
        <v>34732181</v>
      </c>
      <c r="O168" s="4">
        <v>2</v>
      </c>
    </row>
    <row r="169" spans="1:34" x14ac:dyDescent="0.2">
      <c r="A169" s="6">
        <v>3</v>
      </c>
      <c r="B169" s="6" t="s">
        <v>238</v>
      </c>
      <c r="C169" s="6">
        <v>12.5</v>
      </c>
      <c r="D169" s="6">
        <v>7.5</v>
      </c>
      <c r="E169" s="6">
        <v>12.5</v>
      </c>
      <c r="F169" s="6">
        <v>18.3</v>
      </c>
      <c r="G169" s="6">
        <v>18.3</v>
      </c>
      <c r="H169" s="6">
        <v>7.5</v>
      </c>
      <c r="I169" s="6">
        <v>18.3</v>
      </c>
      <c r="J169" s="6">
        <v>2</v>
      </c>
      <c r="K169" s="6">
        <v>18.3</v>
      </c>
      <c r="L169" s="6">
        <v>12.5</v>
      </c>
      <c r="M169" s="6">
        <v>12.5</v>
      </c>
      <c r="N169" s="6">
        <v>7.5</v>
      </c>
      <c r="O169" s="6">
        <v>7.5</v>
      </c>
      <c r="P169" s="6">
        <v>18.3</v>
      </c>
      <c r="Q169" s="6">
        <v>18.3</v>
      </c>
      <c r="R169" s="6">
        <v>12.5</v>
      </c>
      <c r="S169" s="6" t="s">
        <v>3</v>
      </c>
      <c r="T169" s="6" t="s">
        <v>3</v>
      </c>
      <c r="U169" s="6" t="s">
        <v>3</v>
      </c>
      <c r="V169" s="6" t="s">
        <v>3</v>
      </c>
      <c r="W169" s="6" t="s">
        <v>3</v>
      </c>
      <c r="X169" s="6" t="s">
        <v>3</v>
      </c>
      <c r="Y169" s="6" t="s">
        <v>3</v>
      </c>
      <c r="Z169" s="6" t="s">
        <v>3</v>
      </c>
      <c r="AA169" s="6" t="s">
        <v>3</v>
      </c>
      <c r="AB169" s="6" t="s">
        <v>3</v>
      </c>
      <c r="AC169" s="6" t="s">
        <v>3</v>
      </c>
      <c r="AD169" s="6" t="s">
        <v>3</v>
      </c>
      <c r="AE169" s="6" t="s">
        <v>3</v>
      </c>
      <c r="AF169" s="6" t="s">
        <v>3</v>
      </c>
      <c r="AG169" s="6" t="s">
        <v>3</v>
      </c>
      <c r="AH169" s="6" t="s">
        <v>3</v>
      </c>
    </row>
    <row r="173" spans="1:34" x14ac:dyDescent="0.2">
      <c r="A173">
        <v>65</v>
      </c>
      <c r="C173">
        <v>1</v>
      </c>
      <c r="D173">
        <v>0</v>
      </c>
      <c r="E173">
        <v>245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52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133" x14ac:dyDescent="0.2">
      <c r="A1">
        <v>0</v>
      </c>
      <c r="B1" t="s">
        <v>0</v>
      </c>
      <c r="D1" t="s">
        <v>239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16331</v>
      </c>
      <c r="M1">
        <v>10</v>
      </c>
    </row>
    <row r="12" spans="1:133" x14ac:dyDescent="0.2">
      <c r="A12" s="1">
        <v>1</v>
      </c>
      <c r="B12" s="1">
        <v>50</v>
      </c>
      <c r="C12" s="1">
        <v>0</v>
      </c>
      <c r="D12" s="1"/>
      <c r="E12" s="1">
        <v>0</v>
      </c>
      <c r="F12" s="1" t="s">
        <v>3</v>
      </c>
      <c r="G12" s="1" t="s">
        <v>4</v>
      </c>
      <c r="H12" s="1" t="s">
        <v>3</v>
      </c>
      <c r="I12" s="1">
        <v>0</v>
      </c>
      <c r="J12" s="1" t="s">
        <v>3</v>
      </c>
      <c r="K12" s="1">
        <v>0</v>
      </c>
      <c r="L12" s="1"/>
      <c r="M12" s="1"/>
      <c r="N12" s="1"/>
      <c r="O12" s="1">
        <v>0</v>
      </c>
      <c r="P12" s="1">
        <v>0</v>
      </c>
      <c r="Q12" s="1">
        <v>2</v>
      </c>
      <c r="R12" s="1">
        <v>0</v>
      </c>
      <c r="S12" s="1">
        <v>0</v>
      </c>
      <c r="T12" s="1"/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3</v>
      </c>
      <c r="AC12" s="1" t="s">
        <v>3</v>
      </c>
      <c r="AD12" s="1" t="s">
        <v>3</v>
      </c>
      <c r="AE12" s="1" t="s">
        <v>3</v>
      </c>
      <c r="AF12" s="1" t="s">
        <v>3</v>
      </c>
      <c r="AG12" s="1" t="s">
        <v>3</v>
      </c>
      <c r="AH12" s="1" t="s">
        <v>3</v>
      </c>
      <c r="AI12" s="1" t="s">
        <v>3</v>
      </c>
      <c r="AJ12" s="1" t="s">
        <v>3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3</v>
      </c>
      <c r="AY12" s="1" t="s">
        <v>3</v>
      </c>
      <c r="AZ12" s="1" t="s">
        <v>3</v>
      </c>
      <c r="BA12" s="1"/>
      <c r="BB12" s="1"/>
      <c r="BC12" s="1"/>
      <c r="BD12" s="1"/>
      <c r="BE12" s="1"/>
      <c r="BF12" s="1"/>
      <c r="BG12" s="1"/>
      <c r="BH12" s="1" t="s">
        <v>5</v>
      </c>
      <c r="BI12" s="1" t="s">
        <v>6</v>
      </c>
      <c r="BJ12" s="1">
        <v>1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2</v>
      </c>
      <c r="BQ12" s="1">
        <v>2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7</v>
      </c>
      <c r="BZ12" s="1" t="s">
        <v>8</v>
      </c>
      <c r="CA12" s="1" t="s">
        <v>9</v>
      </c>
      <c r="CB12" s="1" t="s">
        <v>9</v>
      </c>
      <c r="CC12" s="1" t="s">
        <v>9</v>
      </c>
      <c r="CD12" s="1" t="s">
        <v>9</v>
      </c>
      <c r="CE12" s="1" t="s">
        <v>10</v>
      </c>
      <c r="CF12" s="1">
        <v>0</v>
      </c>
      <c r="CG12" s="1">
        <v>0</v>
      </c>
      <c r="CH12" s="1">
        <v>565769</v>
      </c>
      <c r="CI12" s="1" t="s">
        <v>3</v>
      </c>
      <c r="CJ12" s="1" t="s">
        <v>3</v>
      </c>
      <c r="CK12" s="1">
        <v>4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4" spans="1:133" x14ac:dyDescent="0.2">
      <c r="A14" s="1">
        <v>22</v>
      </c>
      <c r="B14" s="1">
        <v>0</v>
      </c>
      <c r="C14" s="1">
        <v>0</v>
      </c>
      <c r="D14" s="1">
        <v>34732180</v>
      </c>
      <c r="E14" s="1">
        <v>34732181</v>
      </c>
      <c r="F14" s="1">
        <v>3</v>
      </c>
      <c r="G14" s="1"/>
      <c r="H14" s="1"/>
      <c r="I14" s="1"/>
      <c r="J14" s="1"/>
      <c r="K14" s="1"/>
      <c r="L14" s="1"/>
      <c r="M14" s="1"/>
      <c r="N14" s="1"/>
      <c r="O14" s="1"/>
    </row>
    <row r="16" spans="1:133" x14ac:dyDescent="0.2">
      <c r="A16" s="7">
        <v>3</v>
      </c>
      <c r="B16" s="7">
        <v>1</v>
      </c>
      <c r="C16" s="7" t="s">
        <v>11</v>
      </c>
      <c r="D16" s="7" t="s">
        <v>11</v>
      </c>
      <c r="E16" s="8">
        <f>(Source!F92)/1000</f>
        <v>269.94943999999998</v>
      </c>
      <c r="F16" s="8">
        <f>(Source!F93)/1000</f>
        <v>14.38097</v>
      </c>
      <c r="G16" s="8">
        <f>(Source!F84)/1000</f>
        <v>0</v>
      </c>
      <c r="H16" s="8">
        <f>(Source!F94)/1000+(Source!F95)/1000</f>
        <v>0.28517000000000003</v>
      </c>
      <c r="I16" s="8">
        <f>E16+F16+G16+H16</f>
        <v>284.61557999999997</v>
      </c>
      <c r="J16" s="8">
        <f>(Source!F90)/1000</f>
        <v>5.1097600000000005</v>
      </c>
      <c r="T16" s="9">
        <f>(Source!P92)/1000</f>
        <v>1998.60789</v>
      </c>
      <c r="U16" s="9">
        <f>(Source!P93)/1000</f>
        <v>209.01477</v>
      </c>
      <c r="V16" s="9">
        <f>(Source!P84)/1000</f>
        <v>0</v>
      </c>
      <c r="W16" s="9">
        <f>(Source!P94)/1000+(Source!P95)/1000</f>
        <v>4.7603400000000002</v>
      </c>
      <c r="X16" s="9">
        <f>T16+U16+V16+W16</f>
        <v>2212.3829999999998</v>
      </c>
      <c r="Y16" s="9">
        <f>(Source!P90)/1000</f>
        <v>93.508459999999999</v>
      </c>
      <c r="AI16" s="7">
        <v>0</v>
      </c>
      <c r="AJ16" s="7">
        <v>0</v>
      </c>
      <c r="AK16" s="7" t="s">
        <v>3</v>
      </c>
      <c r="AL16" s="7" t="s">
        <v>3</v>
      </c>
      <c r="AM16" s="7" t="s">
        <v>3</v>
      </c>
      <c r="AN16" s="7">
        <v>0</v>
      </c>
      <c r="AO16" s="7" t="s">
        <v>3</v>
      </c>
      <c r="AP16" s="7" t="s">
        <v>3</v>
      </c>
      <c r="AT16" s="8">
        <v>256041.73</v>
      </c>
      <c r="AU16" s="8">
        <v>222561.59</v>
      </c>
      <c r="AV16" s="8">
        <v>0</v>
      </c>
      <c r="AW16" s="8">
        <v>0</v>
      </c>
      <c r="AX16" s="8">
        <v>0</v>
      </c>
      <c r="AY16" s="8">
        <v>29377.37</v>
      </c>
      <c r="AZ16" s="8">
        <v>1893.7</v>
      </c>
      <c r="BA16" s="8">
        <v>4102.7700000000004</v>
      </c>
      <c r="BB16" s="8">
        <v>253519.23</v>
      </c>
      <c r="BC16" s="8">
        <v>11871.9</v>
      </c>
      <c r="BD16" s="8">
        <v>271.45999999999998</v>
      </c>
      <c r="BE16" s="8">
        <v>0</v>
      </c>
      <c r="BF16" s="8">
        <v>412.92567500000007</v>
      </c>
      <c r="BG16" s="8">
        <v>143.58922079999999</v>
      </c>
      <c r="BH16" s="8">
        <v>0</v>
      </c>
      <c r="BI16" s="8">
        <v>5787.36</v>
      </c>
      <c r="BJ16" s="8">
        <v>3833.5</v>
      </c>
      <c r="BK16" s="8">
        <v>265662.59000000003</v>
      </c>
      <c r="BR16" s="9">
        <v>2111509.6800000002</v>
      </c>
      <c r="BS16" s="9">
        <v>1669211.92</v>
      </c>
      <c r="BT16" s="9">
        <v>0</v>
      </c>
      <c r="BU16" s="9">
        <v>0</v>
      </c>
      <c r="BV16" s="9">
        <v>0</v>
      </c>
      <c r="BW16" s="9">
        <v>367217.03</v>
      </c>
      <c r="BX16" s="9">
        <v>34654.83</v>
      </c>
      <c r="BY16" s="9">
        <v>75080.73</v>
      </c>
      <c r="BZ16" s="9">
        <v>2079637.09</v>
      </c>
      <c r="CA16" s="9">
        <v>173615.21</v>
      </c>
      <c r="CB16" s="9">
        <v>4531.5600000000004</v>
      </c>
      <c r="CC16" s="9">
        <v>0</v>
      </c>
      <c r="CD16" s="9">
        <v>412.92567500000007</v>
      </c>
      <c r="CE16" s="9">
        <v>143.58922079999999</v>
      </c>
      <c r="CF16" s="9">
        <v>0</v>
      </c>
      <c r="CG16" s="9">
        <v>90151.73</v>
      </c>
      <c r="CH16" s="9">
        <v>56122.45</v>
      </c>
      <c r="CI16" s="9">
        <v>2257783.86</v>
      </c>
    </row>
    <row r="18" spans="1:40" x14ac:dyDescent="0.2">
      <c r="A18">
        <v>51</v>
      </c>
      <c r="E18" s="10">
        <f>SUMIF(A16:A17,3,E16:E17)</f>
        <v>269.94943999999998</v>
      </c>
      <c r="F18" s="10">
        <f>SUMIF(A16:A17,3,F16:F17)</f>
        <v>14.38097</v>
      </c>
      <c r="G18" s="10">
        <f>SUMIF(A16:A17,3,G16:G17)</f>
        <v>0</v>
      </c>
      <c r="H18" s="10">
        <f>SUMIF(A16:A17,3,H16:H17)</f>
        <v>0.28517000000000003</v>
      </c>
      <c r="I18" s="10">
        <f>SUMIF(A16:A17,3,I16:I17)</f>
        <v>284.61557999999997</v>
      </c>
      <c r="J18" s="10">
        <f>SUMIF(A16:A17,3,J16:J17)</f>
        <v>5.1097600000000005</v>
      </c>
      <c r="K18" s="10"/>
      <c r="L18" s="10"/>
      <c r="M18" s="10"/>
      <c r="N18" s="10"/>
      <c r="O18" s="10"/>
      <c r="P18" s="10"/>
      <c r="Q18" s="10"/>
      <c r="R18" s="10"/>
      <c r="S18" s="10"/>
      <c r="T18" s="3">
        <f>SUMIF(A16:A17,3,T16:T17)</f>
        <v>1998.60789</v>
      </c>
      <c r="U18" s="3">
        <f>SUMIF(A16:A17,3,U16:U17)</f>
        <v>209.01477</v>
      </c>
      <c r="V18" s="3">
        <f>SUMIF(A16:A17,3,V16:V17)</f>
        <v>0</v>
      </c>
      <c r="W18" s="3">
        <f>SUMIF(A16:A17,3,W16:W17)</f>
        <v>4.7603400000000002</v>
      </c>
      <c r="X18" s="3">
        <f>SUMIF(A16:A17,3,X16:X17)</f>
        <v>2212.3829999999998</v>
      </c>
      <c r="Y18" s="3">
        <f>SUMIF(A16:A17,3,Y16:Y17)</f>
        <v>93.508459999999999</v>
      </c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</row>
    <row r="20" spans="1:40" x14ac:dyDescent="0.2">
      <c r="A20" s="5">
        <v>50</v>
      </c>
      <c r="B20" s="5">
        <v>0</v>
      </c>
      <c r="C20" s="5">
        <v>0</v>
      </c>
      <c r="D20" s="5">
        <v>1</v>
      </c>
      <c r="E20" s="5">
        <v>201</v>
      </c>
      <c r="F20" s="5">
        <v>256041.73</v>
      </c>
      <c r="G20" s="5" t="s">
        <v>125</v>
      </c>
      <c r="H20" s="5" t="s">
        <v>126</v>
      </c>
      <c r="I20" s="5"/>
      <c r="J20" s="5"/>
      <c r="K20" s="5">
        <v>201</v>
      </c>
      <c r="L20" s="5">
        <v>1</v>
      </c>
      <c r="M20" s="5">
        <v>3</v>
      </c>
      <c r="N20" s="5" t="s">
        <v>3</v>
      </c>
      <c r="O20" s="5">
        <v>2</v>
      </c>
      <c r="P20" s="5">
        <v>2111509.6800000002</v>
      </c>
    </row>
    <row r="21" spans="1:40" x14ac:dyDescent="0.2">
      <c r="A21" s="5">
        <v>50</v>
      </c>
      <c r="B21" s="5">
        <v>0</v>
      </c>
      <c r="C21" s="5">
        <v>0</v>
      </c>
      <c r="D21" s="5">
        <v>1</v>
      </c>
      <c r="E21" s="5">
        <v>202</v>
      </c>
      <c r="F21" s="5">
        <v>222561.59</v>
      </c>
      <c r="G21" s="5" t="s">
        <v>127</v>
      </c>
      <c r="H21" s="5" t="s">
        <v>128</v>
      </c>
      <c r="I21" s="5"/>
      <c r="J21" s="5"/>
      <c r="K21" s="5">
        <v>202</v>
      </c>
      <c r="L21" s="5">
        <v>2</v>
      </c>
      <c r="M21" s="5">
        <v>3</v>
      </c>
      <c r="N21" s="5" t="s">
        <v>3</v>
      </c>
      <c r="O21" s="5">
        <v>2</v>
      </c>
      <c r="P21" s="5">
        <v>1669211.92</v>
      </c>
    </row>
    <row r="22" spans="1:40" x14ac:dyDescent="0.2">
      <c r="A22" s="5">
        <v>50</v>
      </c>
      <c r="B22" s="5">
        <v>0</v>
      </c>
      <c r="C22" s="5">
        <v>0</v>
      </c>
      <c r="D22" s="5">
        <v>1</v>
      </c>
      <c r="E22" s="5">
        <v>222</v>
      </c>
      <c r="F22" s="5">
        <v>0</v>
      </c>
      <c r="G22" s="5" t="s">
        <v>129</v>
      </c>
      <c r="H22" s="5" t="s">
        <v>130</v>
      </c>
      <c r="I22" s="5"/>
      <c r="J22" s="5"/>
      <c r="K22" s="5">
        <v>222</v>
      </c>
      <c r="L22" s="5">
        <v>3</v>
      </c>
      <c r="M22" s="5">
        <v>3</v>
      </c>
      <c r="N22" s="5" t="s">
        <v>3</v>
      </c>
      <c r="O22" s="5">
        <v>2</v>
      </c>
      <c r="P22" s="5">
        <v>0</v>
      </c>
    </row>
    <row r="23" spans="1:40" x14ac:dyDescent="0.2">
      <c r="A23" s="5">
        <v>50</v>
      </c>
      <c r="B23" s="5">
        <v>0</v>
      </c>
      <c r="C23" s="5">
        <v>0</v>
      </c>
      <c r="D23" s="5">
        <v>1</v>
      </c>
      <c r="E23" s="5">
        <v>225</v>
      </c>
      <c r="F23" s="5">
        <v>222561.59</v>
      </c>
      <c r="G23" s="5" t="s">
        <v>131</v>
      </c>
      <c r="H23" s="5" t="s">
        <v>132</v>
      </c>
      <c r="I23" s="5"/>
      <c r="J23" s="5"/>
      <c r="K23" s="5">
        <v>225</v>
      </c>
      <c r="L23" s="5">
        <v>4</v>
      </c>
      <c r="M23" s="5">
        <v>3</v>
      </c>
      <c r="N23" s="5" t="s">
        <v>3</v>
      </c>
      <c r="O23" s="5">
        <v>2</v>
      </c>
      <c r="P23" s="5">
        <v>1669211.92</v>
      </c>
    </row>
    <row r="24" spans="1:40" x14ac:dyDescent="0.2">
      <c r="A24" s="5">
        <v>50</v>
      </c>
      <c r="B24" s="5">
        <v>0</v>
      </c>
      <c r="C24" s="5">
        <v>0</v>
      </c>
      <c r="D24" s="5">
        <v>1</v>
      </c>
      <c r="E24" s="5">
        <v>226</v>
      </c>
      <c r="F24" s="5">
        <v>222561.59</v>
      </c>
      <c r="G24" s="5" t="s">
        <v>133</v>
      </c>
      <c r="H24" s="5" t="s">
        <v>134</v>
      </c>
      <c r="I24" s="5"/>
      <c r="J24" s="5"/>
      <c r="K24" s="5">
        <v>226</v>
      </c>
      <c r="L24" s="5">
        <v>5</v>
      </c>
      <c r="M24" s="5">
        <v>3</v>
      </c>
      <c r="N24" s="5" t="s">
        <v>3</v>
      </c>
      <c r="O24" s="5">
        <v>2</v>
      </c>
      <c r="P24" s="5">
        <v>1669211.92</v>
      </c>
    </row>
    <row r="25" spans="1:40" x14ac:dyDescent="0.2">
      <c r="A25" s="5">
        <v>50</v>
      </c>
      <c r="B25" s="5">
        <v>0</v>
      </c>
      <c r="C25" s="5">
        <v>0</v>
      </c>
      <c r="D25" s="5">
        <v>1</v>
      </c>
      <c r="E25" s="5">
        <v>227</v>
      </c>
      <c r="F25" s="5">
        <v>0</v>
      </c>
      <c r="G25" s="5" t="s">
        <v>135</v>
      </c>
      <c r="H25" s="5" t="s">
        <v>136</v>
      </c>
      <c r="I25" s="5"/>
      <c r="J25" s="5"/>
      <c r="K25" s="5">
        <v>227</v>
      </c>
      <c r="L25" s="5">
        <v>6</v>
      </c>
      <c r="M25" s="5">
        <v>3</v>
      </c>
      <c r="N25" s="5" t="s">
        <v>3</v>
      </c>
      <c r="O25" s="5">
        <v>2</v>
      </c>
      <c r="P25" s="5">
        <v>0</v>
      </c>
    </row>
    <row r="26" spans="1:40" x14ac:dyDescent="0.2">
      <c r="A26" s="5">
        <v>50</v>
      </c>
      <c r="B26" s="5">
        <v>0</v>
      </c>
      <c r="C26" s="5">
        <v>0</v>
      </c>
      <c r="D26" s="5">
        <v>1</v>
      </c>
      <c r="E26" s="5">
        <v>228</v>
      </c>
      <c r="F26" s="5">
        <v>222561.59</v>
      </c>
      <c r="G26" s="5" t="s">
        <v>137</v>
      </c>
      <c r="H26" s="5" t="s">
        <v>138</v>
      </c>
      <c r="I26" s="5"/>
      <c r="J26" s="5"/>
      <c r="K26" s="5">
        <v>228</v>
      </c>
      <c r="L26" s="5">
        <v>7</v>
      </c>
      <c r="M26" s="5">
        <v>3</v>
      </c>
      <c r="N26" s="5" t="s">
        <v>3</v>
      </c>
      <c r="O26" s="5">
        <v>2</v>
      </c>
      <c r="P26" s="5">
        <v>1669211.92</v>
      </c>
    </row>
    <row r="27" spans="1:40" x14ac:dyDescent="0.2">
      <c r="A27" s="5">
        <v>50</v>
      </c>
      <c r="B27" s="5">
        <v>0</v>
      </c>
      <c r="C27" s="5">
        <v>0</v>
      </c>
      <c r="D27" s="5">
        <v>1</v>
      </c>
      <c r="E27" s="5">
        <v>216</v>
      </c>
      <c r="F27" s="5">
        <v>0</v>
      </c>
      <c r="G27" s="5" t="s">
        <v>139</v>
      </c>
      <c r="H27" s="5" t="s">
        <v>140</v>
      </c>
      <c r="I27" s="5"/>
      <c r="J27" s="5"/>
      <c r="K27" s="5">
        <v>216</v>
      </c>
      <c r="L27" s="5">
        <v>8</v>
      </c>
      <c r="M27" s="5">
        <v>3</v>
      </c>
      <c r="N27" s="5" t="s">
        <v>3</v>
      </c>
      <c r="O27" s="5">
        <v>2</v>
      </c>
      <c r="P27" s="5">
        <v>0</v>
      </c>
    </row>
    <row r="28" spans="1:40" x14ac:dyDescent="0.2">
      <c r="A28" s="5">
        <v>50</v>
      </c>
      <c r="B28" s="5">
        <v>0</v>
      </c>
      <c r="C28" s="5">
        <v>0</v>
      </c>
      <c r="D28" s="5">
        <v>1</v>
      </c>
      <c r="E28" s="5">
        <v>223</v>
      </c>
      <c r="F28" s="5">
        <v>0</v>
      </c>
      <c r="G28" s="5" t="s">
        <v>141</v>
      </c>
      <c r="H28" s="5" t="s">
        <v>142</v>
      </c>
      <c r="I28" s="5"/>
      <c r="J28" s="5"/>
      <c r="K28" s="5">
        <v>223</v>
      </c>
      <c r="L28" s="5">
        <v>9</v>
      </c>
      <c r="M28" s="5">
        <v>3</v>
      </c>
      <c r="N28" s="5" t="s">
        <v>3</v>
      </c>
      <c r="O28" s="5">
        <v>2</v>
      </c>
      <c r="P28" s="5">
        <v>0</v>
      </c>
    </row>
    <row r="29" spans="1:40" x14ac:dyDescent="0.2">
      <c r="A29" s="5">
        <v>50</v>
      </c>
      <c r="B29" s="5">
        <v>0</v>
      </c>
      <c r="C29" s="5">
        <v>0</v>
      </c>
      <c r="D29" s="5">
        <v>1</v>
      </c>
      <c r="E29" s="5">
        <v>229</v>
      </c>
      <c r="F29" s="5">
        <v>0</v>
      </c>
      <c r="G29" s="5" t="s">
        <v>143</v>
      </c>
      <c r="H29" s="5" t="s">
        <v>144</v>
      </c>
      <c r="I29" s="5"/>
      <c r="J29" s="5"/>
      <c r="K29" s="5">
        <v>229</v>
      </c>
      <c r="L29" s="5">
        <v>10</v>
      </c>
      <c r="M29" s="5">
        <v>3</v>
      </c>
      <c r="N29" s="5" t="s">
        <v>3</v>
      </c>
      <c r="O29" s="5">
        <v>2</v>
      </c>
      <c r="P29" s="5">
        <v>0</v>
      </c>
    </row>
    <row r="30" spans="1:40" x14ac:dyDescent="0.2">
      <c r="A30" s="5">
        <v>50</v>
      </c>
      <c r="B30" s="5">
        <v>0</v>
      </c>
      <c r="C30" s="5">
        <v>0</v>
      </c>
      <c r="D30" s="5">
        <v>1</v>
      </c>
      <c r="E30" s="5">
        <v>203</v>
      </c>
      <c r="F30" s="5">
        <v>29377.37</v>
      </c>
      <c r="G30" s="5" t="s">
        <v>145</v>
      </c>
      <c r="H30" s="5" t="s">
        <v>146</v>
      </c>
      <c r="I30" s="5"/>
      <c r="J30" s="5"/>
      <c r="K30" s="5">
        <v>203</v>
      </c>
      <c r="L30" s="5">
        <v>11</v>
      </c>
      <c r="M30" s="5">
        <v>3</v>
      </c>
      <c r="N30" s="5" t="s">
        <v>3</v>
      </c>
      <c r="O30" s="5">
        <v>2</v>
      </c>
      <c r="P30" s="5">
        <v>367217.03</v>
      </c>
    </row>
    <row r="31" spans="1:40" x14ac:dyDescent="0.2">
      <c r="A31" s="5">
        <v>50</v>
      </c>
      <c r="B31" s="5">
        <v>0</v>
      </c>
      <c r="C31" s="5">
        <v>0</v>
      </c>
      <c r="D31" s="5">
        <v>1</v>
      </c>
      <c r="E31" s="5">
        <v>231</v>
      </c>
      <c r="F31" s="5">
        <v>0</v>
      </c>
      <c r="G31" s="5" t="s">
        <v>147</v>
      </c>
      <c r="H31" s="5" t="s">
        <v>148</v>
      </c>
      <c r="I31" s="5"/>
      <c r="J31" s="5"/>
      <c r="K31" s="5">
        <v>231</v>
      </c>
      <c r="L31" s="5">
        <v>12</v>
      </c>
      <c r="M31" s="5">
        <v>3</v>
      </c>
      <c r="N31" s="5" t="s">
        <v>3</v>
      </c>
      <c r="O31" s="5">
        <v>2</v>
      </c>
      <c r="P31" s="5">
        <v>0</v>
      </c>
    </row>
    <row r="32" spans="1:40" x14ac:dyDescent="0.2">
      <c r="A32" s="5">
        <v>50</v>
      </c>
      <c r="B32" s="5">
        <v>0</v>
      </c>
      <c r="C32" s="5">
        <v>0</v>
      </c>
      <c r="D32" s="5">
        <v>1</v>
      </c>
      <c r="E32" s="5">
        <v>204</v>
      </c>
      <c r="F32" s="5">
        <v>1893.7</v>
      </c>
      <c r="G32" s="5" t="s">
        <v>149</v>
      </c>
      <c r="H32" s="5" t="s">
        <v>150</v>
      </c>
      <c r="I32" s="5"/>
      <c r="J32" s="5"/>
      <c r="K32" s="5">
        <v>204</v>
      </c>
      <c r="L32" s="5">
        <v>13</v>
      </c>
      <c r="M32" s="5">
        <v>3</v>
      </c>
      <c r="N32" s="5" t="s">
        <v>3</v>
      </c>
      <c r="O32" s="5">
        <v>2</v>
      </c>
      <c r="P32" s="5">
        <v>34654.83</v>
      </c>
    </row>
    <row r="33" spans="1:16" x14ac:dyDescent="0.2">
      <c r="A33" s="5">
        <v>50</v>
      </c>
      <c r="B33" s="5">
        <v>0</v>
      </c>
      <c r="C33" s="5">
        <v>0</v>
      </c>
      <c r="D33" s="5">
        <v>1</v>
      </c>
      <c r="E33" s="5">
        <v>205</v>
      </c>
      <c r="F33" s="5">
        <v>4102.7700000000004</v>
      </c>
      <c r="G33" s="5" t="s">
        <v>151</v>
      </c>
      <c r="H33" s="5" t="s">
        <v>152</v>
      </c>
      <c r="I33" s="5"/>
      <c r="J33" s="5"/>
      <c r="K33" s="5">
        <v>205</v>
      </c>
      <c r="L33" s="5">
        <v>14</v>
      </c>
      <c r="M33" s="5">
        <v>3</v>
      </c>
      <c r="N33" s="5" t="s">
        <v>3</v>
      </c>
      <c r="O33" s="5">
        <v>2</v>
      </c>
      <c r="P33" s="5">
        <v>75080.73</v>
      </c>
    </row>
    <row r="34" spans="1:16" x14ac:dyDescent="0.2">
      <c r="A34" s="5">
        <v>50</v>
      </c>
      <c r="B34" s="5">
        <v>0</v>
      </c>
      <c r="C34" s="5">
        <v>0</v>
      </c>
      <c r="D34" s="5">
        <v>1</v>
      </c>
      <c r="E34" s="5">
        <v>232</v>
      </c>
      <c r="F34" s="5">
        <v>0</v>
      </c>
      <c r="G34" s="5" t="s">
        <v>153</v>
      </c>
      <c r="H34" s="5" t="s">
        <v>154</v>
      </c>
      <c r="I34" s="5"/>
      <c r="J34" s="5"/>
      <c r="K34" s="5">
        <v>232</v>
      </c>
      <c r="L34" s="5">
        <v>15</v>
      </c>
      <c r="M34" s="5">
        <v>3</v>
      </c>
      <c r="N34" s="5" t="s">
        <v>3</v>
      </c>
      <c r="O34" s="5">
        <v>2</v>
      </c>
      <c r="P34" s="5">
        <v>0</v>
      </c>
    </row>
    <row r="35" spans="1:16" x14ac:dyDescent="0.2">
      <c r="A35" s="5">
        <v>50</v>
      </c>
      <c r="B35" s="5">
        <v>0</v>
      </c>
      <c r="C35" s="5">
        <v>0</v>
      </c>
      <c r="D35" s="5">
        <v>1</v>
      </c>
      <c r="E35" s="5">
        <v>214</v>
      </c>
      <c r="F35" s="5">
        <v>253519.23</v>
      </c>
      <c r="G35" s="5" t="s">
        <v>155</v>
      </c>
      <c r="H35" s="5" t="s">
        <v>156</v>
      </c>
      <c r="I35" s="5"/>
      <c r="J35" s="5"/>
      <c r="K35" s="5">
        <v>214</v>
      </c>
      <c r="L35" s="5">
        <v>16</v>
      </c>
      <c r="M35" s="5">
        <v>3</v>
      </c>
      <c r="N35" s="5" t="s">
        <v>3</v>
      </c>
      <c r="O35" s="5">
        <v>2</v>
      </c>
      <c r="P35" s="5">
        <v>2079637.09</v>
      </c>
    </row>
    <row r="36" spans="1:16" x14ac:dyDescent="0.2">
      <c r="A36" s="5">
        <v>50</v>
      </c>
      <c r="B36" s="5">
        <v>0</v>
      </c>
      <c r="C36" s="5">
        <v>0</v>
      </c>
      <c r="D36" s="5">
        <v>1</v>
      </c>
      <c r="E36" s="5">
        <v>215</v>
      </c>
      <c r="F36" s="5">
        <v>11871.9</v>
      </c>
      <c r="G36" s="5" t="s">
        <v>157</v>
      </c>
      <c r="H36" s="5" t="s">
        <v>158</v>
      </c>
      <c r="I36" s="5"/>
      <c r="J36" s="5"/>
      <c r="K36" s="5">
        <v>215</v>
      </c>
      <c r="L36" s="5">
        <v>17</v>
      </c>
      <c r="M36" s="5">
        <v>3</v>
      </c>
      <c r="N36" s="5" t="s">
        <v>3</v>
      </c>
      <c r="O36" s="5">
        <v>2</v>
      </c>
      <c r="P36" s="5">
        <v>173615.21</v>
      </c>
    </row>
    <row r="37" spans="1:16" x14ac:dyDescent="0.2">
      <c r="A37" s="5">
        <v>50</v>
      </c>
      <c r="B37" s="5">
        <v>0</v>
      </c>
      <c r="C37" s="5">
        <v>0</v>
      </c>
      <c r="D37" s="5">
        <v>1</v>
      </c>
      <c r="E37" s="5">
        <v>217</v>
      </c>
      <c r="F37" s="5">
        <v>271.45999999999998</v>
      </c>
      <c r="G37" s="5" t="s">
        <v>159</v>
      </c>
      <c r="H37" s="5" t="s">
        <v>160</v>
      </c>
      <c r="I37" s="5"/>
      <c r="J37" s="5"/>
      <c r="K37" s="5">
        <v>217</v>
      </c>
      <c r="L37" s="5">
        <v>18</v>
      </c>
      <c r="M37" s="5">
        <v>3</v>
      </c>
      <c r="N37" s="5" t="s">
        <v>3</v>
      </c>
      <c r="O37" s="5">
        <v>2</v>
      </c>
      <c r="P37" s="5">
        <v>4531.5600000000004</v>
      </c>
    </row>
    <row r="38" spans="1:16" x14ac:dyDescent="0.2">
      <c r="A38" s="5">
        <v>50</v>
      </c>
      <c r="B38" s="5">
        <v>0</v>
      </c>
      <c r="C38" s="5">
        <v>0</v>
      </c>
      <c r="D38" s="5">
        <v>1</v>
      </c>
      <c r="E38" s="5">
        <v>230</v>
      </c>
      <c r="F38" s="5">
        <v>0</v>
      </c>
      <c r="G38" s="5" t="s">
        <v>161</v>
      </c>
      <c r="H38" s="5" t="s">
        <v>162</v>
      </c>
      <c r="I38" s="5"/>
      <c r="J38" s="5"/>
      <c r="K38" s="5">
        <v>230</v>
      </c>
      <c r="L38" s="5">
        <v>19</v>
      </c>
      <c r="M38" s="5">
        <v>3</v>
      </c>
      <c r="N38" s="5" t="s">
        <v>3</v>
      </c>
      <c r="O38" s="5">
        <v>2</v>
      </c>
      <c r="P38" s="5">
        <v>0</v>
      </c>
    </row>
    <row r="39" spans="1:16" x14ac:dyDescent="0.2">
      <c r="A39" s="5">
        <v>50</v>
      </c>
      <c r="B39" s="5">
        <v>0</v>
      </c>
      <c r="C39" s="5">
        <v>0</v>
      </c>
      <c r="D39" s="5">
        <v>1</v>
      </c>
      <c r="E39" s="5">
        <v>206</v>
      </c>
      <c r="F39" s="5">
        <v>0</v>
      </c>
      <c r="G39" s="5" t="s">
        <v>163</v>
      </c>
      <c r="H39" s="5" t="s">
        <v>164</v>
      </c>
      <c r="I39" s="5"/>
      <c r="J39" s="5"/>
      <c r="K39" s="5">
        <v>206</v>
      </c>
      <c r="L39" s="5">
        <v>20</v>
      </c>
      <c r="M39" s="5">
        <v>3</v>
      </c>
      <c r="N39" s="5" t="s">
        <v>3</v>
      </c>
      <c r="O39" s="5">
        <v>2</v>
      </c>
      <c r="P39" s="5">
        <v>0</v>
      </c>
    </row>
    <row r="40" spans="1:16" x14ac:dyDescent="0.2">
      <c r="A40" s="5">
        <v>50</v>
      </c>
      <c r="B40" s="5">
        <v>0</v>
      </c>
      <c r="C40" s="5">
        <v>0</v>
      </c>
      <c r="D40" s="5">
        <v>1</v>
      </c>
      <c r="E40" s="5">
        <v>207</v>
      </c>
      <c r="F40" s="5">
        <v>412.92567500000007</v>
      </c>
      <c r="G40" s="5" t="s">
        <v>165</v>
      </c>
      <c r="H40" s="5" t="s">
        <v>166</v>
      </c>
      <c r="I40" s="5"/>
      <c r="J40" s="5"/>
      <c r="K40" s="5">
        <v>207</v>
      </c>
      <c r="L40" s="5">
        <v>21</v>
      </c>
      <c r="M40" s="5">
        <v>3</v>
      </c>
      <c r="N40" s="5" t="s">
        <v>3</v>
      </c>
      <c r="O40" s="5">
        <v>-1</v>
      </c>
      <c r="P40" s="5">
        <v>412.92567500000007</v>
      </c>
    </row>
    <row r="41" spans="1:16" x14ac:dyDescent="0.2">
      <c r="A41" s="5">
        <v>50</v>
      </c>
      <c r="B41" s="5">
        <v>0</v>
      </c>
      <c r="C41" s="5">
        <v>0</v>
      </c>
      <c r="D41" s="5">
        <v>1</v>
      </c>
      <c r="E41" s="5">
        <v>208</v>
      </c>
      <c r="F41" s="5">
        <v>143.58922079999999</v>
      </c>
      <c r="G41" s="5" t="s">
        <v>167</v>
      </c>
      <c r="H41" s="5" t="s">
        <v>168</v>
      </c>
      <c r="I41" s="5"/>
      <c r="J41" s="5"/>
      <c r="K41" s="5">
        <v>208</v>
      </c>
      <c r="L41" s="5">
        <v>22</v>
      </c>
      <c r="M41" s="5">
        <v>3</v>
      </c>
      <c r="N41" s="5" t="s">
        <v>3</v>
      </c>
      <c r="O41" s="5">
        <v>-1</v>
      </c>
      <c r="P41" s="5">
        <v>143.58922079999999</v>
      </c>
    </row>
    <row r="42" spans="1:16" x14ac:dyDescent="0.2">
      <c r="A42" s="5">
        <v>50</v>
      </c>
      <c r="B42" s="5">
        <v>0</v>
      </c>
      <c r="C42" s="5">
        <v>0</v>
      </c>
      <c r="D42" s="5">
        <v>1</v>
      </c>
      <c r="E42" s="5">
        <v>209</v>
      </c>
      <c r="F42" s="5">
        <v>0</v>
      </c>
      <c r="G42" s="5" t="s">
        <v>169</v>
      </c>
      <c r="H42" s="5" t="s">
        <v>170</v>
      </c>
      <c r="I42" s="5"/>
      <c r="J42" s="5"/>
      <c r="K42" s="5">
        <v>209</v>
      </c>
      <c r="L42" s="5">
        <v>23</v>
      </c>
      <c r="M42" s="5">
        <v>3</v>
      </c>
      <c r="N42" s="5" t="s">
        <v>3</v>
      </c>
      <c r="O42" s="5">
        <v>2</v>
      </c>
      <c r="P42" s="5">
        <v>0</v>
      </c>
    </row>
    <row r="43" spans="1:16" x14ac:dyDescent="0.2">
      <c r="A43" s="5">
        <v>50</v>
      </c>
      <c r="B43" s="5">
        <v>0</v>
      </c>
      <c r="C43" s="5">
        <v>0</v>
      </c>
      <c r="D43" s="5">
        <v>1</v>
      </c>
      <c r="E43" s="5">
        <v>210</v>
      </c>
      <c r="F43" s="5">
        <v>5787.36</v>
      </c>
      <c r="G43" s="5" t="s">
        <v>171</v>
      </c>
      <c r="H43" s="5" t="s">
        <v>172</v>
      </c>
      <c r="I43" s="5"/>
      <c r="J43" s="5"/>
      <c r="K43" s="5">
        <v>210</v>
      </c>
      <c r="L43" s="5">
        <v>24</v>
      </c>
      <c r="M43" s="5">
        <v>3</v>
      </c>
      <c r="N43" s="5" t="s">
        <v>3</v>
      </c>
      <c r="O43" s="5">
        <v>2</v>
      </c>
      <c r="P43" s="5">
        <v>90151.73</v>
      </c>
    </row>
    <row r="44" spans="1:16" x14ac:dyDescent="0.2">
      <c r="A44" s="5">
        <v>50</v>
      </c>
      <c r="B44" s="5">
        <v>0</v>
      </c>
      <c r="C44" s="5">
        <v>0</v>
      </c>
      <c r="D44" s="5">
        <v>1</v>
      </c>
      <c r="E44" s="5">
        <v>211</v>
      </c>
      <c r="F44" s="5">
        <v>3833.5</v>
      </c>
      <c r="G44" s="5" t="s">
        <v>173</v>
      </c>
      <c r="H44" s="5" t="s">
        <v>174</v>
      </c>
      <c r="I44" s="5"/>
      <c r="J44" s="5"/>
      <c r="K44" s="5">
        <v>211</v>
      </c>
      <c r="L44" s="5">
        <v>25</v>
      </c>
      <c r="M44" s="5">
        <v>3</v>
      </c>
      <c r="N44" s="5" t="s">
        <v>3</v>
      </c>
      <c r="O44" s="5">
        <v>2</v>
      </c>
      <c r="P44" s="5">
        <v>56122.45</v>
      </c>
    </row>
    <row r="45" spans="1:16" x14ac:dyDescent="0.2">
      <c r="A45" s="5">
        <v>50</v>
      </c>
      <c r="B45" s="5">
        <v>0</v>
      </c>
      <c r="C45" s="5">
        <v>0</v>
      </c>
      <c r="D45" s="5">
        <v>1</v>
      </c>
      <c r="E45" s="5">
        <v>224</v>
      </c>
      <c r="F45" s="5">
        <v>265662.59000000003</v>
      </c>
      <c r="G45" s="5" t="s">
        <v>175</v>
      </c>
      <c r="H45" s="5" t="s">
        <v>176</v>
      </c>
      <c r="I45" s="5"/>
      <c r="J45" s="5"/>
      <c r="K45" s="5">
        <v>224</v>
      </c>
      <c r="L45" s="5">
        <v>26</v>
      </c>
      <c r="M45" s="5">
        <v>3</v>
      </c>
      <c r="N45" s="5" t="s">
        <v>3</v>
      </c>
      <c r="O45" s="5">
        <v>2</v>
      </c>
      <c r="P45" s="5">
        <v>2257783.86</v>
      </c>
    </row>
    <row r="47" spans="1:16" x14ac:dyDescent="0.2">
      <c r="A47">
        <v>-1</v>
      </c>
    </row>
    <row r="50" spans="1:34" x14ac:dyDescent="0.2">
      <c r="A50" s="4">
        <v>75</v>
      </c>
      <c r="B50" s="4" t="s">
        <v>236</v>
      </c>
      <c r="C50" s="4">
        <v>2000</v>
      </c>
      <c r="D50" s="4">
        <v>0</v>
      </c>
      <c r="E50" s="4">
        <v>1</v>
      </c>
      <c r="F50" s="4">
        <v>0</v>
      </c>
      <c r="G50" s="4">
        <v>0</v>
      </c>
      <c r="H50" s="4">
        <v>1</v>
      </c>
      <c r="I50" s="4">
        <v>0</v>
      </c>
      <c r="J50" s="4">
        <v>4</v>
      </c>
      <c r="K50" s="4">
        <v>0</v>
      </c>
      <c r="L50" s="4">
        <v>0</v>
      </c>
      <c r="M50" s="4">
        <v>0</v>
      </c>
      <c r="N50" s="4">
        <v>34732180</v>
      </c>
      <c r="O50" s="4">
        <v>1</v>
      </c>
    </row>
    <row r="51" spans="1:34" x14ac:dyDescent="0.2">
      <c r="A51" s="4">
        <v>75</v>
      </c>
      <c r="B51" s="4" t="s">
        <v>237</v>
      </c>
      <c r="C51" s="4">
        <v>2018</v>
      </c>
      <c r="D51" s="4">
        <v>1</v>
      </c>
      <c r="E51" s="4">
        <v>0</v>
      </c>
      <c r="F51" s="4">
        <v>0</v>
      </c>
      <c r="G51" s="4">
        <v>0</v>
      </c>
      <c r="H51" s="4">
        <v>1</v>
      </c>
      <c r="I51" s="4">
        <v>0</v>
      </c>
      <c r="J51" s="4">
        <v>4</v>
      </c>
      <c r="K51" s="4">
        <v>0</v>
      </c>
      <c r="L51" s="4">
        <v>0</v>
      </c>
      <c r="M51" s="4">
        <v>1</v>
      </c>
      <c r="N51" s="4">
        <v>34732181</v>
      </c>
      <c r="O51" s="4">
        <v>2</v>
      </c>
    </row>
    <row r="52" spans="1:34" x14ac:dyDescent="0.2">
      <c r="A52" s="6">
        <v>3</v>
      </c>
      <c r="B52" s="6" t="s">
        <v>238</v>
      </c>
      <c r="C52" s="6">
        <v>12.5</v>
      </c>
      <c r="D52" s="6">
        <v>7.5</v>
      </c>
      <c r="E52" s="6">
        <v>12.5</v>
      </c>
      <c r="F52" s="6">
        <v>18.3</v>
      </c>
      <c r="G52" s="6">
        <v>18.3</v>
      </c>
      <c r="H52" s="6">
        <v>7.5</v>
      </c>
      <c r="I52" s="6">
        <v>18.3</v>
      </c>
      <c r="J52" s="6">
        <v>2</v>
      </c>
      <c r="K52" s="6">
        <v>18.3</v>
      </c>
      <c r="L52" s="6">
        <v>12.5</v>
      </c>
      <c r="M52" s="6">
        <v>12.5</v>
      </c>
      <c r="N52" s="6">
        <v>7.5</v>
      </c>
      <c r="O52" s="6">
        <v>7.5</v>
      </c>
      <c r="P52" s="6">
        <v>18.3</v>
      </c>
      <c r="Q52" s="6">
        <v>18.3</v>
      </c>
      <c r="R52" s="6">
        <v>12.5</v>
      </c>
      <c r="S52" s="6" t="s">
        <v>3</v>
      </c>
      <c r="T52" s="6" t="s">
        <v>3</v>
      </c>
      <c r="U52" s="6" t="s">
        <v>3</v>
      </c>
      <c r="V52" s="6" t="s">
        <v>3</v>
      </c>
      <c r="W52" s="6" t="s">
        <v>3</v>
      </c>
      <c r="X52" s="6" t="s">
        <v>3</v>
      </c>
      <c r="Y52" s="6" t="s">
        <v>3</v>
      </c>
      <c r="Z52" s="6" t="s">
        <v>3</v>
      </c>
      <c r="AA52" s="6" t="s">
        <v>3</v>
      </c>
      <c r="AB52" s="6" t="s">
        <v>3</v>
      </c>
      <c r="AC52" s="6" t="s">
        <v>3</v>
      </c>
      <c r="AD52" s="6" t="s">
        <v>3</v>
      </c>
      <c r="AE52" s="6" t="s">
        <v>3</v>
      </c>
      <c r="AF52" s="6" t="s">
        <v>3</v>
      </c>
      <c r="AG52" s="6" t="s">
        <v>3</v>
      </c>
      <c r="AH52" s="6" t="s">
        <v>3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72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106" x14ac:dyDescent="0.2">
      <c r="A1">
        <f>ROW(Source!A24)</f>
        <v>24</v>
      </c>
      <c r="B1">
        <v>34732180</v>
      </c>
      <c r="C1">
        <v>34732243</v>
      </c>
      <c r="D1">
        <v>31709492</v>
      </c>
      <c r="E1">
        <v>1</v>
      </c>
      <c r="F1">
        <v>1</v>
      </c>
      <c r="G1">
        <v>1</v>
      </c>
      <c r="H1">
        <v>1</v>
      </c>
      <c r="I1" t="s">
        <v>240</v>
      </c>
      <c r="J1" t="s">
        <v>3</v>
      </c>
      <c r="K1" t="s">
        <v>241</v>
      </c>
      <c r="L1">
        <v>1191</v>
      </c>
      <c r="N1">
        <v>1013</v>
      </c>
      <c r="O1" t="s">
        <v>242</v>
      </c>
      <c r="P1" t="s">
        <v>242</v>
      </c>
      <c r="Q1">
        <v>1</v>
      </c>
      <c r="W1">
        <v>0</v>
      </c>
      <c r="X1">
        <v>-1417349443</v>
      </c>
      <c r="Y1">
        <v>15.34</v>
      </c>
      <c r="AA1">
        <v>0</v>
      </c>
      <c r="AB1">
        <v>0</v>
      </c>
      <c r="AC1">
        <v>0</v>
      </c>
      <c r="AD1">
        <v>0</v>
      </c>
      <c r="AE1">
        <v>0</v>
      </c>
      <c r="AF1">
        <v>0</v>
      </c>
      <c r="AG1">
        <v>0</v>
      </c>
      <c r="AH1">
        <v>0</v>
      </c>
      <c r="AI1">
        <v>1</v>
      </c>
      <c r="AJ1">
        <v>1</v>
      </c>
      <c r="AK1">
        <v>1</v>
      </c>
      <c r="AL1">
        <v>1</v>
      </c>
      <c r="AN1">
        <v>0</v>
      </c>
      <c r="AO1">
        <v>1</v>
      </c>
      <c r="AP1">
        <v>0</v>
      </c>
      <c r="AQ1">
        <v>0</v>
      </c>
      <c r="AR1">
        <v>0</v>
      </c>
      <c r="AS1" t="s">
        <v>3</v>
      </c>
      <c r="AT1">
        <v>15.34</v>
      </c>
      <c r="AU1" t="s">
        <v>3</v>
      </c>
      <c r="AV1">
        <v>2</v>
      </c>
      <c r="AW1">
        <v>2</v>
      </c>
      <c r="AX1">
        <v>34732246</v>
      </c>
      <c r="AY1">
        <v>1</v>
      </c>
      <c r="AZ1">
        <v>0</v>
      </c>
      <c r="BA1">
        <v>1</v>
      </c>
      <c r="BB1">
        <v>0</v>
      </c>
      <c r="BC1">
        <v>0</v>
      </c>
      <c r="BD1">
        <v>0</v>
      </c>
      <c r="BE1">
        <v>0</v>
      </c>
      <c r="BF1">
        <v>0</v>
      </c>
      <c r="BG1">
        <v>0</v>
      </c>
      <c r="BH1">
        <v>0</v>
      </c>
      <c r="BI1">
        <v>0</v>
      </c>
      <c r="BJ1">
        <v>0</v>
      </c>
      <c r="BK1">
        <v>0</v>
      </c>
      <c r="BL1">
        <v>0</v>
      </c>
      <c r="BM1">
        <v>0</v>
      </c>
      <c r="BN1">
        <v>0</v>
      </c>
      <c r="BO1">
        <v>0</v>
      </c>
      <c r="BP1">
        <v>0</v>
      </c>
      <c r="BQ1">
        <v>0</v>
      </c>
      <c r="BR1">
        <v>0</v>
      </c>
      <c r="BS1">
        <v>0</v>
      </c>
      <c r="BT1">
        <v>0</v>
      </c>
      <c r="BU1">
        <v>0</v>
      </c>
      <c r="BV1">
        <v>0</v>
      </c>
      <c r="BW1">
        <v>0</v>
      </c>
      <c r="CX1">
        <f>Y1*Source!I24</f>
        <v>6.5734968</v>
      </c>
      <c r="CY1">
        <f>AD1</f>
        <v>0</v>
      </c>
      <c r="CZ1">
        <f>AH1</f>
        <v>0</v>
      </c>
      <c r="DA1">
        <f>AL1</f>
        <v>1</v>
      </c>
      <c r="DB1">
        <v>0</v>
      </c>
    </row>
    <row r="2" spans="1:106" x14ac:dyDescent="0.2">
      <c r="A2">
        <f>ROW(Source!A24)</f>
        <v>24</v>
      </c>
      <c r="B2">
        <v>34732180</v>
      </c>
      <c r="C2">
        <v>34732243</v>
      </c>
      <c r="D2">
        <v>31526066</v>
      </c>
      <c r="E2">
        <v>1</v>
      </c>
      <c r="F2">
        <v>1</v>
      </c>
      <c r="G2">
        <v>1</v>
      </c>
      <c r="H2">
        <v>2</v>
      </c>
      <c r="I2" t="s">
        <v>243</v>
      </c>
      <c r="J2" t="s">
        <v>244</v>
      </c>
      <c r="K2" t="s">
        <v>245</v>
      </c>
      <c r="L2">
        <v>1368</v>
      </c>
      <c r="N2">
        <v>1011</v>
      </c>
      <c r="O2" t="s">
        <v>246</v>
      </c>
      <c r="P2" t="s">
        <v>246</v>
      </c>
      <c r="Q2">
        <v>1</v>
      </c>
      <c r="W2">
        <v>0</v>
      </c>
      <c r="X2">
        <v>-1499206742</v>
      </c>
      <c r="Y2">
        <v>15.34</v>
      </c>
      <c r="AA2">
        <v>0</v>
      </c>
      <c r="AB2">
        <v>122.9</v>
      </c>
      <c r="AC2">
        <v>13.5</v>
      </c>
      <c r="AD2">
        <v>0</v>
      </c>
      <c r="AE2">
        <v>0</v>
      </c>
      <c r="AF2">
        <v>122.9</v>
      </c>
      <c r="AG2">
        <v>13.5</v>
      </c>
      <c r="AH2">
        <v>0</v>
      </c>
      <c r="AI2">
        <v>1</v>
      </c>
      <c r="AJ2">
        <v>1</v>
      </c>
      <c r="AK2">
        <v>1</v>
      </c>
      <c r="AL2">
        <v>1</v>
      </c>
      <c r="AN2">
        <v>0</v>
      </c>
      <c r="AO2">
        <v>1</v>
      </c>
      <c r="AP2">
        <v>0</v>
      </c>
      <c r="AQ2">
        <v>0</v>
      </c>
      <c r="AR2">
        <v>0</v>
      </c>
      <c r="AS2" t="s">
        <v>3</v>
      </c>
      <c r="AT2">
        <v>15.34</v>
      </c>
      <c r="AU2" t="s">
        <v>3</v>
      </c>
      <c r="AV2">
        <v>0</v>
      </c>
      <c r="AW2">
        <v>2</v>
      </c>
      <c r="AX2">
        <v>34732247</v>
      </c>
      <c r="AY2">
        <v>1</v>
      </c>
      <c r="AZ2">
        <v>0</v>
      </c>
      <c r="BA2">
        <v>2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CX2">
        <f>Y2*Source!I24</f>
        <v>6.5734968</v>
      </c>
      <c r="CY2">
        <f>AB2</f>
        <v>122.9</v>
      </c>
      <c r="CZ2">
        <f>AF2</f>
        <v>122.9</v>
      </c>
      <c r="DA2">
        <f>AJ2</f>
        <v>1</v>
      </c>
      <c r="DB2">
        <v>0</v>
      </c>
    </row>
    <row r="3" spans="1:106" x14ac:dyDescent="0.2">
      <c r="A3">
        <f>ROW(Source!A25)</f>
        <v>25</v>
      </c>
      <c r="B3">
        <v>34732181</v>
      </c>
      <c r="C3">
        <v>34732243</v>
      </c>
      <c r="D3">
        <v>31709492</v>
      </c>
      <c r="E3">
        <v>1</v>
      </c>
      <c r="F3">
        <v>1</v>
      </c>
      <c r="G3">
        <v>1</v>
      </c>
      <c r="H3">
        <v>1</v>
      </c>
      <c r="I3" t="s">
        <v>240</v>
      </c>
      <c r="J3" t="s">
        <v>3</v>
      </c>
      <c r="K3" t="s">
        <v>241</v>
      </c>
      <c r="L3">
        <v>1191</v>
      </c>
      <c r="N3">
        <v>1013</v>
      </c>
      <c r="O3" t="s">
        <v>242</v>
      </c>
      <c r="P3" t="s">
        <v>242</v>
      </c>
      <c r="Q3">
        <v>1</v>
      </c>
      <c r="W3">
        <v>0</v>
      </c>
      <c r="X3">
        <v>-1417349443</v>
      </c>
      <c r="Y3">
        <v>15.34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  <c r="AI3">
        <v>1</v>
      </c>
      <c r="AJ3">
        <v>1</v>
      </c>
      <c r="AK3">
        <v>18.3</v>
      </c>
      <c r="AL3">
        <v>1</v>
      </c>
      <c r="AN3">
        <v>0</v>
      </c>
      <c r="AO3">
        <v>1</v>
      </c>
      <c r="AP3">
        <v>0</v>
      </c>
      <c r="AQ3">
        <v>0</v>
      </c>
      <c r="AR3">
        <v>0</v>
      </c>
      <c r="AS3" t="s">
        <v>3</v>
      </c>
      <c r="AT3">
        <v>15.34</v>
      </c>
      <c r="AU3" t="s">
        <v>3</v>
      </c>
      <c r="AV3">
        <v>2</v>
      </c>
      <c r="AW3">
        <v>2</v>
      </c>
      <c r="AX3">
        <v>34732246</v>
      </c>
      <c r="AY3">
        <v>1</v>
      </c>
      <c r="AZ3">
        <v>0</v>
      </c>
      <c r="BA3">
        <v>3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CX3">
        <f>Y3*Source!I25</f>
        <v>6.5734968</v>
      </c>
      <c r="CY3">
        <f>AD3</f>
        <v>0</v>
      </c>
      <c r="CZ3">
        <f>AH3</f>
        <v>0</v>
      </c>
      <c r="DA3">
        <f>AL3</f>
        <v>1</v>
      </c>
      <c r="DB3">
        <v>0</v>
      </c>
    </row>
    <row r="4" spans="1:106" x14ac:dyDescent="0.2">
      <c r="A4">
        <f>ROW(Source!A25)</f>
        <v>25</v>
      </c>
      <c r="B4">
        <v>34732181</v>
      </c>
      <c r="C4">
        <v>34732243</v>
      </c>
      <c r="D4">
        <v>31526066</v>
      </c>
      <c r="E4">
        <v>1</v>
      </c>
      <c r="F4">
        <v>1</v>
      </c>
      <c r="G4">
        <v>1</v>
      </c>
      <c r="H4">
        <v>2</v>
      </c>
      <c r="I4" t="s">
        <v>243</v>
      </c>
      <c r="J4" t="s">
        <v>244</v>
      </c>
      <c r="K4" t="s">
        <v>245</v>
      </c>
      <c r="L4">
        <v>1368</v>
      </c>
      <c r="N4">
        <v>1011</v>
      </c>
      <c r="O4" t="s">
        <v>246</v>
      </c>
      <c r="P4" t="s">
        <v>246</v>
      </c>
      <c r="Q4">
        <v>1</v>
      </c>
      <c r="W4">
        <v>0</v>
      </c>
      <c r="X4">
        <v>-1499206742</v>
      </c>
      <c r="Y4">
        <v>15.34</v>
      </c>
      <c r="AA4">
        <v>0</v>
      </c>
      <c r="AB4">
        <v>1536.25</v>
      </c>
      <c r="AC4">
        <v>247.05</v>
      </c>
      <c r="AD4">
        <v>0</v>
      </c>
      <c r="AE4">
        <v>0</v>
      </c>
      <c r="AF4">
        <v>122.9</v>
      </c>
      <c r="AG4">
        <v>13.5</v>
      </c>
      <c r="AH4">
        <v>0</v>
      </c>
      <c r="AI4">
        <v>1</v>
      </c>
      <c r="AJ4">
        <v>12.5</v>
      </c>
      <c r="AK4">
        <v>18.3</v>
      </c>
      <c r="AL4">
        <v>1</v>
      </c>
      <c r="AN4">
        <v>0</v>
      </c>
      <c r="AO4">
        <v>1</v>
      </c>
      <c r="AP4">
        <v>0</v>
      </c>
      <c r="AQ4">
        <v>0</v>
      </c>
      <c r="AR4">
        <v>0</v>
      </c>
      <c r="AS4" t="s">
        <v>3</v>
      </c>
      <c r="AT4">
        <v>15.34</v>
      </c>
      <c r="AU4" t="s">
        <v>3</v>
      </c>
      <c r="AV4">
        <v>0</v>
      </c>
      <c r="AW4">
        <v>2</v>
      </c>
      <c r="AX4">
        <v>34732247</v>
      </c>
      <c r="AY4">
        <v>1</v>
      </c>
      <c r="AZ4">
        <v>0</v>
      </c>
      <c r="BA4">
        <v>4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CX4">
        <f>Y4*Source!I25</f>
        <v>6.5734968</v>
      </c>
      <c r="CY4">
        <f>AB4</f>
        <v>1536.25</v>
      </c>
      <c r="CZ4">
        <f>AF4</f>
        <v>122.9</v>
      </c>
      <c r="DA4">
        <f>AJ4</f>
        <v>12.5</v>
      </c>
      <c r="DB4">
        <v>0</v>
      </c>
    </row>
    <row r="5" spans="1:106" x14ac:dyDescent="0.2">
      <c r="A5">
        <f>ROW(Source!A26)</f>
        <v>26</v>
      </c>
      <c r="B5">
        <v>34732180</v>
      </c>
      <c r="C5">
        <v>34732248</v>
      </c>
      <c r="D5">
        <v>31714582</v>
      </c>
      <c r="E5">
        <v>1</v>
      </c>
      <c r="F5">
        <v>1</v>
      </c>
      <c r="G5">
        <v>1</v>
      </c>
      <c r="H5">
        <v>1</v>
      </c>
      <c r="I5" t="s">
        <v>247</v>
      </c>
      <c r="J5" t="s">
        <v>3</v>
      </c>
      <c r="K5" t="s">
        <v>248</v>
      </c>
      <c r="L5">
        <v>1191</v>
      </c>
      <c r="N5">
        <v>1013</v>
      </c>
      <c r="O5" t="s">
        <v>242</v>
      </c>
      <c r="P5" t="s">
        <v>242</v>
      </c>
      <c r="Q5">
        <v>1</v>
      </c>
      <c r="W5">
        <v>0</v>
      </c>
      <c r="X5">
        <v>-200730820</v>
      </c>
      <c r="Y5">
        <v>125</v>
      </c>
      <c r="AA5">
        <v>0</v>
      </c>
      <c r="AB5">
        <v>0</v>
      </c>
      <c r="AC5">
        <v>0</v>
      </c>
      <c r="AD5">
        <v>8.3800000000000008</v>
      </c>
      <c r="AE5">
        <v>0</v>
      </c>
      <c r="AF5">
        <v>0</v>
      </c>
      <c r="AG5">
        <v>0</v>
      </c>
      <c r="AH5">
        <v>8.3800000000000008</v>
      </c>
      <c r="AI5">
        <v>1</v>
      </c>
      <c r="AJ5">
        <v>1</v>
      </c>
      <c r="AK5">
        <v>1</v>
      </c>
      <c r="AL5">
        <v>1</v>
      </c>
      <c r="AN5">
        <v>0</v>
      </c>
      <c r="AO5">
        <v>1</v>
      </c>
      <c r="AP5">
        <v>0</v>
      </c>
      <c r="AQ5">
        <v>0</v>
      </c>
      <c r="AR5">
        <v>0</v>
      </c>
      <c r="AS5" t="s">
        <v>3</v>
      </c>
      <c r="AT5">
        <v>125</v>
      </c>
      <c r="AU5" t="s">
        <v>3</v>
      </c>
      <c r="AV5">
        <v>1</v>
      </c>
      <c r="AW5">
        <v>2</v>
      </c>
      <c r="AX5">
        <v>34732250</v>
      </c>
      <c r="AY5">
        <v>1</v>
      </c>
      <c r="AZ5">
        <v>0</v>
      </c>
      <c r="BA5">
        <v>5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CX5">
        <f>Y5*Source!I26</f>
        <v>8.9275000000000002</v>
      </c>
      <c r="CY5">
        <f>AD5</f>
        <v>8.3800000000000008</v>
      </c>
      <c r="CZ5">
        <f>AH5</f>
        <v>8.3800000000000008</v>
      </c>
      <c r="DA5">
        <f>AL5</f>
        <v>1</v>
      </c>
      <c r="DB5">
        <v>0</v>
      </c>
    </row>
    <row r="6" spans="1:106" x14ac:dyDescent="0.2">
      <c r="A6">
        <f>ROW(Source!A27)</f>
        <v>27</v>
      </c>
      <c r="B6">
        <v>34732181</v>
      </c>
      <c r="C6">
        <v>34732248</v>
      </c>
      <c r="D6">
        <v>31714582</v>
      </c>
      <c r="E6">
        <v>1</v>
      </c>
      <c r="F6">
        <v>1</v>
      </c>
      <c r="G6">
        <v>1</v>
      </c>
      <c r="H6">
        <v>1</v>
      </c>
      <c r="I6" t="s">
        <v>247</v>
      </c>
      <c r="J6" t="s">
        <v>3</v>
      </c>
      <c r="K6" t="s">
        <v>248</v>
      </c>
      <c r="L6">
        <v>1191</v>
      </c>
      <c r="N6">
        <v>1013</v>
      </c>
      <c r="O6" t="s">
        <v>242</v>
      </c>
      <c r="P6" t="s">
        <v>242</v>
      </c>
      <c r="Q6">
        <v>1</v>
      </c>
      <c r="W6">
        <v>0</v>
      </c>
      <c r="X6">
        <v>-200730820</v>
      </c>
      <c r="Y6">
        <v>125</v>
      </c>
      <c r="AA6">
        <v>0</v>
      </c>
      <c r="AB6">
        <v>0</v>
      </c>
      <c r="AC6">
        <v>0</v>
      </c>
      <c r="AD6">
        <v>153.35</v>
      </c>
      <c r="AE6">
        <v>0</v>
      </c>
      <c r="AF6">
        <v>0</v>
      </c>
      <c r="AG6">
        <v>0</v>
      </c>
      <c r="AH6">
        <v>8.3800000000000008</v>
      </c>
      <c r="AI6">
        <v>1</v>
      </c>
      <c r="AJ6">
        <v>1</v>
      </c>
      <c r="AK6">
        <v>1</v>
      </c>
      <c r="AL6">
        <v>18.3</v>
      </c>
      <c r="AN6">
        <v>0</v>
      </c>
      <c r="AO6">
        <v>1</v>
      </c>
      <c r="AP6">
        <v>0</v>
      </c>
      <c r="AQ6">
        <v>0</v>
      </c>
      <c r="AR6">
        <v>0</v>
      </c>
      <c r="AS6" t="s">
        <v>3</v>
      </c>
      <c r="AT6">
        <v>125</v>
      </c>
      <c r="AU6" t="s">
        <v>3</v>
      </c>
      <c r="AV6">
        <v>1</v>
      </c>
      <c r="AW6">
        <v>2</v>
      </c>
      <c r="AX6">
        <v>34732250</v>
      </c>
      <c r="AY6">
        <v>1</v>
      </c>
      <c r="AZ6">
        <v>0</v>
      </c>
      <c r="BA6">
        <v>6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CX6">
        <f>Y6*Source!I27</f>
        <v>8.9275000000000002</v>
      </c>
      <c r="CY6">
        <f>AD6</f>
        <v>153.35</v>
      </c>
      <c r="CZ6">
        <f>AH6</f>
        <v>8.3800000000000008</v>
      </c>
      <c r="DA6">
        <f>AL6</f>
        <v>18.3</v>
      </c>
      <c r="DB6">
        <v>0</v>
      </c>
    </row>
    <row r="7" spans="1:106" x14ac:dyDescent="0.2">
      <c r="A7">
        <f>ROW(Source!A28)</f>
        <v>28</v>
      </c>
      <c r="B7">
        <v>34732180</v>
      </c>
      <c r="C7">
        <v>34732251</v>
      </c>
      <c r="D7">
        <v>31714858</v>
      </c>
      <c r="E7">
        <v>1</v>
      </c>
      <c r="F7">
        <v>1</v>
      </c>
      <c r="G7">
        <v>1</v>
      </c>
      <c r="H7">
        <v>1</v>
      </c>
      <c r="I7" t="s">
        <v>249</v>
      </c>
      <c r="J7" t="s">
        <v>3</v>
      </c>
      <c r="K7" t="s">
        <v>250</v>
      </c>
      <c r="L7">
        <v>1191</v>
      </c>
      <c r="N7">
        <v>1013</v>
      </c>
      <c r="O7" t="s">
        <v>242</v>
      </c>
      <c r="P7" t="s">
        <v>242</v>
      </c>
      <c r="Q7">
        <v>1</v>
      </c>
      <c r="W7">
        <v>0</v>
      </c>
      <c r="X7">
        <v>1627947075</v>
      </c>
      <c r="Y7">
        <v>12.18</v>
      </c>
      <c r="AA7">
        <v>0</v>
      </c>
      <c r="AB7">
        <v>0</v>
      </c>
      <c r="AC7">
        <v>0</v>
      </c>
      <c r="AD7">
        <v>10.35</v>
      </c>
      <c r="AE7">
        <v>0</v>
      </c>
      <c r="AF7">
        <v>0</v>
      </c>
      <c r="AG7">
        <v>0</v>
      </c>
      <c r="AH7">
        <v>10.35</v>
      </c>
      <c r="AI7">
        <v>1</v>
      </c>
      <c r="AJ7">
        <v>1</v>
      </c>
      <c r="AK7">
        <v>1</v>
      </c>
      <c r="AL7">
        <v>1</v>
      </c>
      <c r="AN7">
        <v>0</v>
      </c>
      <c r="AO7">
        <v>1</v>
      </c>
      <c r="AP7">
        <v>0</v>
      </c>
      <c r="AQ7">
        <v>0</v>
      </c>
      <c r="AR7">
        <v>0</v>
      </c>
      <c r="AS7" t="s">
        <v>3</v>
      </c>
      <c r="AT7">
        <v>12.18</v>
      </c>
      <c r="AU7" t="s">
        <v>3</v>
      </c>
      <c r="AV7">
        <v>1</v>
      </c>
      <c r="AW7">
        <v>2</v>
      </c>
      <c r="AX7">
        <v>34732255</v>
      </c>
      <c r="AY7">
        <v>1</v>
      </c>
      <c r="AZ7">
        <v>0</v>
      </c>
      <c r="BA7">
        <v>7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CX7">
        <f>Y7*Source!I28</f>
        <v>121.8</v>
      </c>
      <c r="CY7">
        <f>AD7</f>
        <v>10.35</v>
      </c>
      <c r="CZ7">
        <f>AH7</f>
        <v>10.35</v>
      </c>
      <c r="DA7">
        <f>AL7</f>
        <v>1</v>
      </c>
      <c r="DB7">
        <v>0</v>
      </c>
    </row>
    <row r="8" spans="1:106" x14ac:dyDescent="0.2">
      <c r="A8">
        <f>ROW(Source!A28)</f>
        <v>28</v>
      </c>
      <c r="B8">
        <v>34732180</v>
      </c>
      <c r="C8">
        <v>34732251</v>
      </c>
      <c r="D8">
        <v>31709492</v>
      </c>
      <c r="E8">
        <v>1</v>
      </c>
      <c r="F8">
        <v>1</v>
      </c>
      <c r="G8">
        <v>1</v>
      </c>
      <c r="H8">
        <v>1</v>
      </c>
      <c r="I8" t="s">
        <v>240</v>
      </c>
      <c r="J8" t="s">
        <v>3</v>
      </c>
      <c r="K8" t="s">
        <v>241</v>
      </c>
      <c r="L8">
        <v>1191</v>
      </c>
      <c r="N8">
        <v>1013</v>
      </c>
      <c r="O8" t="s">
        <v>242</v>
      </c>
      <c r="P8" t="s">
        <v>242</v>
      </c>
      <c r="Q8">
        <v>1</v>
      </c>
      <c r="W8">
        <v>0</v>
      </c>
      <c r="X8">
        <v>-1417349443</v>
      </c>
      <c r="Y8">
        <v>6.33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1</v>
      </c>
      <c r="AJ8">
        <v>1</v>
      </c>
      <c r="AK8">
        <v>1</v>
      </c>
      <c r="AL8">
        <v>1</v>
      </c>
      <c r="AN8">
        <v>0</v>
      </c>
      <c r="AO8">
        <v>1</v>
      </c>
      <c r="AP8">
        <v>0</v>
      </c>
      <c r="AQ8">
        <v>0</v>
      </c>
      <c r="AR8">
        <v>0</v>
      </c>
      <c r="AS8" t="s">
        <v>3</v>
      </c>
      <c r="AT8">
        <v>6.33</v>
      </c>
      <c r="AU8" t="s">
        <v>3</v>
      </c>
      <c r="AV8">
        <v>2</v>
      </c>
      <c r="AW8">
        <v>2</v>
      </c>
      <c r="AX8">
        <v>34732256</v>
      </c>
      <c r="AY8">
        <v>1</v>
      </c>
      <c r="AZ8">
        <v>0</v>
      </c>
      <c r="BA8">
        <v>8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CX8">
        <f>Y8*Source!I28</f>
        <v>63.3</v>
      </c>
      <c r="CY8">
        <f>AD8</f>
        <v>0</v>
      </c>
      <c r="CZ8">
        <f>AH8</f>
        <v>0</v>
      </c>
      <c r="DA8">
        <f>AL8</f>
        <v>1</v>
      </c>
      <c r="DB8">
        <v>0</v>
      </c>
    </row>
    <row r="9" spans="1:106" x14ac:dyDescent="0.2">
      <c r="A9">
        <f>ROW(Source!A28)</f>
        <v>28</v>
      </c>
      <c r="B9">
        <v>34732180</v>
      </c>
      <c r="C9">
        <v>34732251</v>
      </c>
      <c r="D9">
        <v>31527922</v>
      </c>
      <c r="E9">
        <v>1</v>
      </c>
      <c r="F9">
        <v>1</v>
      </c>
      <c r="G9">
        <v>1</v>
      </c>
      <c r="H9">
        <v>2</v>
      </c>
      <c r="I9" t="s">
        <v>251</v>
      </c>
      <c r="J9" t="s">
        <v>252</v>
      </c>
      <c r="K9" t="s">
        <v>253</v>
      </c>
      <c r="L9">
        <v>1368</v>
      </c>
      <c r="N9">
        <v>1011</v>
      </c>
      <c r="O9" t="s">
        <v>246</v>
      </c>
      <c r="P9" t="s">
        <v>246</v>
      </c>
      <c r="Q9">
        <v>1</v>
      </c>
      <c r="W9">
        <v>0</v>
      </c>
      <c r="X9">
        <v>1232026932</v>
      </c>
      <c r="Y9">
        <v>6.33</v>
      </c>
      <c r="AA9">
        <v>0</v>
      </c>
      <c r="AB9">
        <v>273.31</v>
      </c>
      <c r="AC9">
        <v>13.5</v>
      </c>
      <c r="AD9">
        <v>0</v>
      </c>
      <c r="AE9">
        <v>0</v>
      </c>
      <c r="AF9">
        <v>273.31</v>
      </c>
      <c r="AG9">
        <v>13.5</v>
      </c>
      <c r="AH9">
        <v>0</v>
      </c>
      <c r="AI9">
        <v>1</v>
      </c>
      <c r="AJ9">
        <v>1</v>
      </c>
      <c r="AK9">
        <v>1</v>
      </c>
      <c r="AL9">
        <v>1</v>
      </c>
      <c r="AN9">
        <v>0</v>
      </c>
      <c r="AO9">
        <v>1</v>
      </c>
      <c r="AP9">
        <v>0</v>
      </c>
      <c r="AQ9">
        <v>0</v>
      </c>
      <c r="AR9">
        <v>0</v>
      </c>
      <c r="AS9" t="s">
        <v>3</v>
      </c>
      <c r="AT9">
        <v>6.33</v>
      </c>
      <c r="AU9" t="s">
        <v>3</v>
      </c>
      <c r="AV9">
        <v>0</v>
      </c>
      <c r="AW9">
        <v>2</v>
      </c>
      <c r="AX9">
        <v>34732257</v>
      </c>
      <c r="AY9">
        <v>1</v>
      </c>
      <c r="AZ9">
        <v>0</v>
      </c>
      <c r="BA9">
        <v>9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CX9">
        <f>Y9*Source!I28</f>
        <v>63.3</v>
      </c>
      <c r="CY9">
        <f>AB9</f>
        <v>273.31</v>
      </c>
      <c r="CZ9">
        <f>AF9</f>
        <v>273.31</v>
      </c>
      <c r="DA9">
        <f>AJ9</f>
        <v>1</v>
      </c>
      <c r="DB9">
        <v>0</v>
      </c>
    </row>
    <row r="10" spans="1:106" x14ac:dyDescent="0.2">
      <c r="A10">
        <f>ROW(Source!A29)</f>
        <v>29</v>
      </c>
      <c r="B10">
        <v>34732181</v>
      </c>
      <c r="C10">
        <v>34732251</v>
      </c>
      <c r="D10">
        <v>31714858</v>
      </c>
      <c r="E10">
        <v>1</v>
      </c>
      <c r="F10">
        <v>1</v>
      </c>
      <c r="G10">
        <v>1</v>
      </c>
      <c r="H10">
        <v>1</v>
      </c>
      <c r="I10" t="s">
        <v>249</v>
      </c>
      <c r="J10" t="s">
        <v>3</v>
      </c>
      <c r="K10" t="s">
        <v>250</v>
      </c>
      <c r="L10">
        <v>1191</v>
      </c>
      <c r="N10">
        <v>1013</v>
      </c>
      <c r="O10" t="s">
        <v>242</v>
      </c>
      <c r="P10" t="s">
        <v>242</v>
      </c>
      <c r="Q10">
        <v>1</v>
      </c>
      <c r="W10">
        <v>0</v>
      </c>
      <c r="X10">
        <v>1627947075</v>
      </c>
      <c r="Y10">
        <v>12.18</v>
      </c>
      <c r="AA10">
        <v>0</v>
      </c>
      <c r="AB10">
        <v>0</v>
      </c>
      <c r="AC10">
        <v>0</v>
      </c>
      <c r="AD10">
        <v>189.41</v>
      </c>
      <c r="AE10">
        <v>0</v>
      </c>
      <c r="AF10">
        <v>0</v>
      </c>
      <c r="AG10">
        <v>0</v>
      </c>
      <c r="AH10">
        <v>10.35</v>
      </c>
      <c r="AI10">
        <v>1</v>
      </c>
      <c r="AJ10">
        <v>1</v>
      </c>
      <c r="AK10">
        <v>1</v>
      </c>
      <c r="AL10">
        <v>18.3</v>
      </c>
      <c r="AN10">
        <v>0</v>
      </c>
      <c r="AO10">
        <v>1</v>
      </c>
      <c r="AP10">
        <v>0</v>
      </c>
      <c r="AQ10">
        <v>0</v>
      </c>
      <c r="AR10">
        <v>0</v>
      </c>
      <c r="AS10" t="s">
        <v>3</v>
      </c>
      <c r="AT10">
        <v>12.18</v>
      </c>
      <c r="AU10" t="s">
        <v>3</v>
      </c>
      <c r="AV10">
        <v>1</v>
      </c>
      <c r="AW10">
        <v>2</v>
      </c>
      <c r="AX10">
        <v>34732255</v>
      </c>
      <c r="AY10">
        <v>1</v>
      </c>
      <c r="AZ10">
        <v>0</v>
      </c>
      <c r="BA10">
        <v>16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CX10">
        <f>Y10*Source!I29</f>
        <v>121.8</v>
      </c>
      <c r="CY10">
        <f>AD10</f>
        <v>189.41</v>
      </c>
      <c r="CZ10">
        <f>AH10</f>
        <v>10.35</v>
      </c>
      <c r="DA10">
        <f>AL10</f>
        <v>18.3</v>
      </c>
      <c r="DB10">
        <v>0</v>
      </c>
    </row>
    <row r="11" spans="1:106" x14ac:dyDescent="0.2">
      <c r="A11">
        <f>ROW(Source!A29)</f>
        <v>29</v>
      </c>
      <c r="B11">
        <v>34732181</v>
      </c>
      <c r="C11">
        <v>34732251</v>
      </c>
      <c r="D11">
        <v>31709492</v>
      </c>
      <c r="E11">
        <v>1</v>
      </c>
      <c r="F11">
        <v>1</v>
      </c>
      <c r="G11">
        <v>1</v>
      </c>
      <c r="H11">
        <v>1</v>
      </c>
      <c r="I11" t="s">
        <v>240</v>
      </c>
      <c r="J11" t="s">
        <v>3</v>
      </c>
      <c r="K11" t="s">
        <v>241</v>
      </c>
      <c r="L11">
        <v>1191</v>
      </c>
      <c r="N11">
        <v>1013</v>
      </c>
      <c r="O11" t="s">
        <v>242</v>
      </c>
      <c r="P11" t="s">
        <v>242</v>
      </c>
      <c r="Q11">
        <v>1</v>
      </c>
      <c r="W11">
        <v>0</v>
      </c>
      <c r="X11">
        <v>-1417349443</v>
      </c>
      <c r="Y11">
        <v>6.33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1</v>
      </c>
      <c r="AJ11">
        <v>1</v>
      </c>
      <c r="AK11">
        <v>18.3</v>
      </c>
      <c r="AL11">
        <v>1</v>
      </c>
      <c r="AN11">
        <v>0</v>
      </c>
      <c r="AO11">
        <v>1</v>
      </c>
      <c r="AP11">
        <v>0</v>
      </c>
      <c r="AQ11">
        <v>0</v>
      </c>
      <c r="AR11">
        <v>0</v>
      </c>
      <c r="AS11" t="s">
        <v>3</v>
      </c>
      <c r="AT11">
        <v>6.33</v>
      </c>
      <c r="AU11" t="s">
        <v>3</v>
      </c>
      <c r="AV11">
        <v>2</v>
      </c>
      <c r="AW11">
        <v>2</v>
      </c>
      <c r="AX11">
        <v>34732256</v>
      </c>
      <c r="AY11">
        <v>1</v>
      </c>
      <c r="AZ11">
        <v>0</v>
      </c>
      <c r="BA11">
        <v>17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CX11">
        <f>Y11*Source!I29</f>
        <v>63.3</v>
      </c>
      <c r="CY11">
        <f>AD11</f>
        <v>0</v>
      </c>
      <c r="CZ11">
        <f>AH11</f>
        <v>0</v>
      </c>
      <c r="DA11">
        <f>AL11</f>
        <v>1</v>
      </c>
      <c r="DB11">
        <v>0</v>
      </c>
    </row>
    <row r="12" spans="1:106" x14ac:dyDescent="0.2">
      <c r="A12">
        <f>ROW(Source!A29)</f>
        <v>29</v>
      </c>
      <c r="B12">
        <v>34732181</v>
      </c>
      <c r="C12">
        <v>34732251</v>
      </c>
      <c r="D12">
        <v>31527922</v>
      </c>
      <c r="E12">
        <v>1</v>
      </c>
      <c r="F12">
        <v>1</v>
      </c>
      <c r="G12">
        <v>1</v>
      </c>
      <c r="H12">
        <v>2</v>
      </c>
      <c r="I12" t="s">
        <v>251</v>
      </c>
      <c r="J12" t="s">
        <v>252</v>
      </c>
      <c r="K12" t="s">
        <v>253</v>
      </c>
      <c r="L12">
        <v>1368</v>
      </c>
      <c r="N12">
        <v>1011</v>
      </c>
      <c r="O12" t="s">
        <v>246</v>
      </c>
      <c r="P12" t="s">
        <v>246</v>
      </c>
      <c r="Q12">
        <v>1</v>
      </c>
      <c r="W12">
        <v>0</v>
      </c>
      <c r="X12">
        <v>1232026932</v>
      </c>
      <c r="Y12">
        <v>6.33</v>
      </c>
      <c r="AA12">
        <v>0</v>
      </c>
      <c r="AB12">
        <v>3416.38</v>
      </c>
      <c r="AC12">
        <v>247.05</v>
      </c>
      <c r="AD12">
        <v>0</v>
      </c>
      <c r="AE12">
        <v>0</v>
      </c>
      <c r="AF12">
        <v>273.31</v>
      </c>
      <c r="AG12">
        <v>13.5</v>
      </c>
      <c r="AH12">
        <v>0</v>
      </c>
      <c r="AI12">
        <v>1</v>
      </c>
      <c r="AJ12">
        <v>12.5</v>
      </c>
      <c r="AK12">
        <v>18.3</v>
      </c>
      <c r="AL12">
        <v>1</v>
      </c>
      <c r="AN12">
        <v>0</v>
      </c>
      <c r="AO12">
        <v>1</v>
      </c>
      <c r="AP12">
        <v>0</v>
      </c>
      <c r="AQ12">
        <v>0</v>
      </c>
      <c r="AR12">
        <v>0</v>
      </c>
      <c r="AS12" t="s">
        <v>3</v>
      </c>
      <c r="AT12">
        <v>6.33</v>
      </c>
      <c r="AU12" t="s">
        <v>3</v>
      </c>
      <c r="AV12">
        <v>0</v>
      </c>
      <c r="AW12">
        <v>2</v>
      </c>
      <c r="AX12">
        <v>34732257</v>
      </c>
      <c r="AY12">
        <v>1</v>
      </c>
      <c r="AZ12">
        <v>0</v>
      </c>
      <c r="BA12">
        <v>18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CX12">
        <f>Y12*Source!I29</f>
        <v>63.3</v>
      </c>
      <c r="CY12">
        <f>AB12</f>
        <v>3416.38</v>
      </c>
      <c r="CZ12">
        <f>AF12</f>
        <v>273.31</v>
      </c>
      <c r="DA12">
        <f>AJ12</f>
        <v>12.5</v>
      </c>
      <c r="DB12">
        <v>0</v>
      </c>
    </row>
    <row r="13" spans="1:106" x14ac:dyDescent="0.2">
      <c r="A13">
        <f>ROW(Source!A30)</f>
        <v>30</v>
      </c>
      <c r="B13">
        <v>34732180</v>
      </c>
      <c r="C13">
        <v>34732264</v>
      </c>
      <c r="D13">
        <v>31714858</v>
      </c>
      <c r="E13">
        <v>1</v>
      </c>
      <c r="F13">
        <v>1</v>
      </c>
      <c r="G13">
        <v>1</v>
      </c>
      <c r="H13">
        <v>1</v>
      </c>
      <c r="I13" t="s">
        <v>249</v>
      </c>
      <c r="J13" t="s">
        <v>3</v>
      </c>
      <c r="K13" t="s">
        <v>250</v>
      </c>
      <c r="L13">
        <v>1191</v>
      </c>
      <c r="N13">
        <v>1013</v>
      </c>
      <c r="O13" t="s">
        <v>242</v>
      </c>
      <c r="P13" t="s">
        <v>242</v>
      </c>
      <c r="Q13">
        <v>1</v>
      </c>
      <c r="W13">
        <v>0</v>
      </c>
      <c r="X13">
        <v>1627947075</v>
      </c>
      <c r="Y13">
        <v>4.4400000000000004</v>
      </c>
      <c r="AA13">
        <v>0</v>
      </c>
      <c r="AB13">
        <v>0</v>
      </c>
      <c r="AC13">
        <v>0</v>
      </c>
      <c r="AD13">
        <v>10.35</v>
      </c>
      <c r="AE13">
        <v>0</v>
      </c>
      <c r="AF13">
        <v>0</v>
      </c>
      <c r="AG13">
        <v>0</v>
      </c>
      <c r="AH13">
        <v>10.35</v>
      </c>
      <c r="AI13">
        <v>1</v>
      </c>
      <c r="AJ13">
        <v>1</v>
      </c>
      <c r="AK13">
        <v>1</v>
      </c>
      <c r="AL13">
        <v>1</v>
      </c>
      <c r="AN13">
        <v>0</v>
      </c>
      <c r="AO13">
        <v>1</v>
      </c>
      <c r="AP13">
        <v>0</v>
      </c>
      <c r="AQ13">
        <v>0</v>
      </c>
      <c r="AR13">
        <v>0</v>
      </c>
      <c r="AS13" t="s">
        <v>3</v>
      </c>
      <c r="AT13">
        <v>4.4400000000000004</v>
      </c>
      <c r="AU13" t="s">
        <v>3</v>
      </c>
      <c r="AV13">
        <v>1</v>
      </c>
      <c r="AW13">
        <v>2</v>
      </c>
      <c r="AX13">
        <v>34732268</v>
      </c>
      <c r="AY13">
        <v>1</v>
      </c>
      <c r="AZ13">
        <v>0</v>
      </c>
      <c r="BA13">
        <v>25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CX13">
        <f>Y13*Source!I30</f>
        <v>106.56</v>
      </c>
      <c r="CY13">
        <f>AD13</f>
        <v>10.35</v>
      </c>
      <c r="CZ13">
        <f>AH13</f>
        <v>10.35</v>
      </c>
      <c r="DA13">
        <f>AL13</f>
        <v>1</v>
      </c>
      <c r="DB13">
        <v>0</v>
      </c>
    </row>
    <row r="14" spans="1:106" x14ac:dyDescent="0.2">
      <c r="A14">
        <f>ROW(Source!A30)</f>
        <v>30</v>
      </c>
      <c r="B14">
        <v>34732180</v>
      </c>
      <c r="C14">
        <v>34732264</v>
      </c>
      <c r="D14">
        <v>31709492</v>
      </c>
      <c r="E14">
        <v>1</v>
      </c>
      <c r="F14">
        <v>1</v>
      </c>
      <c r="G14">
        <v>1</v>
      </c>
      <c r="H14">
        <v>1</v>
      </c>
      <c r="I14" t="s">
        <v>240</v>
      </c>
      <c r="J14" t="s">
        <v>3</v>
      </c>
      <c r="K14" t="s">
        <v>241</v>
      </c>
      <c r="L14">
        <v>1191</v>
      </c>
      <c r="N14">
        <v>1013</v>
      </c>
      <c r="O14" t="s">
        <v>242</v>
      </c>
      <c r="P14" t="s">
        <v>242</v>
      </c>
      <c r="Q14">
        <v>1</v>
      </c>
      <c r="W14">
        <v>0</v>
      </c>
      <c r="X14">
        <v>-1417349443</v>
      </c>
      <c r="Y14">
        <v>2.48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1</v>
      </c>
      <c r="AJ14">
        <v>1</v>
      </c>
      <c r="AK14">
        <v>1</v>
      </c>
      <c r="AL14">
        <v>1</v>
      </c>
      <c r="AN14">
        <v>0</v>
      </c>
      <c r="AO14">
        <v>1</v>
      </c>
      <c r="AP14">
        <v>0</v>
      </c>
      <c r="AQ14">
        <v>0</v>
      </c>
      <c r="AR14">
        <v>0</v>
      </c>
      <c r="AS14" t="s">
        <v>3</v>
      </c>
      <c r="AT14">
        <v>2.48</v>
      </c>
      <c r="AU14" t="s">
        <v>3</v>
      </c>
      <c r="AV14">
        <v>2</v>
      </c>
      <c r="AW14">
        <v>2</v>
      </c>
      <c r="AX14">
        <v>34732269</v>
      </c>
      <c r="AY14">
        <v>1</v>
      </c>
      <c r="AZ14">
        <v>0</v>
      </c>
      <c r="BA14">
        <v>26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CX14">
        <f>Y14*Source!I30</f>
        <v>59.519999999999996</v>
      </c>
      <c r="CY14">
        <f>AD14</f>
        <v>0</v>
      </c>
      <c r="CZ14">
        <f>AH14</f>
        <v>0</v>
      </c>
      <c r="DA14">
        <f>AL14</f>
        <v>1</v>
      </c>
      <c r="DB14">
        <v>0</v>
      </c>
    </row>
    <row r="15" spans="1:106" x14ac:dyDescent="0.2">
      <c r="A15">
        <f>ROW(Source!A30)</f>
        <v>30</v>
      </c>
      <c r="B15">
        <v>34732180</v>
      </c>
      <c r="C15">
        <v>34732264</v>
      </c>
      <c r="D15">
        <v>31527922</v>
      </c>
      <c r="E15">
        <v>1</v>
      </c>
      <c r="F15">
        <v>1</v>
      </c>
      <c r="G15">
        <v>1</v>
      </c>
      <c r="H15">
        <v>2</v>
      </c>
      <c r="I15" t="s">
        <v>251</v>
      </c>
      <c r="J15" t="s">
        <v>252</v>
      </c>
      <c r="K15" t="s">
        <v>253</v>
      </c>
      <c r="L15">
        <v>1368</v>
      </c>
      <c r="N15">
        <v>1011</v>
      </c>
      <c r="O15" t="s">
        <v>246</v>
      </c>
      <c r="P15" t="s">
        <v>246</v>
      </c>
      <c r="Q15">
        <v>1</v>
      </c>
      <c r="W15">
        <v>0</v>
      </c>
      <c r="X15">
        <v>1232026932</v>
      </c>
      <c r="Y15">
        <v>2.48</v>
      </c>
      <c r="AA15">
        <v>0</v>
      </c>
      <c r="AB15">
        <v>273.31</v>
      </c>
      <c r="AC15">
        <v>13.5</v>
      </c>
      <c r="AD15">
        <v>0</v>
      </c>
      <c r="AE15">
        <v>0</v>
      </c>
      <c r="AF15">
        <v>273.31</v>
      </c>
      <c r="AG15">
        <v>13.5</v>
      </c>
      <c r="AH15">
        <v>0</v>
      </c>
      <c r="AI15">
        <v>1</v>
      </c>
      <c r="AJ15">
        <v>1</v>
      </c>
      <c r="AK15">
        <v>1</v>
      </c>
      <c r="AL15">
        <v>1</v>
      </c>
      <c r="AN15">
        <v>0</v>
      </c>
      <c r="AO15">
        <v>1</v>
      </c>
      <c r="AP15">
        <v>0</v>
      </c>
      <c r="AQ15">
        <v>0</v>
      </c>
      <c r="AR15">
        <v>0</v>
      </c>
      <c r="AS15" t="s">
        <v>3</v>
      </c>
      <c r="AT15">
        <v>2.48</v>
      </c>
      <c r="AU15" t="s">
        <v>3</v>
      </c>
      <c r="AV15">
        <v>0</v>
      </c>
      <c r="AW15">
        <v>2</v>
      </c>
      <c r="AX15">
        <v>34732270</v>
      </c>
      <c r="AY15">
        <v>1</v>
      </c>
      <c r="AZ15">
        <v>0</v>
      </c>
      <c r="BA15">
        <v>27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CX15">
        <f>Y15*Source!I30</f>
        <v>59.519999999999996</v>
      </c>
      <c r="CY15">
        <f>AB15</f>
        <v>273.31</v>
      </c>
      <c r="CZ15">
        <f>AF15</f>
        <v>273.31</v>
      </c>
      <c r="DA15">
        <f>AJ15</f>
        <v>1</v>
      </c>
      <c r="DB15">
        <v>0</v>
      </c>
    </row>
    <row r="16" spans="1:106" x14ac:dyDescent="0.2">
      <c r="A16">
        <f>ROW(Source!A31)</f>
        <v>31</v>
      </c>
      <c r="B16">
        <v>34732181</v>
      </c>
      <c r="C16">
        <v>34732264</v>
      </c>
      <c r="D16">
        <v>31714858</v>
      </c>
      <c r="E16">
        <v>1</v>
      </c>
      <c r="F16">
        <v>1</v>
      </c>
      <c r="G16">
        <v>1</v>
      </c>
      <c r="H16">
        <v>1</v>
      </c>
      <c r="I16" t="s">
        <v>249</v>
      </c>
      <c r="J16" t="s">
        <v>3</v>
      </c>
      <c r="K16" t="s">
        <v>250</v>
      </c>
      <c r="L16">
        <v>1191</v>
      </c>
      <c r="N16">
        <v>1013</v>
      </c>
      <c r="O16" t="s">
        <v>242</v>
      </c>
      <c r="P16" t="s">
        <v>242</v>
      </c>
      <c r="Q16">
        <v>1</v>
      </c>
      <c r="W16">
        <v>0</v>
      </c>
      <c r="X16">
        <v>1627947075</v>
      </c>
      <c r="Y16">
        <v>4.4400000000000004</v>
      </c>
      <c r="AA16">
        <v>0</v>
      </c>
      <c r="AB16">
        <v>0</v>
      </c>
      <c r="AC16">
        <v>0</v>
      </c>
      <c r="AD16">
        <v>189.41</v>
      </c>
      <c r="AE16">
        <v>0</v>
      </c>
      <c r="AF16">
        <v>0</v>
      </c>
      <c r="AG16">
        <v>0</v>
      </c>
      <c r="AH16">
        <v>10.35</v>
      </c>
      <c r="AI16">
        <v>1</v>
      </c>
      <c r="AJ16">
        <v>1</v>
      </c>
      <c r="AK16">
        <v>1</v>
      </c>
      <c r="AL16">
        <v>18.3</v>
      </c>
      <c r="AN16">
        <v>0</v>
      </c>
      <c r="AO16">
        <v>1</v>
      </c>
      <c r="AP16">
        <v>0</v>
      </c>
      <c r="AQ16">
        <v>0</v>
      </c>
      <c r="AR16">
        <v>0</v>
      </c>
      <c r="AS16" t="s">
        <v>3</v>
      </c>
      <c r="AT16">
        <v>4.4400000000000004</v>
      </c>
      <c r="AU16" t="s">
        <v>3</v>
      </c>
      <c r="AV16">
        <v>1</v>
      </c>
      <c r="AW16">
        <v>2</v>
      </c>
      <c r="AX16">
        <v>34732268</v>
      </c>
      <c r="AY16">
        <v>1</v>
      </c>
      <c r="AZ16">
        <v>0</v>
      </c>
      <c r="BA16">
        <v>34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CX16">
        <f>Y16*Source!I31</f>
        <v>106.56</v>
      </c>
      <c r="CY16">
        <f>AD16</f>
        <v>189.41</v>
      </c>
      <c r="CZ16">
        <f>AH16</f>
        <v>10.35</v>
      </c>
      <c r="DA16">
        <f>AL16</f>
        <v>18.3</v>
      </c>
      <c r="DB16">
        <v>0</v>
      </c>
    </row>
    <row r="17" spans="1:106" x14ac:dyDescent="0.2">
      <c r="A17">
        <f>ROW(Source!A31)</f>
        <v>31</v>
      </c>
      <c r="B17">
        <v>34732181</v>
      </c>
      <c r="C17">
        <v>34732264</v>
      </c>
      <c r="D17">
        <v>31709492</v>
      </c>
      <c r="E17">
        <v>1</v>
      </c>
      <c r="F17">
        <v>1</v>
      </c>
      <c r="G17">
        <v>1</v>
      </c>
      <c r="H17">
        <v>1</v>
      </c>
      <c r="I17" t="s">
        <v>240</v>
      </c>
      <c r="J17" t="s">
        <v>3</v>
      </c>
      <c r="K17" t="s">
        <v>241</v>
      </c>
      <c r="L17">
        <v>1191</v>
      </c>
      <c r="N17">
        <v>1013</v>
      </c>
      <c r="O17" t="s">
        <v>242</v>
      </c>
      <c r="P17" t="s">
        <v>242</v>
      </c>
      <c r="Q17">
        <v>1</v>
      </c>
      <c r="W17">
        <v>0</v>
      </c>
      <c r="X17">
        <v>-1417349443</v>
      </c>
      <c r="Y17">
        <v>2.48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1</v>
      </c>
      <c r="AJ17">
        <v>1</v>
      </c>
      <c r="AK17">
        <v>18.3</v>
      </c>
      <c r="AL17">
        <v>1</v>
      </c>
      <c r="AN17">
        <v>0</v>
      </c>
      <c r="AO17">
        <v>1</v>
      </c>
      <c r="AP17">
        <v>0</v>
      </c>
      <c r="AQ17">
        <v>0</v>
      </c>
      <c r="AR17">
        <v>0</v>
      </c>
      <c r="AS17" t="s">
        <v>3</v>
      </c>
      <c r="AT17">
        <v>2.48</v>
      </c>
      <c r="AU17" t="s">
        <v>3</v>
      </c>
      <c r="AV17">
        <v>2</v>
      </c>
      <c r="AW17">
        <v>2</v>
      </c>
      <c r="AX17">
        <v>34732269</v>
      </c>
      <c r="AY17">
        <v>1</v>
      </c>
      <c r="AZ17">
        <v>0</v>
      </c>
      <c r="BA17">
        <v>35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CX17">
        <f>Y17*Source!I31</f>
        <v>59.519999999999996</v>
      </c>
      <c r="CY17">
        <f>AD17</f>
        <v>0</v>
      </c>
      <c r="CZ17">
        <f>AH17</f>
        <v>0</v>
      </c>
      <c r="DA17">
        <f>AL17</f>
        <v>1</v>
      </c>
      <c r="DB17">
        <v>0</v>
      </c>
    </row>
    <row r="18" spans="1:106" x14ac:dyDescent="0.2">
      <c r="A18">
        <f>ROW(Source!A31)</f>
        <v>31</v>
      </c>
      <c r="B18">
        <v>34732181</v>
      </c>
      <c r="C18">
        <v>34732264</v>
      </c>
      <c r="D18">
        <v>31527922</v>
      </c>
      <c r="E18">
        <v>1</v>
      </c>
      <c r="F18">
        <v>1</v>
      </c>
      <c r="G18">
        <v>1</v>
      </c>
      <c r="H18">
        <v>2</v>
      </c>
      <c r="I18" t="s">
        <v>251</v>
      </c>
      <c r="J18" t="s">
        <v>252</v>
      </c>
      <c r="K18" t="s">
        <v>253</v>
      </c>
      <c r="L18">
        <v>1368</v>
      </c>
      <c r="N18">
        <v>1011</v>
      </c>
      <c r="O18" t="s">
        <v>246</v>
      </c>
      <c r="P18" t="s">
        <v>246</v>
      </c>
      <c r="Q18">
        <v>1</v>
      </c>
      <c r="W18">
        <v>0</v>
      </c>
      <c r="X18">
        <v>1232026932</v>
      </c>
      <c r="Y18">
        <v>2.48</v>
      </c>
      <c r="AA18">
        <v>0</v>
      </c>
      <c r="AB18">
        <v>3416.38</v>
      </c>
      <c r="AC18">
        <v>247.05</v>
      </c>
      <c r="AD18">
        <v>0</v>
      </c>
      <c r="AE18">
        <v>0</v>
      </c>
      <c r="AF18">
        <v>273.31</v>
      </c>
      <c r="AG18">
        <v>13.5</v>
      </c>
      <c r="AH18">
        <v>0</v>
      </c>
      <c r="AI18">
        <v>1</v>
      </c>
      <c r="AJ18">
        <v>12.5</v>
      </c>
      <c r="AK18">
        <v>18.3</v>
      </c>
      <c r="AL18">
        <v>1</v>
      </c>
      <c r="AN18">
        <v>0</v>
      </c>
      <c r="AO18">
        <v>1</v>
      </c>
      <c r="AP18">
        <v>0</v>
      </c>
      <c r="AQ18">
        <v>0</v>
      </c>
      <c r="AR18">
        <v>0</v>
      </c>
      <c r="AS18" t="s">
        <v>3</v>
      </c>
      <c r="AT18">
        <v>2.48</v>
      </c>
      <c r="AU18" t="s">
        <v>3</v>
      </c>
      <c r="AV18">
        <v>0</v>
      </c>
      <c r="AW18">
        <v>2</v>
      </c>
      <c r="AX18">
        <v>34732270</v>
      </c>
      <c r="AY18">
        <v>1</v>
      </c>
      <c r="AZ18">
        <v>0</v>
      </c>
      <c r="BA18">
        <v>36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CX18">
        <f>Y18*Source!I31</f>
        <v>59.519999999999996</v>
      </c>
      <c r="CY18">
        <f>AB18</f>
        <v>3416.38</v>
      </c>
      <c r="CZ18">
        <f>AF18</f>
        <v>273.31</v>
      </c>
      <c r="DA18">
        <f>AJ18</f>
        <v>12.5</v>
      </c>
      <c r="DB18">
        <v>0</v>
      </c>
    </row>
    <row r="19" spans="1:106" x14ac:dyDescent="0.2">
      <c r="A19">
        <f>ROW(Source!A32)</f>
        <v>32</v>
      </c>
      <c r="B19">
        <v>34732180</v>
      </c>
      <c r="C19">
        <v>34732277</v>
      </c>
      <c r="D19">
        <v>31715651</v>
      </c>
      <c r="E19">
        <v>1</v>
      </c>
      <c r="F19">
        <v>1</v>
      </c>
      <c r="G19">
        <v>1</v>
      </c>
      <c r="H19">
        <v>1</v>
      </c>
      <c r="I19" t="s">
        <v>254</v>
      </c>
      <c r="J19" t="s">
        <v>3</v>
      </c>
      <c r="K19" t="s">
        <v>255</v>
      </c>
      <c r="L19">
        <v>1191</v>
      </c>
      <c r="N19">
        <v>1013</v>
      </c>
      <c r="O19" t="s">
        <v>242</v>
      </c>
      <c r="P19" t="s">
        <v>242</v>
      </c>
      <c r="Q19">
        <v>1</v>
      </c>
      <c r="W19">
        <v>0</v>
      </c>
      <c r="X19">
        <v>1069510174</v>
      </c>
      <c r="Y19">
        <v>17.82</v>
      </c>
      <c r="AA19">
        <v>0</v>
      </c>
      <c r="AB19">
        <v>0</v>
      </c>
      <c r="AC19">
        <v>0</v>
      </c>
      <c r="AD19">
        <v>9.6199999999999992</v>
      </c>
      <c r="AE19">
        <v>0</v>
      </c>
      <c r="AF19">
        <v>0</v>
      </c>
      <c r="AG19">
        <v>0</v>
      </c>
      <c r="AH19">
        <v>9.6199999999999992</v>
      </c>
      <c r="AI19">
        <v>1</v>
      </c>
      <c r="AJ19">
        <v>1</v>
      </c>
      <c r="AK19">
        <v>1</v>
      </c>
      <c r="AL19">
        <v>1</v>
      </c>
      <c r="AN19">
        <v>0</v>
      </c>
      <c r="AO19">
        <v>1</v>
      </c>
      <c r="AP19">
        <v>0</v>
      </c>
      <c r="AQ19">
        <v>0</v>
      </c>
      <c r="AR19">
        <v>0</v>
      </c>
      <c r="AS19" t="s">
        <v>3</v>
      </c>
      <c r="AT19">
        <v>17.82</v>
      </c>
      <c r="AU19" t="s">
        <v>3</v>
      </c>
      <c r="AV19">
        <v>1</v>
      </c>
      <c r="AW19">
        <v>2</v>
      </c>
      <c r="AX19">
        <v>34732284</v>
      </c>
      <c r="AY19">
        <v>1</v>
      </c>
      <c r="AZ19">
        <v>0</v>
      </c>
      <c r="BA19">
        <v>43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CX19">
        <f>Y19*Source!I32</f>
        <v>142.829082</v>
      </c>
      <c r="CY19">
        <f>AD19</f>
        <v>9.6199999999999992</v>
      </c>
      <c r="CZ19">
        <f>AH19</f>
        <v>9.6199999999999992</v>
      </c>
      <c r="DA19">
        <f>AL19</f>
        <v>1</v>
      </c>
      <c r="DB19">
        <v>0</v>
      </c>
    </row>
    <row r="20" spans="1:106" x14ac:dyDescent="0.2">
      <c r="A20">
        <f>ROW(Source!A32)</f>
        <v>32</v>
      </c>
      <c r="B20">
        <v>34732180</v>
      </c>
      <c r="C20">
        <v>34732277</v>
      </c>
      <c r="D20">
        <v>31709492</v>
      </c>
      <c r="E20">
        <v>1</v>
      </c>
      <c r="F20">
        <v>1</v>
      </c>
      <c r="G20">
        <v>1</v>
      </c>
      <c r="H20">
        <v>1</v>
      </c>
      <c r="I20" t="s">
        <v>240</v>
      </c>
      <c r="J20" t="s">
        <v>3</v>
      </c>
      <c r="K20" t="s">
        <v>241</v>
      </c>
      <c r="L20">
        <v>1191</v>
      </c>
      <c r="N20">
        <v>1013</v>
      </c>
      <c r="O20" t="s">
        <v>242</v>
      </c>
      <c r="P20" t="s">
        <v>242</v>
      </c>
      <c r="Q20">
        <v>1</v>
      </c>
      <c r="W20">
        <v>0</v>
      </c>
      <c r="X20">
        <v>-1417349443</v>
      </c>
      <c r="Y20">
        <v>3.88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1</v>
      </c>
      <c r="AJ20">
        <v>1</v>
      </c>
      <c r="AK20">
        <v>1</v>
      </c>
      <c r="AL20">
        <v>1</v>
      </c>
      <c r="AN20">
        <v>0</v>
      </c>
      <c r="AO20">
        <v>1</v>
      </c>
      <c r="AP20">
        <v>0</v>
      </c>
      <c r="AQ20">
        <v>0</v>
      </c>
      <c r="AR20">
        <v>0</v>
      </c>
      <c r="AS20" t="s">
        <v>3</v>
      </c>
      <c r="AT20">
        <v>3.88</v>
      </c>
      <c r="AU20" t="s">
        <v>3</v>
      </c>
      <c r="AV20">
        <v>2</v>
      </c>
      <c r="AW20">
        <v>2</v>
      </c>
      <c r="AX20">
        <v>34732285</v>
      </c>
      <c r="AY20">
        <v>1</v>
      </c>
      <c r="AZ20">
        <v>0</v>
      </c>
      <c r="BA20">
        <v>44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CX20">
        <f>Y20*Source!I32</f>
        <v>31.098587999999999</v>
      </c>
      <c r="CY20">
        <f>AD20</f>
        <v>0</v>
      </c>
      <c r="CZ20">
        <f>AH20</f>
        <v>0</v>
      </c>
      <c r="DA20">
        <f>AL20</f>
        <v>1</v>
      </c>
      <c r="DB20">
        <v>0</v>
      </c>
    </row>
    <row r="21" spans="1:106" x14ac:dyDescent="0.2">
      <c r="A21">
        <f>ROW(Source!A32)</f>
        <v>32</v>
      </c>
      <c r="B21">
        <v>34732180</v>
      </c>
      <c r="C21">
        <v>34732277</v>
      </c>
      <c r="D21">
        <v>31526753</v>
      </c>
      <c r="E21">
        <v>1</v>
      </c>
      <c r="F21">
        <v>1</v>
      </c>
      <c r="G21">
        <v>1</v>
      </c>
      <c r="H21">
        <v>2</v>
      </c>
      <c r="I21" t="s">
        <v>256</v>
      </c>
      <c r="J21" t="s">
        <v>257</v>
      </c>
      <c r="K21" t="s">
        <v>258</v>
      </c>
      <c r="L21">
        <v>1368</v>
      </c>
      <c r="N21">
        <v>1011</v>
      </c>
      <c r="O21" t="s">
        <v>246</v>
      </c>
      <c r="P21" t="s">
        <v>246</v>
      </c>
      <c r="Q21">
        <v>1</v>
      </c>
      <c r="W21">
        <v>0</v>
      </c>
      <c r="X21">
        <v>-1718674368</v>
      </c>
      <c r="Y21">
        <v>1.94</v>
      </c>
      <c r="AA21">
        <v>0</v>
      </c>
      <c r="AB21">
        <v>111.99</v>
      </c>
      <c r="AC21">
        <v>13.5</v>
      </c>
      <c r="AD21">
        <v>0</v>
      </c>
      <c r="AE21">
        <v>0</v>
      </c>
      <c r="AF21">
        <v>111.99</v>
      </c>
      <c r="AG21">
        <v>13.5</v>
      </c>
      <c r="AH21">
        <v>0</v>
      </c>
      <c r="AI21">
        <v>1</v>
      </c>
      <c r="AJ21">
        <v>1</v>
      </c>
      <c r="AK21">
        <v>1</v>
      </c>
      <c r="AL21">
        <v>1</v>
      </c>
      <c r="AN21">
        <v>0</v>
      </c>
      <c r="AO21">
        <v>1</v>
      </c>
      <c r="AP21">
        <v>0</v>
      </c>
      <c r="AQ21">
        <v>0</v>
      </c>
      <c r="AR21">
        <v>0</v>
      </c>
      <c r="AS21" t="s">
        <v>3</v>
      </c>
      <c r="AT21">
        <v>1.94</v>
      </c>
      <c r="AU21" t="s">
        <v>3</v>
      </c>
      <c r="AV21">
        <v>0</v>
      </c>
      <c r="AW21">
        <v>2</v>
      </c>
      <c r="AX21">
        <v>34732286</v>
      </c>
      <c r="AY21">
        <v>1</v>
      </c>
      <c r="AZ21">
        <v>0</v>
      </c>
      <c r="BA21">
        <v>45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CX21">
        <f>Y21*Source!I32</f>
        <v>15.549294</v>
      </c>
      <c r="CY21">
        <f>AB21</f>
        <v>111.99</v>
      </c>
      <c r="CZ21">
        <f>AF21</f>
        <v>111.99</v>
      </c>
      <c r="DA21">
        <f>AJ21</f>
        <v>1</v>
      </c>
      <c r="DB21">
        <v>0</v>
      </c>
    </row>
    <row r="22" spans="1:106" x14ac:dyDescent="0.2">
      <c r="A22">
        <f>ROW(Source!A32)</f>
        <v>32</v>
      </c>
      <c r="B22">
        <v>34732180</v>
      </c>
      <c r="C22">
        <v>34732277</v>
      </c>
      <c r="D22">
        <v>31526887</v>
      </c>
      <c r="E22">
        <v>1</v>
      </c>
      <c r="F22">
        <v>1</v>
      </c>
      <c r="G22">
        <v>1</v>
      </c>
      <c r="H22">
        <v>2</v>
      </c>
      <c r="I22" t="s">
        <v>259</v>
      </c>
      <c r="J22" t="s">
        <v>260</v>
      </c>
      <c r="K22" t="s">
        <v>261</v>
      </c>
      <c r="L22">
        <v>1368</v>
      </c>
      <c r="N22">
        <v>1011</v>
      </c>
      <c r="O22" t="s">
        <v>246</v>
      </c>
      <c r="P22" t="s">
        <v>246</v>
      </c>
      <c r="Q22">
        <v>1</v>
      </c>
      <c r="W22">
        <v>0</v>
      </c>
      <c r="X22">
        <v>-1692889495</v>
      </c>
      <c r="Y22">
        <v>3.97</v>
      </c>
      <c r="AA22">
        <v>0</v>
      </c>
      <c r="AB22">
        <v>0.9</v>
      </c>
      <c r="AC22">
        <v>0</v>
      </c>
      <c r="AD22">
        <v>0</v>
      </c>
      <c r="AE22">
        <v>0</v>
      </c>
      <c r="AF22">
        <v>0.9</v>
      </c>
      <c r="AG22">
        <v>0</v>
      </c>
      <c r="AH22">
        <v>0</v>
      </c>
      <c r="AI22">
        <v>1</v>
      </c>
      <c r="AJ22">
        <v>1</v>
      </c>
      <c r="AK22">
        <v>1</v>
      </c>
      <c r="AL22">
        <v>1</v>
      </c>
      <c r="AN22">
        <v>0</v>
      </c>
      <c r="AO22">
        <v>1</v>
      </c>
      <c r="AP22">
        <v>0</v>
      </c>
      <c r="AQ22">
        <v>0</v>
      </c>
      <c r="AR22">
        <v>0</v>
      </c>
      <c r="AS22" t="s">
        <v>3</v>
      </c>
      <c r="AT22">
        <v>3.97</v>
      </c>
      <c r="AU22" t="s">
        <v>3</v>
      </c>
      <c r="AV22">
        <v>0</v>
      </c>
      <c r="AW22">
        <v>2</v>
      </c>
      <c r="AX22">
        <v>34732287</v>
      </c>
      <c r="AY22">
        <v>1</v>
      </c>
      <c r="AZ22">
        <v>0</v>
      </c>
      <c r="BA22">
        <v>46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CX22">
        <f>Y22*Source!I32</f>
        <v>31.819947000000003</v>
      </c>
      <c r="CY22">
        <f>AB22</f>
        <v>0.9</v>
      </c>
      <c r="CZ22">
        <f>AF22</f>
        <v>0.9</v>
      </c>
      <c r="DA22">
        <f>AJ22</f>
        <v>1</v>
      </c>
      <c r="DB22">
        <v>0</v>
      </c>
    </row>
    <row r="23" spans="1:106" x14ac:dyDescent="0.2">
      <c r="A23">
        <f>ROW(Source!A32)</f>
        <v>32</v>
      </c>
      <c r="B23">
        <v>34732180</v>
      </c>
      <c r="C23">
        <v>34732277</v>
      </c>
      <c r="D23">
        <v>31526953</v>
      </c>
      <c r="E23">
        <v>1</v>
      </c>
      <c r="F23">
        <v>1</v>
      </c>
      <c r="G23">
        <v>1</v>
      </c>
      <c r="H23">
        <v>2</v>
      </c>
      <c r="I23" t="s">
        <v>262</v>
      </c>
      <c r="J23" t="s">
        <v>263</v>
      </c>
      <c r="K23" t="s">
        <v>264</v>
      </c>
      <c r="L23">
        <v>1368</v>
      </c>
      <c r="N23">
        <v>1011</v>
      </c>
      <c r="O23" t="s">
        <v>246</v>
      </c>
      <c r="P23" t="s">
        <v>246</v>
      </c>
      <c r="Q23">
        <v>1</v>
      </c>
      <c r="W23">
        <v>0</v>
      </c>
      <c r="X23">
        <v>1544661785</v>
      </c>
      <c r="Y23">
        <v>3.97</v>
      </c>
      <c r="AA23">
        <v>0</v>
      </c>
      <c r="AB23">
        <v>6.9</v>
      </c>
      <c r="AC23">
        <v>0</v>
      </c>
      <c r="AD23">
        <v>0</v>
      </c>
      <c r="AE23">
        <v>0</v>
      </c>
      <c r="AF23">
        <v>6.9</v>
      </c>
      <c r="AG23">
        <v>0</v>
      </c>
      <c r="AH23">
        <v>0</v>
      </c>
      <c r="AI23">
        <v>1</v>
      </c>
      <c r="AJ23">
        <v>1</v>
      </c>
      <c r="AK23">
        <v>1</v>
      </c>
      <c r="AL23">
        <v>1</v>
      </c>
      <c r="AN23">
        <v>0</v>
      </c>
      <c r="AO23">
        <v>1</v>
      </c>
      <c r="AP23">
        <v>0</v>
      </c>
      <c r="AQ23">
        <v>0</v>
      </c>
      <c r="AR23">
        <v>0</v>
      </c>
      <c r="AS23" t="s">
        <v>3</v>
      </c>
      <c r="AT23">
        <v>3.97</v>
      </c>
      <c r="AU23" t="s">
        <v>3</v>
      </c>
      <c r="AV23">
        <v>0</v>
      </c>
      <c r="AW23">
        <v>2</v>
      </c>
      <c r="AX23">
        <v>34732288</v>
      </c>
      <c r="AY23">
        <v>1</v>
      </c>
      <c r="AZ23">
        <v>0</v>
      </c>
      <c r="BA23">
        <v>47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CX23">
        <f>Y23*Source!I32</f>
        <v>31.819947000000003</v>
      </c>
      <c r="CY23">
        <f>AB23</f>
        <v>6.9</v>
      </c>
      <c r="CZ23">
        <f>AF23</f>
        <v>6.9</v>
      </c>
      <c r="DA23">
        <f>AJ23</f>
        <v>1</v>
      </c>
      <c r="DB23">
        <v>0</v>
      </c>
    </row>
    <row r="24" spans="1:106" x14ac:dyDescent="0.2">
      <c r="A24">
        <f>ROW(Source!A32)</f>
        <v>32</v>
      </c>
      <c r="B24">
        <v>34732180</v>
      </c>
      <c r="C24">
        <v>34732277</v>
      </c>
      <c r="D24">
        <v>31528142</v>
      </c>
      <c r="E24">
        <v>1</v>
      </c>
      <c r="F24">
        <v>1</v>
      </c>
      <c r="G24">
        <v>1</v>
      </c>
      <c r="H24">
        <v>2</v>
      </c>
      <c r="I24" t="s">
        <v>265</v>
      </c>
      <c r="J24" t="s">
        <v>266</v>
      </c>
      <c r="K24" t="s">
        <v>267</v>
      </c>
      <c r="L24">
        <v>1368</v>
      </c>
      <c r="N24">
        <v>1011</v>
      </c>
      <c r="O24" t="s">
        <v>246</v>
      </c>
      <c r="P24" t="s">
        <v>246</v>
      </c>
      <c r="Q24">
        <v>1</v>
      </c>
      <c r="W24">
        <v>0</v>
      </c>
      <c r="X24">
        <v>1372534845</v>
      </c>
      <c r="Y24">
        <v>1.94</v>
      </c>
      <c r="AA24">
        <v>0</v>
      </c>
      <c r="AB24">
        <v>65.709999999999994</v>
      </c>
      <c r="AC24">
        <v>11.6</v>
      </c>
      <c r="AD24">
        <v>0</v>
      </c>
      <c r="AE24">
        <v>0</v>
      </c>
      <c r="AF24">
        <v>65.709999999999994</v>
      </c>
      <c r="AG24">
        <v>11.6</v>
      </c>
      <c r="AH24">
        <v>0</v>
      </c>
      <c r="AI24">
        <v>1</v>
      </c>
      <c r="AJ24">
        <v>1</v>
      </c>
      <c r="AK24">
        <v>1</v>
      </c>
      <c r="AL24">
        <v>1</v>
      </c>
      <c r="AN24">
        <v>0</v>
      </c>
      <c r="AO24">
        <v>1</v>
      </c>
      <c r="AP24">
        <v>0</v>
      </c>
      <c r="AQ24">
        <v>0</v>
      </c>
      <c r="AR24">
        <v>0</v>
      </c>
      <c r="AS24" t="s">
        <v>3</v>
      </c>
      <c r="AT24">
        <v>1.94</v>
      </c>
      <c r="AU24" t="s">
        <v>3</v>
      </c>
      <c r="AV24">
        <v>0</v>
      </c>
      <c r="AW24">
        <v>2</v>
      </c>
      <c r="AX24">
        <v>34732289</v>
      </c>
      <c r="AY24">
        <v>1</v>
      </c>
      <c r="AZ24">
        <v>0</v>
      </c>
      <c r="BA24">
        <v>48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CX24">
        <f>Y24*Source!I32</f>
        <v>15.549294</v>
      </c>
      <c r="CY24">
        <f>AB24</f>
        <v>65.709999999999994</v>
      </c>
      <c r="CZ24">
        <f>AF24</f>
        <v>65.709999999999994</v>
      </c>
      <c r="DA24">
        <f>AJ24</f>
        <v>1</v>
      </c>
      <c r="DB24">
        <v>0</v>
      </c>
    </row>
    <row r="25" spans="1:106" x14ac:dyDescent="0.2">
      <c r="A25">
        <f>ROW(Source!A33)</f>
        <v>33</v>
      </c>
      <c r="B25">
        <v>34732181</v>
      </c>
      <c r="C25">
        <v>34732277</v>
      </c>
      <c r="D25">
        <v>31715651</v>
      </c>
      <c r="E25">
        <v>1</v>
      </c>
      <c r="F25">
        <v>1</v>
      </c>
      <c r="G25">
        <v>1</v>
      </c>
      <c r="H25">
        <v>1</v>
      </c>
      <c r="I25" t="s">
        <v>254</v>
      </c>
      <c r="J25" t="s">
        <v>3</v>
      </c>
      <c r="K25" t="s">
        <v>255</v>
      </c>
      <c r="L25">
        <v>1191</v>
      </c>
      <c r="N25">
        <v>1013</v>
      </c>
      <c r="O25" t="s">
        <v>242</v>
      </c>
      <c r="P25" t="s">
        <v>242</v>
      </c>
      <c r="Q25">
        <v>1</v>
      </c>
      <c r="W25">
        <v>0</v>
      </c>
      <c r="X25">
        <v>1069510174</v>
      </c>
      <c r="Y25">
        <v>17.82</v>
      </c>
      <c r="AA25">
        <v>0</v>
      </c>
      <c r="AB25">
        <v>0</v>
      </c>
      <c r="AC25">
        <v>0</v>
      </c>
      <c r="AD25">
        <v>176.05</v>
      </c>
      <c r="AE25">
        <v>0</v>
      </c>
      <c r="AF25">
        <v>0</v>
      </c>
      <c r="AG25">
        <v>0</v>
      </c>
      <c r="AH25">
        <v>9.6199999999999992</v>
      </c>
      <c r="AI25">
        <v>1</v>
      </c>
      <c r="AJ25">
        <v>1</v>
      </c>
      <c r="AK25">
        <v>1</v>
      </c>
      <c r="AL25">
        <v>18.3</v>
      </c>
      <c r="AN25">
        <v>0</v>
      </c>
      <c r="AO25">
        <v>1</v>
      </c>
      <c r="AP25">
        <v>0</v>
      </c>
      <c r="AQ25">
        <v>0</v>
      </c>
      <c r="AR25">
        <v>0</v>
      </c>
      <c r="AS25" t="s">
        <v>3</v>
      </c>
      <c r="AT25">
        <v>17.82</v>
      </c>
      <c r="AU25" t="s">
        <v>3</v>
      </c>
      <c r="AV25">
        <v>1</v>
      </c>
      <c r="AW25">
        <v>2</v>
      </c>
      <c r="AX25">
        <v>34732284</v>
      </c>
      <c r="AY25">
        <v>1</v>
      </c>
      <c r="AZ25">
        <v>0</v>
      </c>
      <c r="BA25">
        <v>55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CX25">
        <f>Y25*Source!I33</f>
        <v>142.829082</v>
      </c>
      <c r="CY25">
        <f>AD25</f>
        <v>176.05</v>
      </c>
      <c r="CZ25">
        <f>AH25</f>
        <v>9.6199999999999992</v>
      </c>
      <c r="DA25">
        <f>AL25</f>
        <v>18.3</v>
      </c>
      <c r="DB25">
        <v>0</v>
      </c>
    </row>
    <row r="26" spans="1:106" x14ac:dyDescent="0.2">
      <c r="A26">
        <f>ROW(Source!A33)</f>
        <v>33</v>
      </c>
      <c r="B26">
        <v>34732181</v>
      </c>
      <c r="C26">
        <v>34732277</v>
      </c>
      <c r="D26">
        <v>31709492</v>
      </c>
      <c r="E26">
        <v>1</v>
      </c>
      <c r="F26">
        <v>1</v>
      </c>
      <c r="G26">
        <v>1</v>
      </c>
      <c r="H26">
        <v>1</v>
      </c>
      <c r="I26" t="s">
        <v>240</v>
      </c>
      <c r="J26" t="s">
        <v>3</v>
      </c>
      <c r="K26" t="s">
        <v>241</v>
      </c>
      <c r="L26">
        <v>1191</v>
      </c>
      <c r="N26">
        <v>1013</v>
      </c>
      <c r="O26" t="s">
        <v>242</v>
      </c>
      <c r="P26" t="s">
        <v>242</v>
      </c>
      <c r="Q26">
        <v>1</v>
      </c>
      <c r="W26">
        <v>0</v>
      </c>
      <c r="X26">
        <v>-1417349443</v>
      </c>
      <c r="Y26">
        <v>3.88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1</v>
      </c>
      <c r="AJ26">
        <v>1</v>
      </c>
      <c r="AK26">
        <v>18.3</v>
      </c>
      <c r="AL26">
        <v>1</v>
      </c>
      <c r="AN26">
        <v>0</v>
      </c>
      <c r="AO26">
        <v>1</v>
      </c>
      <c r="AP26">
        <v>0</v>
      </c>
      <c r="AQ26">
        <v>0</v>
      </c>
      <c r="AR26">
        <v>0</v>
      </c>
      <c r="AS26" t="s">
        <v>3</v>
      </c>
      <c r="AT26">
        <v>3.88</v>
      </c>
      <c r="AU26" t="s">
        <v>3</v>
      </c>
      <c r="AV26">
        <v>2</v>
      </c>
      <c r="AW26">
        <v>2</v>
      </c>
      <c r="AX26">
        <v>34732285</v>
      </c>
      <c r="AY26">
        <v>1</v>
      </c>
      <c r="AZ26">
        <v>0</v>
      </c>
      <c r="BA26">
        <v>56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CX26">
        <f>Y26*Source!I33</f>
        <v>31.098587999999999</v>
      </c>
      <c r="CY26">
        <f>AD26</f>
        <v>0</v>
      </c>
      <c r="CZ26">
        <f>AH26</f>
        <v>0</v>
      </c>
      <c r="DA26">
        <f>AL26</f>
        <v>1</v>
      </c>
      <c r="DB26">
        <v>0</v>
      </c>
    </row>
    <row r="27" spans="1:106" x14ac:dyDescent="0.2">
      <c r="A27">
        <f>ROW(Source!A33)</f>
        <v>33</v>
      </c>
      <c r="B27">
        <v>34732181</v>
      </c>
      <c r="C27">
        <v>34732277</v>
      </c>
      <c r="D27">
        <v>31526753</v>
      </c>
      <c r="E27">
        <v>1</v>
      </c>
      <c r="F27">
        <v>1</v>
      </c>
      <c r="G27">
        <v>1</v>
      </c>
      <c r="H27">
        <v>2</v>
      </c>
      <c r="I27" t="s">
        <v>256</v>
      </c>
      <c r="J27" t="s">
        <v>257</v>
      </c>
      <c r="K27" t="s">
        <v>258</v>
      </c>
      <c r="L27">
        <v>1368</v>
      </c>
      <c r="N27">
        <v>1011</v>
      </c>
      <c r="O27" t="s">
        <v>246</v>
      </c>
      <c r="P27" t="s">
        <v>246</v>
      </c>
      <c r="Q27">
        <v>1</v>
      </c>
      <c r="W27">
        <v>0</v>
      </c>
      <c r="X27">
        <v>-1718674368</v>
      </c>
      <c r="Y27">
        <v>1.94</v>
      </c>
      <c r="AA27">
        <v>0</v>
      </c>
      <c r="AB27">
        <v>1399.88</v>
      </c>
      <c r="AC27">
        <v>247.05</v>
      </c>
      <c r="AD27">
        <v>0</v>
      </c>
      <c r="AE27">
        <v>0</v>
      </c>
      <c r="AF27">
        <v>111.99</v>
      </c>
      <c r="AG27">
        <v>13.5</v>
      </c>
      <c r="AH27">
        <v>0</v>
      </c>
      <c r="AI27">
        <v>1</v>
      </c>
      <c r="AJ27">
        <v>12.5</v>
      </c>
      <c r="AK27">
        <v>18.3</v>
      </c>
      <c r="AL27">
        <v>1</v>
      </c>
      <c r="AN27">
        <v>0</v>
      </c>
      <c r="AO27">
        <v>1</v>
      </c>
      <c r="AP27">
        <v>0</v>
      </c>
      <c r="AQ27">
        <v>0</v>
      </c>
      <c r="AR27">
        <v>0</v>
      </c>
      <c r="AS27" t="s">
        <v>3</v>
      </c>
      <c r="AT27">
        <v>1.94</v>
      </c>
      <c r="AU27" t="s">
        <v>3</v>
      </c>
      <c r="AV27">
        <v>0</v>
      </c>
      <c r="AW27">
        <v>2</v>
      </c>
      <c r="AX27">
        <v>34732286</v>
      </c>
      <c r="AY27">
        <v>1</v>
      </c>
      <c r="AZ27">
        <v>0</v>
      </c>
      <c r="BA27">
        <v>57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CX27">
        <f>Y27*Source!I33</f>
        <v>15.549294</v>
      </c>
      <c r="CY27">
        <f>AB27</f>
        <v>1399.88</v>
      </c>
      <c r="CZ27">
        <f>AF27</f>
        <v>111.99</v>
      </c>
      <c r="DA27">
        <f>AJ27</f>
        <v>12.5</v>
      </c>
      <c r="DB27">
        <v>0</v>
      </c>
    </row>
    <row r="28" spans="1:106" x14ac:dyDescent="0.2">
      <c r="A28">
        <f>ROW(Source!A33)</f>
        <v>33</v>
      </c>
      <c r="B28">
        <v>34732181</v>
      </c>
      <c r="C28">
        <v>34732277</v>
      </c>
      <c r="D28">
        <v>31526887</v>
      </c>
      <c r="E28">
        <v>1</v>
      </c>
      <c r="F28">
        <v>1</v>
      </c>
      <c r="G28">
        <v>1</v>
      </c>
      <c r="H28">
        <v>2</v>
      </c>
      <c r="I28" t="s">
        <v>259</v>
      </c>
      <c r="J28" t="s">
        <v>260</v>
      </c>
      <c r="K28" t="s">
        <v>261</v>
      </c>
      <c r="L28">
        <v>1368</v>
      </c>
      <c r="N28">
        <v>1011</v>
      </c>
      <c r="O28" t="s">
        <v>246</v>
      </c>
      <c r="P28" t="s">
        <v>246</v>
      </c>
      <c r="Q28">
        <v>1</v>
      </c>
      <c r="W28">
        <v>0</v>
      </c>
      <c r="X28">
        <v>-1692889495</v>
      </c>
      <c r="Y28">
        <v>3.97</v>
      </c>
      <c r="AA28">
        <v>0</v>
      </c>
      <c r="AB28">
        <v>11.25</v>
      </c>
      <c r="AC28">
        <v>0</v>
      </c>
      <c r="AD28">
        <v>0</v>
      </c>
      <c r="AE28">
        <v>0</v>
      </c>
      <c r="AF28">
        <v>0.9</v>
      </c>
      <c r="AG28">
        <v>0</v>
      </c>
      <c r="AH28">
        <v>0</v>
      </c>
      <c r="AI28">
        <v>1</v>
      </c>
      <c r="AJ28">
        <v>12.5</v>
      </c>
      <c r="AK28">
        <v>18.3</v>
      </c>
      <c r="AL28">
        <v>1</v>
      </c>
      <c r="AN28">
        <v>0</v>
      </c>
      <c r="AO28">
        <v>1</v>
      </c>
      <c r="AP28">
        <v>0</v>
      </c>
      <c r="AQ28">
        <v>0</v>
      </c>
      <c r="AR28">
        <v>0</v>
      </c>
      <c r="AS28" t="s">
        <v>3</v>
      </c>
      <c r="AT28">
        <v>3.97</v>
      </c>
      <c r="AU28" t="s">
        <v>3</v>
      </c>
      <c r="AV28">
        <v>0</v>
      </c>
      <c r="AW28">
        <v>2</v>
      </c>
      <c r="AX28">
        <v>34732287</v>
      </c>
      <c r="AY28">
        <v>1</v>
      </c>
      <c r="AZ28">
        <v>0</v>
      </c>
      <c r="BA28">
        <v>58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CX28">
        <f>Y28*Source!I33</f>
        <v>31.819947000000003</v>
      </c>
      <c r="CY28">
        <f>AB28</f>
        <v>11.25</v>
      </c>
      <c r="CZ28">
        <f>AF28</f>
        <v>0.9</v>
      </c>
      <c r="DA28">
        <f>AJ28</f>
        <v>12.5</v>
      </c>
      <c r="DB28">
        <v>0</v>
      </c>
    </row>
    <row r="29" spans="1:106" x14ac:dyDescent="0.2">
      <c r="A29">
        <f>ROW(Source!A33)</f>
        <v>33</v>
      </c>
      <c r="B29">
        <v>34732181</v>
      </c>
      <c r="C29">
        <v>34732277</v>
      </c>
      <c r="D29">
        <v>31526953</v>
      </c>
      <c r="E29">
        <v>1</v>
      </c>
      <c r="F29">
        <v>1</v>
      </c>
      <c r="G29">
        <v>1</v>
      </c>
      <c r="H29">
        <v>2</v>
      </c>
      <c r="I29" t="s">
        <v>262</v>
      </c>
      <c r="J29" t="s">
        <v>263</v>
      </c>
      <c r="K29" t="s">
        <v>264</v>
      </c>
      <c r="L29">
        <v>1368</v>
      </c>
      <c r="N29">
        <v>1011</v>
      </c>
      <c r="O29" t="s">
        <v>246</v>
      </c>
      <c r="P29" t="s">
        <v>246</v>
      </c>
      <c r="Q29">
        <v>1</v>
      </c>
      <c r="W29">
        <v>0</v>
      </c>
      <c r="X29">
        <v>1544661785</v>
      </c>
      <c r="Y29">
        <v>3.97</v>
      </c>
      <c r="AA29">
        <v>0</v>
      </c>
      <c r="AB29">
        <v>86.25</v>
      </c>
      <c r="AC29">
        <v>0</v>
      </c>
      <c r="AD29">
        <v>0</v>
      </c>
      <c r="AE29">
        <v>0</v>
      </c>
      <c r="AF29">
        <v>6.9</v>
      </c>
      <c r="AG29">
        <v>0</v>
      </c>
      <c r="AH29">
        <v>0</v>
      </c>
      <c r="AI29">
        <v>1</v>
      </c>
      <c r="AJ29">
        <v>12.5</v>
      </c>
      <c r="AK29">
        <v>18.3</v>
      </c>
      <c r="AL29">
        <v>1</v>
      </c>
      <c r="AN29">
        <v>0</v>
      </c>
      <c r="AO29">
        <v>1</v>
      </c>
      <c r="AP29">
        <v>0</v>
      </c>
      <c r="AQ29">
        <v>0</v>
      </c>
      <c r="AR29">
        <v>0</v>
      </c>
      <c r="AS29" t="s">
        <v>3</v>
      </c>
      <c r="AT29">
        <v>3.97</v>
      </c>
      <c r="AU29" t="s">
        <v>3</v>
      </c>
      <c r="AV29">
        <v>0</v>
      </c>
      <c r="AW29">
        <v>2</v>
      </c>
      <c r="AX29">
        <v>34732288</v>
      </c>
      <c r="AY29">
        <v>1</v>
      </c>
      <c r="AZ29">
        <v>0</v>
      </c>
      <c r="BA29">
        <v>59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CX29">
        <f>Y29*Source!I33</f>
        <v>31.819947000000003</v>
      </c>
      <c r="CY29">
        <f>AB29</f>
        <v>86.25</v>
      </c>
      <c r="CZ29">
        <f>AF29</f>
        <v>6.9</v>
      </c>
      <c r="DA29">
        <f>AJ29</f>
        <v>12.5</v>
      </c>
      <c r="DB29">
        <v>0</v>
      </c>
    </row>
    <row r="30" spans="1:106" x14ac:dyDescent="0.2">
      <c r="A30">
        <f>ROW(Source!A33)</f>
        <v>33</v>
      </c>
      <c r="B30">
        <v>34732181</v>
      </c>
      <c r="C30">
        <v>34732277</v>
      </c>
      <c r="D30">
        <v>31528142</v>
      </c>
      <c r="E30">
        <v>1</v>
      </c>
      <c r="F30">
        <v>1</v>
      </c>
      <c r="G30">
        <v>1</v>
      </c>
      <c r="H30">
        <v>2</v>
      </c>
      <c r="I30" t="s">
        <v>265</v>
      </c>
      <c r="J30" t="s">
        <v>266</v>
      </c>
      <c r="K30" t="s">
        <v>267</v>
      </c>
      <c r="L30">
        <v>1368</v>
      </c>
      <c r="N30">
        <v>1011</v>
      </c>
      <c r="O30" t="s">
        <v>246</v>
      </c>
      <c r="P30" t="s">
        <v>246</v>
      </c>
      <c r="Q30">
        <v>1</v>
      </c>
      <c r="W30">
        <v>0</v>
      </c>
      <c r="X30">
        <v>1372534845</v>
      </c>
      <c r="Y30">
        <v>1.94</v>
      </c>
      <c r="AA30">
        <v>0</v>
      </c>
      <c r="AB30">
        <v>821.38</v>
      </c>
      <c r="AC30">
        <v>212.28</v>
      </c>
      <c r="AD30">
        <v>0</v>
      </c>
      <c r="AE30">
        <v>0</v>
      </c>
      <c r="AF30">
        <v>65.709999999999994</v>
      </c>
      <c r="AG30">
        <v>11.6</v>
      </c>
      <c r="AH30">
        <v>0</v>
      </c>
      <c r="AI30">
        <v>1</v>
      </c>
      <c r="AJ30">
        <v>12.5</v>
      </c>
      <c r="AK30">
        <v>18.3</v>
      </c>
      <c r="AL30">
        <v>1</v>
      </c>
      <c r="AN30">
        <v>0</v>
      </c>
      <c r="AO30">
        <v>1</v>
      </c>
      <c r="AP30">
        <v>0</v>
      </c>
      <c r="AQ30">
        <v>0</v>
      </c>
      <c r="AR30">
        <v>0</v>
      </c>
      <c r="AS30" t="s">
        <v>3</v>
      </c>
      <c r="AT30">
        <v>1.94</v>
      </c>
      <c r="AU30" t="s">
        <v>3</v>
      </c>
      <c r="AV30">
        <v>0</v>
      </c>
      <c r="AW30">
        <v>2</v>
      </c>
      <c r="AX30">
        <v>34732289</v>
      </c>
      <c r="AY30">
        <v>1</v>
      </c>
      <c r="AZ30">
        <v>0</v>
      </c>
      <c r="BA30">
        <v>60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CX30">
        <f>Y30*Source!I33</f>
        <v>15.549294</v>
      </c>
      <c r="CY30">
        <f>AB30</f>
        <v>821.38</v>
      </c>
      <c r="CZ30">
        <f>AF30</f>
        <v>65.709999999999994</v>
      </c>
      <c r="DA30">
        <f>AJ30</f>
        <v>12.5</v>
      </c>
      <c r="DB30">
        <v>0</v>
      </c>
    </row>
    <row r="31" spans="1:106" x14ac:dyDescent="0.2">
      <c r="A31">
        <f>ROW(Source!A34)</f>
        <v>34</v>
      </c>
      <c r="B31">
        <v>34732180</v>
      </c>
      <c r="C31">
        <v>34732296</v>
      </c>
      <c r="D31">
        <v>31715651</v>
      </c>
      <c r="E31">
        <v>1</v>
      </c>
      <c r="F31">
        <v>1</v>
      </c>
      <c r="G31">
        <v>1</v>
      </c>
      <c r="H31">
        <v>1</v>
      </c>
      <c r="I31" t="s">
        <v>254</v>
      </c>
      <c r="J31" t="s">
        <v>3</v>
      </c>
      <c r="K31" t="s">
        <v>255</v>
      </c>
      <c r="L31">
        <v>1191</v>
      </c>
      <c r="N31">
        <v>1013</v>
      </c>
      <c r="O31" t="s">
        <v>242</v>
      </c>
      <c r="P31" t="s">
        <v>242</v>
      </c>
      <c r="Q31">
        <v>1</v>
      </c>
      <c r="W31">
        <v>0</v>
      </c>
      <c r="X31">
        <v>1069510174</v>
      </c>
      <c r="Y31">
        <v>29.66</v>
      </c>
      <c r="AA31">
        <v>0</v>
      </c>
      <c r="AB31">
        <v>0</v>
      </c>
      <c r="AC31">
        <v>0</v>
      </c>
      <c r="AD31">
        <v>9.6199999999999992</v>
      </c>
      <c r="AE31">
        <v>0</v>
      </c>
      <c r="AF31">
        <v>0</v>
      </c>
      <c r="AG31">
        <v>0</v>
      </c>
      <c r="AH31">
        <v>9.6199999999999992</v>
      </c>
      <c r="AI31">
        <v>1</v>
      </c>
      <c r="AJ31">
        <v>1</v>
      </c>
      <c r="AK31">
        <v>1</v>
      </c>
      <c r="AL31">
        <v>1</v>
      </c>
      <c r="AN31">
        <v>0</v>
      </c>
      <c r="AO31">
        <v>1</v>
      </c>
      <c r="AP31">
        <v>0</v>
      </c>
      <c r="AQ31">
        <v>0</v>
      </c>
      <c r="AR31">
        <v>0</v>
      </c>
      <c r="AS31" t="s">
        <v>3</v>
      </c>
      <c r="AT31">
        <v>29.66</v>
      </c>
      <c r="AU31" t="s">
        <v>3</v>
      </c>
      <c r="AV31">
        <v>1</v>
      </c>
      <c r="AW31">
        <v>2</v>
      </c>
      <c r="AX31">
        <v>34732303</v>
      </c>
      <c r="AY31">
        <v>1</v>
      </c>
      <c r="AZ31">
        <v>0</v>
      </c>
      <c r="BA31">
        <v>67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CX31">
        <f>Y31*Source!I34</f>
        <v>65.25200000000001</v>
      </c>
      <c r="CY31">
        <f>AD31</f>
        <v>9.6199999999999992</v>
      </c>
      <c r="CZ31">
        <f>AH31</f>
        <v>9.6199999999999992</v>
      </c>
      <c r="DA31">
        <f>AL31</f>
        <v>1</v>
      </c>
      <c r="DB31">
        <v>0</v>
      </c>
    </row>
    <row r="32" spans="1:106" x14ac:dyDescent="0.2">
      <c r="A32">
        <f>ROW(Source!A34)</f>
        <v>34</v>
      </c>
      <c r="B32">
        <v>34732180</v>
      </c>
      <c r="C32">
        <v>34732296</v>
      </c>
      <c r="D32">
        <v>31709492</v>
      </c>
      <c r="E32">
        <v>1</v>
      </c>
      <c r="F32">
        <v>1</v>
      </c>
      <c r="G32">
        <v>1</v>
      </c>
      <c r="H32">
        <v>1</v>
      </c>
      <c r="I32" t="s">
        <v>240</v>
      </c>
      <c r="J32" t="s">
        <v>3</v>
      </c>
      <c r="K32" t="s">
        <v>241</v>
      </c>
      <c r="L32">
        <v>1191</v>
      </c>
      <c r="N32">
        <v>1013</v>
      </c>
      <c r="O32" t="s">
        <v>242</v>
      </c>
      <c r="P32" t="s">
        <v>242</v>
      </c>
      <c r="Q32">
        <v>1</v>
      </c>
      <c r="W32">
        <v>0</v>
      </c>
      <c r="X32">
        <v>-1417349443</v>
      </c>
      <c r="Y32">
        <v>0.4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1</v>
      </c>
      <c r="AJ32">
        <v>1</v>
      </c>
      <c r="AK32">
        <v>1</v>
      </c>
      <c r="AL32">
        <v>1</v>
      </c>
      <c r="AN32">
        <v>0</v>
      </c>
      <c r="AO32">
        <v>1</v>
      </c>
      <c r="AP32">
        <v>0</v>
      </c>
      <c r="AQ32">
        <v>0</v>
      </c>
      <c r="AR32">
        <v>0</v>
      </c>
      <c r="AS32" t="s">
        <v>3</v>
      </c>
      <c r="AT32">
        <v>0.4</v>
      </c>
      <c r="AU32" t="s">
        <v>3</v>
      </c>
      <c r="AV32">
        <v>2</v>
      </c>
      <c r="AW32">
        <v>2</v>
      </c>
      <c r="AX32">
        <v>34732304</v>
      </c>
      <c r="AY32">
        <v>1</v>
      </c>
      <c r="AZ32">
        <v>0</v>
      </c>
      <c r="BA32">
        <v>68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CX32">
        <f>Y32*Source!I34</f>
        <v>0.88000000000000012</v>
      </c>
      <c r="CY32">
        <f>AD32</f>
        <v>0</v>
      </c>
      <c r="CZ32">
        <f>AH32</f>
        <v>0</v>
      </c>
      <c r="DA32">
        <f>AL32</f>
        <v>1</v>
      </c>
      <c r="DB32">
        <v>0</v>
      </c>
    </row>
    <row r="33" spans="1:106" x14ac:dyDescent="0.2">
      <c r="A33">
        <f>ROW(Source!A34)</f>
        <v>34</v>
      </c>
      <c r="B33">
        <v>34732180</v>
      </c>
      <c r="C33">
        <v>34732296</v>
      </c>
      <c r="D33">
        <v>31526753</v>
      </c>
      <c r="E33">
        <v>1</v>
      </c>
      <c r="F33">
        <v>1</v>
      </c>
      <c r="G33">
        <v>1</v>
      </c>
      <c r="H33">
        <v>2</v>
      </c>
      <c r="I33" t="s">
        <v>256</v>
      </c>
      <c r="J33" t="s">
        <v>257</v>
      </c>
      <c r="K33" t="s">
        <v>258</v>
      </c>
      <c r="L33">
        <v>1368</v>
      </c>
      <c r="N33">
        <v>1011</v>
      </c>
      <c r="O33" t="s">
        <v>246</v>
      </c>
      <c r="P33" t="s">
        <v>246</v>
      </c>
      <c r="Q33">
        <v>1</v>
      </c>
      <c r="W33">
        <v>0</v>
      </c>
      <c r="X33">
        <v>-1718674368</v>
      </c>
      <c r="Y33">
        <v>0.2</v>
      </c>
      <c r="AA33">
        <v>0</v>
      </c>
      <c r="AB33">
        <v>111.99</v>
      </c>
      <c r="AC33">
        <v>13.5</v>
      </c>
      <c r="AD33">
        <v>0</v>
      </c>
      <c r="AE33">
        <v>0</v>
      </c>
      <c r="AF33">
        <v>111.99</v>
      </c>
      <c r="AG33">
        <v>13.5</v>
      </c>
      <c r="AH33">
        <v>0</v>
      </c>
      <c r="AI33">
        <v>1</v>
      </c>
      <c r="AJ33">
        <v>1</v>
      </c>
      <c r="AK33">
        <v>1</v>
      </c>
      <c r="AL33">
        <v>1</v>
      </c>
      <c r="AN33">
        <v>0</v>
      </c>
      <c r="AO33">
        <v>1</v>
      </c>
      <c r="AP33">
        <v>0</v>
      </c>
      <c r="AQ33">
        <v>0</v>
      </c>
      <c r="AR33">
        <v>0</v>
      </c>
      <c r="AS33" t="s">
        <v>3</v>
      </c>
      <c r="AT33">
        <v>0.2</v>
      </c>
      <c r="AU33" t="s">
        <v>3</v>
      </c>
      <c r="AV33">
        <v>0</v>
      </c>
      <c r="AW33">
        <v>2</v>
      </c>
      <c r="AX33">
        <v>34732305</v>
      </c>
      <c r="AY33">
        <v>1</v>
      </c>
      <c r="AZ33">
        <v>0</v>
      </c>
      <c r="BA33">
        <v>69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CX33">
        <f>Y33*Source!I34</f>
        <v>0.44000000000000006</v>
      </c>
      <c r="CY33">
        <f>AB33</f>
        <v>111.99</v>
      </c>
      <c r="CZ33">
        <f>AF33</f>
        <v>111.99</v>
      </c>
      <c r="DA33">
        <f>AJ33</f>
        <v>1</v>
      </c>
      <c r="DB33">
        <v>0</v>
      </c>
    </row>
    <row r="34" spans="1:106" x14ac:dyDescent="0.2">
      <c r="A34">
        <f>ROW(Source!A34)</f>
        <v>34</v>
      </c>
      <c r="B34">
        <v>34732180</v>
      </c>
      <c r="C34">
        <v>34732296</v>
      </c>
      <c r="D34">
        <v>31526887</v>
      </c>
      <c r="E34">
        <v>1</v>
      </c>
      <c r="F34">
        <v>1</v>
      </c>
      <c r="G34">
        <v>1</v>
      </c>
      <c r="H34">
        <v>2</v>
      </c>
      <c r="I34" t="s">
        <v>259</v>
      </c>
      <c r="J34" t="s">
        <v>260</v>
      </c>
      <c r="K34" t="s">
        <v>261</v>
      </c>
      <c r="L34">
        <v>1368</v>
      </c>
      <c r="N34">
        <v>1011</v>
      </c>
      <c r="O34" t="s">
        <v>246</v>
      </c>
      <c r="P34" t="s">
        <v>246</v>
      </c>
      <c r="Q34">
        <v>1</v>
      </c>
      <c r="W34">
        <v>0</v>
      </c>
      <c r="X34">
        <v>-1692889495</v>
      </c>
      <c r="Y34">
        <v>6.62</v>
      </c>
      <c r="AA34">
        <v>0</v>
      </c>
      <c r="AB34">
        <v>0.9</v>
      </c>
      <c r="AC34">
        <v>0</v>
      </c>
      <c r="AD34">
        <v>0</v>
      </c>
      <c r="AE34">
        <v>0</v>
      </c>
      <c r="AF34">
        <v>0.9</v>
      </c>
      <c r="AG34">
        <v>0</v>
      </c>
      <c r="AH34">
        <v>0</v>
      </c>
      <c r="AI34">
        <v>1</v>
      </c>
      <c r="AJ34">
        <v>1</v>
      </c>
      <c r="AK34">
        <v>1</v>
      </c>
      <c r="AL34">
        <v>1</v>
      </c>
      <c r="AN34">
        <v>0</v>
      </c>
      <c r="AO34">
        <v>1</v>
      </c>
      <c r="AP34">
        <v>0</v>
      </c>
      <c r="AQ34">
        <v>0</v>
      </c>
      <c r="AR34">
        <v>0</v>
      </c>
      <c r="AS34" t="s">
        <v>3</v>
      </c>
      <c r="AT34">
        <v>6.62</v>
      </c>
      <c r="AU34" t="s">
        <v>3</v>
      </c>
      <c r="AV34">
        <v>0</v>
      </c>
      <c r="AW34">
        <v>2</v>
      </c>
      <c r="AX34">
        <v>34732306</v>
      </c>
      <c r="AY34">
        <v>1</v>
      </c>
      <c r="AZ34">
        <v>0</v>
      </c>
      <c r="BA34">
        <v>70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  <c r="CX34">
        <f>Y34*Source!I34</f>
        <v>14.564000000000002</v>
      </c>
      <c r="CY34">
        <f>AB34</f>
        <v>0.9</v>
      </c>
      <c r="CZ34">
        <f>AF34</f>
        <v>0.9</v>
      </c>
      <c r="DA34">
        <f>AJ34</f>
        <v>1</v>
      </c>
      <c r="DB34">
        <v>0</v>
      </c>
    </row>
    <row r="35" spans="1:106" x14ac:dyDescent="0.2">
      <c r="A35">
        <f>ROW(Source!A34)</f>
        <v>34</v>
      </c>
      <c r="B35">
        <v>34732180</v>
      </c>
      <c r="C35">
        <v>34732296</v>
      </c>
      <c r="D35">
        <v>31526953</v>
      </c>
      <c r="E35">
        <v>1</v>
      </c>
      <c r="F35">
        <v>1</v>
      </c>
      <c r="G35">
        <v>1</v>
      </c>
      <c r="H35">
        <v>2</v>
      </c>
      <c r="I35" t="s">
        <v>262</v>
      </c>
      <c r="J35" t="s">
        <v>263</v>
      </c>
      <c r="K35" t="s">
        <v>264</v>
      </c>
      <c r="L35">
        <v>1368</v>
      </c>
      <c r="N35">
        <v>1011</v>
      </c>
      <c r="O35" t="s">
        <v>246</v>
      </c>
      <c r="P35" t="s">
        <v>246</v>
      </c>
      <c r="Q35">
        <v>1</v>
      </c>
      <c r="W35">
        <v>0</v>
      </c>
      <c r="X35">
        <v>1544661785</v>
      </c>
      <c r="Y35">
        <v>6.62</v>
      </c>
      <c r="AA35">
        <v>0</v>
      </c>
      <c r="AB35">
        <v>6.9</v>
      </c>
      <c r="AC35">
        <v>0</v>
      </c>
      <c r="AD35">
        <v>0</v>
      </c>
      <c r="AE35">
        <v>0</v>
      </c>
      <c r="AF35">
        <v>6.9</v>
      </c>
      <c r="AG35">
        <v>0</v>
      </c>
      <c r="AH35">
        <v>0</v>
      </c>
      <c r="AI35">
        <v>1</v>
      </c>
      <c r="AJ35">
        <v>1</v>
      </c>
      <c r="AK35">
        <v>1</v>
      </c>
      <c r="AL35">
        <v>1</v>
      </c>
      <c r="AN35">
        <v>0</v>
      </c>
      <c r="AO35">
        <v>1</v>
      </c>
      <c r="AP35">
        <v>0</v>
      </c>
      <c r="AQ35">
        <v>0</v>
      </c>
      <c r="AR35">
        <v>0</v>
      </c>
      <c r="AS35" t="s">
        <v>3</v>
      </c>
      <c r="AT35">
        <v>6.62</v>
      </c>
      <c r="AU35" t="s">
        <v>3</v>
      </c>
      <c r="AV35">
        <v>0</v>
      </c>
      <c r="AW35">
        <v>2</v>
      </c>
      <c r="AX35">
        <v>34732307</v>
      </c>
      <c r="AY35">
        <v>1</v>
      </c>
      <c r="AZ35">
        <v>0</v>
      </c>
      <c r="BA35">
        <v>71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CX35">
        <f>Y35*Source!I34</f>
        <v>14.564000000000002</v>
      </c>
      <c r="CY35">
        <f>AB35</f>
        <v>6.9</v>
      </c>
      <c r="CZ35">
        <f>AF35</f>
        <v>6.9</v>
      </c>
      <c r="DA35">
        <f>AJ35</f>
        <v>1</v>
      </c>
      <c r="DB35">
        <v>0</v>
      </c>
    </row>
    <row r="36" spans="1:106" x14ac:dyDescent="0.2">
      <c r="A36">
        <f>ROW(Source!A34)</f>
        <v>34</v>
      </c>
      <c r="B36">
        <v>34732180</v>
      </c>
      <c r="C36">
        <v>34732296</v>
      </c>
      <c r="D36">
        <v>31528142</v>
      </c>
      <c r="E36">
        <v>1</v>
      </c>
      <c r="F36">
        <v>1</v>
      </c>
      <c r="G36">
        <v>1</v>
      </c>
      <c r="H36">
        <v>2</v>
      </c>
      <c r="I36" t="s">
        <v>265</v>
      </c>
      <c r="J36" t="s">
        <v>266</v>
      </c>
      <c r="K36" t="s">
        <v>267</v>
      </c>
      <c r="L36">
        <v>1368</v>
      </c>
      <c r="N36">
        <v>1011</v>
      </c>
      <c r="O36" t="s">
        <v>246</v>
      </c>
      <c r="P36" t="s">
        <v>246</v>
      </c>
      <c r="Q36">
        <v>1</v>
      </c>
      <c r="W36">
        <v>0</v>
      </c>
      <c r="X36">
        <v>1372534845</v>
      </c>
      <c r="Y36">
        <v>0.2</v>
      </c>
      <c r="AA36">
        <v>0</v>
      </c>
      <c r="AB36">
        <v>65.709999999999994</v>
      </c>
      <c r="AC36">
        <v>11.6</v>
      </c>
      <c r="AD36">
        <v>0</v>
      </c>
      <c r="AE36">
        <v>0</v>
      </c>
      <c r="AF36">
        <v>65.709999999999994</v>
      </c>
      <c r="AG36">
        <v>11.6</v>
      </c>
      <c r="AH36">
        <v>0</v>
      </c>
      <c r="AI36">
        <v>1</v>
      </c>
      <c r="AJ36">
        <v>1</v>
      </c>
      <c r="AK36">
        <v>1</v>
      </c>
      <c r="AL36">
        <v>1</v>
      </c>
      <c r="AN36">
        <v>0</v>
      </c>
      <c r="AO36">
        <v>1</v>
      </c>
      <c r="AP36">
        <v>0</v>
      </c>
      <c r="AQ36">
        <v>0</v>
      </c>
      <c r="AR36">
        <v>0</v>
      </c>
      <c r="AS36" t="s">
        <v>3</v>
      </c>
      <c r="AT36">
        <v>0.2</v>
      </c>
      <c r="AU36" t="s">
        <v>3</v>
      </c>
      <c r="AV36">
        <v>0</v>
      </c>
      <c r="AW36">
        <v>2</v>
      </c>
      <c r="AX36">
        <v>34732308</v>
      </c>
      <c r="AY36">
        <v>1</v>
      </c>
      <c r="AZ36">
        <v>0</v>
      </c>
      <c r="BA36">
        <v>72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CX36">
        <f>Y36*Source!I34</f>
        <v>0.44000000000000006</v>
      </c>
      <c r="CY36">
        <f>AB36</f>
        <v>65.709999999999994</v>
      </c>
      <c r="CZ36">
        <f>AF36</f>
        <v>65.709999999999994</v>
      </c>
      <c r="DA36">
        <f>AJ36</f>
        <v>1</v>
      </c>
      <c r="DB36">
        <v>0</v>
      </c>
    </row>
    <row r="37" spans="1:106" x14ac:dyDescent="0.2">
      <c r="A37">
        <f>ROW(Source!A35)</f>
        <v>35</v>
      </c>
      <c r="B37">
        <v>34732181</v>
      </c>
      <c r="C37">
        <v>34732296</v>
      </c>
      <c r="D37">
        <v>31715651</v>
      </c>
      <c r="E37">
        <v>1</v>
      </c>
      <c r="F37">
        <v>1</v>
      </c>
      <c r="G37">
        <v>1</v>
      </c>
      <c r="H37">
        <v>1</v>
      </c>
      <c r="I37" t="s">
        <v>254</v>
      </c>
      <c r="J37" t="s">
        <v>3</v>
      </c>
      <c r="K37" t="s">
        <v>255</v>
      </c>
      <c r="L37">
        <v>1191</v>
      </c>
      <c r="N37">
        <v>1013</v>
      </c>
      <c r="O37" t="s">
        <v>242</v>
      </c>
      <c r="P37" t="s">
        <v>242</v>
      </c>
      <c r="Q37">
        <v>1</v>
      </c>
      <c r="W37">
        <v>0</v>
      </c>
      <c r="X37">
        <v>1069510174</v>
      </c>
      <c r="Y37">
        <v>29.66</v>
      </c>
      <c r="AA37">
        <v>0</v>
      </c>
      <c r="AB37">
        <v>0</v>
      </c>
      <c r="AC37">
        <v>0</v>
      </c>
      <c r="AD37">
        <v>176.05</v>
      </c>
      <c r="AE37">
        <v>0</v>
      </c>
      <c r="AF37">
        <v>0</v>
      </c>
      <c r="AG37">
        <v>0</v>
      </c>
      <c r="AH37">
        <v>9.6199999999999992</v>
      </c>
      <c r="AI37">
        <v>1</v>
      </c>
      <c r="AJ37">
        <v>1</v>
      </c>
      <c r="AK37">
        <v>1</v>
      </c>
      <c r="AL37">
        <v>18.3</v>
      </c>
      <c r="AN37">
        <v>0</v>
      </c>
      <c r="AO37">
        <v>1</v>
      </c>
      <c r="AP37">
        <v>0</v>
      </c>
      <c r="AQ37">
        <v>0</v>
      </c>
      <c r="AR37">
        <v>0</v>
      </c>
      <c r="AS37" t="s">
        <v>3</v>
      </c>
      <c r="AT37">
        <v>29.66</v>
      </c>
      <c r="AU37" t="s">
        <v>3</v>
      </c>
      <c r="AV37">
        <v>1</v>
      </c>
      <c r="AW37">
        <v>2</v>
      </c>
      <c r="AX37">
        <v>34732303</v>
      </c>
      <c r="AY37">
        <v>1</v>
      </c>
      <c r="AZ37">
        <v>0</v>
      </c>
      <c r="BA37">
        <v>77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CX37">
        <f>Y37*Source!I35</f>
        <v>65.25200000000001</v>
      </c>
      <c r="CY37">
        <f>AD37</f>
        <v>176.05</v>
      </c>
      <c r="CZ37">
        <f>AH37</f>
        <v>9.6199999999999992</v>
      </c>
      <c r="DA37">
        <f>AL37</f>
        <v>18.3</v>
      </c>
      <c r="DB37">
        <v>0</v>
      </c>
    </row>
    <row r="38" spans="1:106" x14ac:dyDescent="0.2">
      <c r="A38">
        <f>ROW(Source!A35)</f>
        <v>35</v>
      </c>
      <c r="B38">
        <v>34732181</v>
      </c>
      <c r="C38">
        <v>34732296</v>
      </c>
      <c r="D38">
        <v>31709492</v>
      </c>
      <c r="E38">
        <v>1</v>
      </c>
      <c r="F38">
        <v>1</v>
      </c>
      <c r="G38">
        <v>1</v>
      </c>
      <c r="H38">
        <v>1</v>
      </c>
      <c r="I38" t="s">
        <v>240</v>
      </c>
      <c r="J38" t="s">
        <v>3</v>
      </c>
      <c r="K38" t="s">
        <v>241</v>
      </c>
      <c r="L38">
        <v>1191</v>
      </c>
      <c r="N38">
        <v>1013</v>
      </c>
      <c r="O38" t="s">
        <v>242</v>
      </c>
      <c r="P38" t="s">
        <v>242</v>
      </c>
      <c r="Q38">
        <v>1</v>
      </c>
      <c r="W38">
        <v>0</v>
      </c>
      <c r="X38">
        <v>-1417349443</v>
      </c>
      <c r="Y38">
        <v>0.4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1</v>
      </c>
      <c r="AJ38">
        <v>1</v>
      </c>
      <c r="AK38">
        <v>18.3</v>
      </c>
      <c r="AL38">
        <v>1</v>
      </c>
      <c r="AN38">
        <v>0</v>
      </c>
      <c r="AO38">
        <v>1</v>
      </c>
      <c r="AP38">
        <v>0</v>
      </c>
      <c r="AQ38">
        <v>0</v>
      </c>
      <c r="AR38">
        <v>0</v>
      </c>
      <c r="AS38" t="s">
        <v>3</v>
      </c>
      <c r="AT38">
        <v>0.4</v>
      </c>
      <c r="AU38" t="s">
        <v>3</v>
      </c>
      <c r="AV38">
        <v>2</v>
      </c>
      <c r="AW38">
        <v>2</v>
      </c>
      <c r="AX38">
        <v>34732304</v>
      </c>
      <c r="AY38">
        <v>1</v>
      </c>
      <c r="AZ38">
        <v>0</v>
      </c>
      <c r="BA38">
        <v>78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CX38">
        <f>Y38*Source!I35</f>
        <v>0.88000000000000012</v>
      </c>
      <c r="CY38">
        <f>AD38</f>
        <v>0</v>
      </c>
      <c r="CZ38">
        <f>AH38</f>
        <v>0</v>
      </c>
      <c r="DA38">
        <f>AL38</f>
        <v>1</v>
      </c>
      <c r="DB38">
        <v>0</v>
      </c>
    </row>
    <row r="39" spans="1:106" x14ac:dyDescent="0.2">
      <c r="A39">
        <f>ROW(Source!A35)</f>
        <v>35</v>
      </c>
      <c r="B39">
        <v>34732181</v>
      </c>
      <c r="C39">
        <v>34732296</v>
      </c>
      <c r="D39">
        <v>31526753</v>
      </c>
      <c r="E39">
        <v>1</v>
      </c>
      <c r="F39">
        <v>1</v>
      </c>
      <c r="G39">
        <v>1</v>
      </c>
      <c r="H39">
        <v>2</v>
      </c>
      <c r="I39" t="s">
        <v>256</v>
      </c>
      <c r="J39" t="s">
        <v>257</v>
      </c>
      <c r="K39" t="s">
        <v>258</v>
      </c>
      <c r="L39">
        <v>1368</v>
      </c>
      <c r="N39">
        <v>1011</v>
      </c>
      <c r="O39" t="s">
        <v>246</v>
      </c>
      <c r="P39" t="s">
        <v>246</v>
      </c>
      <c r="Q39">
        <v>1</v>
      </c>
      <c r="W39">
        <v>0</v>
      </c>
      <c r="X39">
        <v>-1718674368</v>
      </c>
      <c r="Y39">
        <v>0.2</v>
      </c>
      <c r="AA39">
        <v>0</v>
      </c>
      <c r="AB39">
        <v>1399.88</v>
      </c>
      <c r="AC39">
        <v>247.05</v>
      </c>
      <c r="AD39">
        <v>0</v>
      </c>
      <c r="AE39">
        <v>0</v>
      </c>
      <c r="AF39">
        <v>111.99</v>
      </c>
      <c r="AG39">
        <v>13.5</v>
      </c>
      <c r="AH39">
        <v>0</v>
      </c>
      <c r="AI39">
        <v>1</v>
      </c>
      <c r="AJ39">
        <v>12.5</v>
      </c>
      <c r="AK39">
        <v>18.3</v>
      </c>
      <c r="AL39">
        <v>1</v>
      </c>
      <c r="AN39">
        <v>0</v>
      </c>
      <c r="AO39">
        <v>1</v>
      </c>
      <c r="AP39">
        <v>0</v>
      </c>
      <c r="AQ39">
        <v>0</v>
      </c>
      <c r="AR39">
        <v>0</v>
      </c>
      <c r="AS39" t="s">
        <v>3</v>
      </c>
      <c r="AT39">
        <v>0.2</v>
      </c>
      <c r="AU39" t="s">
        <v>3</v>
      </c>
      <c r="AV39">
        <v>0</v>
      </c>
      <c r="AW39">
        <v>2</v>
      </c>
      <c r="AX39">
        <v>34732305</v>
      </c>
      <c r="AY39">
        <v>1</v>
      </c>
      <c r="AZ39">
        <v>0</v>
      </c>
      <c r="BA39">
        <v>79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CX39">
        <f>Y39*Source!I35</f>
        <v>0.44000000000000006</v>
      </c>
      <c r="CY39">
        <f>AB39</f>
        <v>1399.88</v>
      </c>
      <c r="CZ39">
        <f>AF39</f>
        <v>111.99</v>
      </c>
      <c r="DA39">
        <f>AJ39</f>
        <v>12.5</v>
      </c>
      <c r="DB39">
        <v>0</v>
      </c>
    </row>
    <row r="40" spans="1:106" x14ac:dyDescent="0.2">
      <c r="A40">
        <f>ROW(Source!A35)</f>
        <v>35</v>
      </c>
      <c r="B40">
        <v>34732181</v>
      </c>
      <c r="C40">
        <v>34732296</v>
      </c>
      <c r="D40">
        <v>31526887</v>
      </c>
      <c r="E40">
        <v>1</v>
      </c>
      <c r="F40">
        <v>1</v>
      </c>
      <c r="G40">
        <v>1</v>
      </c>
      <c r="H40">
        <v>2</v>
      </c>
      <c r="I40" t="s">
        <v>259</v>
      </c>
      <c r="J40" t="s">
        <v>260</v>
      </c>
      <c r="K40" t="s">
        <v>261</v>
      </c>
      <c r="L40">
        <v>1368</v>
      </c>
      <c r="N40">
        <v>1011</v>
      </c>
      <c r="O40" t="s">
        <v>246</v>
      </c>
      <c r="P40" t="s">
        <v>246</v>
      </c>
      <c r="Q40">
        <v>1</v>
      </c>
      <c r="W40">
        <v>0</v>
      </c>
      <c r="X40">
        <v>-1692889495</v>
      </c>
      <c r="Y40">
        <v>6.62</v>
      </c>
      <c r="AA40">
        <v>0</v>
      </c>
      <c r="AB40">
        <v>11.25</v>
      </c>
      <c r="AC40">
        <v>0</v>
      </c>
      <c r="AD40">
        <v>0</v>
      </c>
      <c r="AE40">
        <v>0</v>
      </c>
      <c r="AF40">
        <v>0.9</v>
      </c>
      <c r="AG40">
        <v>0</v>
      </c>
      <c r="AH40">
        <v>0</v>
      </c>
      <c r="AI40">
        <v>1</v>
      </c>
      <c r="AJ40">
        <v>12.5</v>
      </c>
      <c r="AK40">
        <v>18.3</v>
      </c>
      <c r="AL40">
        <v>1</v>
      </c>
      <c r="AN40">
        <v>0</v>
      </c>
      <c r="AO40">
        <v>1</v>
      </c>
      <c r="AP40">
        <v>0</v>
      </c>
      <c r="AQ40">
        <v>0</v>
      </c>
      <c r="AR40">
        <v>0</v>
      </c>
      <c r="AS40" t="s">
        <v>3</v>
      </c>
      <c r="AT40">
        <v>6.62</v>
      </c>
      <c r="AU40" t="s">
        <v>3</v>
      </c>
      <c r="AV40">
        <v>0</v>
      </c>
      <c r="AW40">
        <v>2</v>
      </c>
      <c r="AX40">
        <v>34732306</v>
      </c>
      <c r="AY40">
        <v>1</v>
      </c>
      <c r="AZ40">
        <v>0</v>
      </c>
      <c r="BA40">
        <v>80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CX40">
        <f>Y40*Source!I35</f>
        <v>14.564000000000002</v>
      </c>
      <c r="CY40">
        <f>AB40</f>
        <v>11.25</v>
      </c>
      <c r="CZ40">
        <f>AF40</f>
        <v>0.9</v>
      </c>
      <c r="DA40">
        <f>AJ40</f>
        <v>12.5</v>
      </c>
      <c r="DB40">
        <v>0</v>
      </c>
    </row>
    <row r="41" spans="1:106" x14ac:dyDescent="0.2">
      <c r="A41">
        <f>ROW(Source!A35)</f>
        <v>35</v>
      </c>
      <c r="B41">
        <v>34732181</v>
      </c>
      <c r="C41">
        <v>34732296</v>
      </c>
      <c r="D41">
        <v>31526953</v>
      </c>
      <c r="E41">
        <v>1</v>
      </c>
      <c r="F41">
        <v>1</v>
      </c>
      <c r="G41">
        <v>1</v>
      </c>
      <c r="H41">
        <v>2</v>
      </c>
      <c r="I41" t="s">
        <v>262</v>
      </c>
      <c r="J41" t="s">
        <v>263</v>
      </c>
      <c r="K41" t="s">
        <v>264</v>
      </c>
      <c r="L41">
        <v>1368</v>
      </c>
      <c r="N41">
        <v>1011</v>
      </c>
      <c r="O41" t="s">
        <v>246</v>
      </c>
      <c r="P41" t="s">
        <v>246</v>
      </c>
      <c r="Q41">
        <v>1</v>
      </c>
      <c r="W41">
        <v>0</v>
      </c>
      <c r="X41">
        <v>1544661785</v>
      </c>
      <c r="Y41">
        <v>6.62</v>
      </c>
      <c r="AA41">
        <v>0</v>
      </c>
      <c r="AB41">
        <v>86.25</v>
      </c>
      <c r="AC41">
        <v>0</v>
      </c>
      <c r="AD41">
        <v>0</v>
      </c>
      <c r="AE41">
        <v>0</v>
      </c>
      <c r="AF41">
        <v>6.9</v>
      </c>
      <c r="AG41">
        <v>0</v>
      </c>
      <c r="AH41">
        <v>0</v>
      </c>
      <c r="AI41">
        <v>1</v>
      </c>
      <c r="AJ41">
        <v>12.5</v>
      </c>
      <c r="AK41">
        <v>18.3</v>
      </c>
      <c r="AL41">
        <v>1</v>
      </c>
      <c r="AN41">
        <v>0</v>
      </c>
      <c r="AO41">
        <v>1</v>
      </c>
      <c r="AP41">
        <v>0</v>
      </c>
      <c r="AQ41">
        <v>0</v>
      </c>
      <c r="AR41">
        <v>0</v>
      </c>
      <c r="AS41" t="s">
        <v>3</v>
      </c>
      <c r="AT41">
        <v>6.62</v>
      </c>
      <c r="AU41" t="s">
        <v>3</v>
      </c>
      <c r="AV41">
        <v>0</v>
      </c>
      <c r="AW41">
        <v>2</v>
      </c>
      <c r="AX41">
        <v>34732307</v>
      </c>
      <c r="AY41">
        <v>1</v>
      </c>
      <c r="AZ41">
        <v>0</v>
      </c>
      <c r="BA41">
        <v>81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CX41">
        <f>Y41*Source!I35</f>
        <v>14.564000000000002</v>
      </c>
      <c r="CY41">
        <f>AB41</f>
        <v>86.25</v>
      </c>
      <c r="CZ41">
        <f>AF41</f>
        <v>6.9</v>
      </c>
      <c r="DA41">
        <f>AJ41</f>
        <v>12.5</v>
      </c>
      <c r="DB41">
        <v>0</v>
      </c>
    </row>
    <row r="42" spans="1:106" x14ac:dyDescent="0.2">
      <c r="A42">
        <f>ROW(Source!A35)</f>
        <v>35</v>
      </c>
      <c r="B42">
        <v>34732181</v>
      </c>
      <c r="C42">
        <v>34732296</v>
      </c>
      <c r="D42">
        <v>31528142</v>
      </c>
      <c r="E42">
        <v>1</v>
      </c>
      <c r="F42">
        <v>1</v>
      </c>
      <c r="G42">
        <v>1</v>
      </c>
      <c r="H42">
        <v>2</v>
      </c>
      <c r="I42" t="s">
        <v>265</v>
      </c>
      <c r="J42" t="s">
        <v>266</v>
      </c>
      <c r="K42" t="s">
        <v>267</v>
      </c>
      <c r="L42">
        <v>1368</v>
      </c>
      <c r="N42">
        <v>1011</v>
      </c>
      <c r="O42" t="s">
        <v>246</v>
      </c>
      <c r="P42" t="s">
        <v>246</v>
      </c>
      <c r="Q42">
        <v>1</v>
      </c>
      <c r="W42">
        <v>0</v>
      </c>
      <c r="X42">
        <v>1372534845</v>
      </c>
      <c r="Y42">
        <v>0.2</v>
      </c>
      <c r="AA42">
        <v>0</v>
      </c>
      <c r="AB42">
        <v>821.38</v>
      </c>
      <c r="AC42">
        <v>212.28</v>
      </c>
      <c r="AD42">
        <v>0</v>
      </c>
      <c r="AE42">
        <v>0</v>
      </c>
      <c r="AF42">
        <v>65.709999999999994</v>
      </c>
      <c r="AG42">
        <v>11.6</v>
      </c>
      <c r="AH42">
        <v>0</v>
      </c>
      <c r="AI42">
        <v>1</v>
      </c>
      <c r="AJ42">
        <v>12.5</v>
      </c>
      <c r="AK42">
        <v>18.3</v>
      </c>
      <c r="AL42">
        <v>1</v>
      </c>
      <c r="AN42">
        <v>0</v>
      </c>
      <c r="AO42">
        <v>1</v>
      </c>
      <c r="AP42">
        <v>0</v>
      </c>
      <c r="AQ42">
        <v>0</v>
      </c>
      <c r="AR42">
        <v>0</v>
      </c>
      <c r="AS42" t="s">
        <v>3</v>
      </c>
      <c r="AT42">
        <v>0.2</v>
      </c>
      <c r="AU42" t="s">
        <v>3</v>
      </c>
      <c r="AV42">
        <v>0</v>
      </c>
      <c r="AW42">
        <v>2</v>
      </c>
      <c r="AX42">
        <v>34732308</v>
      </c>
      <c r="AY42">
        <v>1</v>
      </c>
      <c r="AZ42">
        <v>0</v>
      </c>
      <c r="BA42">
        <v>82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  <c r="CX42">
        <f>Y42*Source!I35</f>
        <v>0.44000000000000006</v>
      </c>
      <c r="CY42">
        <f>AB42</f>
        <v>821.38</v>
      </c>
      <c r="CZ42">
        <f>AF42</f>
        <v>65.709999999999994</v>
      </c>
      <c r="DA42">
        <f>AJ42</f>
        <v>12.5</v>
      </c>
      <c r="DB42">
        <v>0</v>
      </c>
    </row>
    <row r="43" spans="1:106" x14ac:dyDescent="0.2">
      <c r="A43">
        <f>ROW(Source!A36)</f>
        <v>36</v>
      </c>
      <c r="B43">
        <v>34732180</v>
      </c>
      <c r="C43">
        <v>34732313</v>
      </c>
      <c r="D43">
        <v>31715651</v>
      </c>
      <c r="E43">
        <v>1</v>
      </c>
      <c r="F43">
        <v>1</v>
      </c>
      <c r="G43">
        <v>1</v>
      </c>
      <c r="H43">
        <v>1</v>
      </c>
      <c r="I43" t="s">
        <v>254</v>
      </c>
      <c r="J43" t="s">
        <v>3</v>
      </c>
      <c r="K43" t="s">
        <v>255</v>
      </c>
      <c r="L43">
        <v>1191</v>
      </c>
      <c r="N43">
        <v>1013</v>
      </c>
      <c r="O43" t="s">
        <v>242</v>
      </c>
      <c r="P43" t="s">
        <v>242</v>
      </c>
      <c r="Q43">
        <v>1</v>
      </c>
      <c r="W43">
        <v>0</v>
      </c>
      <c r="X43">
        <v>1069510174</v>
      </c>
      <c r="Y43">
        <v>7.19</v>
      </c>
      <c r="AA43">
        <v>0</v>
      </c>
      <c r="AB43">
        <v>0</v>
      </c>
      <c r="AC43">
        <v>0</v>
      </c>
      <c r="AD43">
        <v>9.6199999999999992</v>
      </c>
      <c r="AE43">
        <v>0</v>
      </c>
      <c r="AF43">
        <v>0</v>
      </c>
      <c r="AG43">
        <v>0</v>
      </c>
      <c r="AH43">
        <v>9.6199999999999992</v>
      </c>
      <c r="AI43">
        <v>1</v>
      </c>
      <c r="AJ43">
        <v>1</v>
      </c>
      <c r="AK43">
        <v>1</v>
      </c>
      <c r="AL43">
        <v>1</v>
      </c>
      <c r="AN43">
        <v>0</v>
      </c>
      <c r="AO43">
        <v>1</v>
      </c>
      <c r="AP43">
        <v>0</v>
      </c>
      <c r="AQ43">
        <v>0</v>
      </c>
      <c r="AR43">
        <v>0</v>
      </c>
      <c r="AS43" t="s">
        <v>3</v>
      </c>
      <c r="AT43">
        <v>7.19</v>
      </c>
      <c r="AU43" t="s">
        <v>3</v>
      </c>
      <c r="AV43">
        <v>1</v>
      </c>
      <c r="AW43">
        <v>2</v>
      </c>
      <c r="AX43">
        <v>34732319</v>
      </c>
      <c r="AY43">
        <v>1</v>
      </c>
      <c r="AZ43">
        <v>0</v>
      </c>
      <c r="BA43">
        <v>87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CX43">
        <f>Y43*Source!I36</f>
        <v>14.38</v>
      </c>
      <c r="CY43">
        <f>AD43</f>
        <v>9.6199999999999992</v>
      </c>
      <c r="CZ43">
        <f>AH43</f>
        <v>9.6199999999999992</v>
      </c>
      <c r="DA43">
        <f>AL43</f>
        <v>1</v>
      </c>
      <c r="DB43">
        <v>0</v>
      </c>
    </row>
    <row r="44" spans="1:106" x14ac:dyDescent="0.2">
      <c r="A44">
        <f>ROW(Source!A36)</f>
        <v>36</v>
      </c>
      <c r="B44">
        <v>34732180</v>
      </c>
      <c r="C44">
        <v>34732313</v>
      </c>
      <c r="D44">
        <v>31709492</v>
      </c>
      <c r="E44">
        <v>1</v>
      </c>
      <c r="F44">
        <v>1</v>
      </c>
      <c r="G44">
        <v>1</v>
      </c>
      <c r="H44">
        <v>1</v>
      </c>
      <c r="I44" t="s">
        <v>240</v>
      </c>
      <c r="J44" t="s">
        <v>3</v>
      </c>
      <c r="K44" t="s">
        <v>241</v>
      </c>
      <c r="L44">
        <v>1191</v>
      </c>
      <c r="N44">
        <v>1013</v>
      </c>
      <c r="O44" t="s">
        <v>242</v>
      </c>
      <c r="P44" t="s">
        <v>242</v>
      </c>
      <c r="Q44">
        <v>1</v>
      </c>
      <c r="W44">
        <v>0</v>
      </c>
      <c r="X44">
        <v>-1417349443</v>
      </c>
      <c r="Y44">
        <v>3.08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1</v>
      </c>
      <c r="AJ44">
        <v>1</v>
      </c>
      <c r="AK44">
        <v>1</v>
      </c>
      <c r="AL44">
        <v>1</v>
      </c>
      <c r="AN44">
        <v>0</v>
      </c>
      <c r="AO44">
        <v>1</v>
      </c>
      <c r="AP44">
        <v>0</v>
      </c>
      <c r="AQ44">
        <v>0</v>
      </c>
      <c r="AR44">
        <v>0</v>
      </c>
      <c r="AS44" t="s">
        <v>3</v>
      </c>
      <c r="AT44">
        <v>3.08</v>
      </c>
      <c r="AU44" t="s">
        <v>3</v>
      </c>
      <c r="AV44">
        <v>2</v>
      </c>
      <c r="AW44">
        <v>2</v>
      </c>
      <c r="AX44">
        <v>34732320</v>
      </c>
      <c r="AY44">
        <v>1</v>
      </c>
      <c r="AZ44">
        <v>0</v>
      </c>
      <c r="BA44">
        <v>88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CX44">
        <f>Y44*Source!I36</f>
        <v>6.16</v>
      </c>
      <c r="CY44">
        <f>AD44</f>
        <v>0</v>
      </c>
      <c r="CZ44">
        <f>AH44</f>
        <v>0</v>
      </c>
      <c r="DA44">
        <f>AL44</f>
        <v>1</v>
      </c>
      <c r="DB44">
        <v>0</v>
      </c>
    </row>
    <row r="45" spans="1:106" x14ac:dyDescent="0.2">
      <c r="A45">
        <f>ROW(Source!A36)</f>
        <v>36</v>
      </c>
      <c r="B45">
        <v>34732180</v>
      </c>
      <c r="C45">
        <v>34732313</v>
      </c>
      <c r="D45">
        <v>31526753</v>
      </c>
      <c r="E45">
        <v>1</v>
      </c>
      <c r="F45">
        <v>1</v>
      </c>
      <c r="G45">
        <v>1</v>
      </c>
      <c r="H45">
        <v>2</v>
      </c>
      <c r="I45" t="s">
        <v>256</v>
      </c>
      <c r="J45" t="s">
        <v>257</v>
      </c>
      <c r="K45" t="s">
        <v>258</v>
      </c>
      <c r="L45">
        <v>1368</v>
      </c>
      <c r="N45">
        <v>1011</v>
      </c>
      <c r="O45" t="s">
        <v>246</v>
      </c>
      <c r="P45" t="s">
        <v>246</v>
      </c>
      <c r="Q45">
        <v>1</v>
      </c>
      <c r="W45">
        <v>0</v>
      </c>
      <c r="X45">
        <v>-1718674368</v>
      </c>
      <c r="Y45">
        <v>0.05</v>
      </c>
      <c r="AA45">
        <v>0</v>
      </c>
      <c r="AB45">
        <v>111.99</v>
      </c>
      <c r="AC45">
        <v>13.5</v>
      </c>
      <c r="AD45">
        <v>0</v>
      </c>
      <c r="AE45">
        <v>0</v>
      </c>
      <c r="AF45">
        <v>111.99</v>
      </c>
      <c r="AG45">
        <v>13.5</v>
      </c>
      <c r="AH45">
        <v>0</v>
      </c>
      <c r="AI45">
        <v>1</v>
      </c>
      <c r="AJ45">
        <v>1</v>
      </c>
      <c r="AK45">
        <v>1</v>
      </c>
      <c r="AL45">
        <v>1</v>
      </c>
      <c r="AN45">
        <v>0</v>
      </c>
      <c r="AO45">
        <v>1</v>
      </c>
      <c r="AP45">
        <v>0</v>
      </c>
      <c r="AQ45">
        <v>0</v>
      </c>
      <c r="AR45">
        <v>0</v>
      </c>
      <c r="AS45" t="s">
        <v>3</v>
      </c>
      <c r="AT45">
        <v>0.05</v>
      </c>
      <c r="AU45" t="s">
        <v>3</v>
      </c>
      <c r="AV45">
        <v>0</v>
      </c>
      <c r="AW45">
        <v>2</v>
      </c>
      <c r="AX45">
        <v>34732321</v>
      </c>
      <c r="AY45">
        <v>1</v>
      </c>
      <c r="AZ45">
        <v>0</v>
      </c>
      <c r="BA45">
        <v>89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  <c r="CX45">
        <f>Y45*Source!I36</f>
        <v>0.1</v>
      </c>
      <c r="CY45">
        <f>AB45</f>
        <v>111.99</v>
      </c>
      <c r="CZ45">
        <f>AF45</f>
        <v>111.99</v>
      </c>
      <c r="DA45">
        <f>AJ45</f>
        <v>1</v>
      </c>
      <c r="DB45">
        <v>0</v>
      </c>
    </row>
    <row r="46" spans="1:106" x14ac:dyDescent="0.2">
      <c r="A46">
        <f>ROW(Source!A36)</f>
        <v>36</v>
      </c>
      <c r="B46">
        <v>34732180</v>
      </c>
      <c r="C46">
        <v>34732313</v>
      </c>
      <c r="D46">
        <v>31527087</v>
      </c>
      <c r="E46">
        <v>1</v>
      </c>
      <c r="F46">
        <v>1</v>
      </c>
      <c r="G46">
        <v>1</v>
      </c>
      <c r="H46">
        <v>2</v>
      </c>
      <c r="I46" t="s">
        <v>268</v>
      </c>
      <c r="J46" t="s">
        <v>269</v>
      </c>
      <c r="K46" t="s">
        <v>270</v>
      </c>
      <c r="L46">
        <v>1368</v>
      </c>
      <c r="N46">
        <v>1011</v>
      </c>
      <c r="O46" t="s">
        <v>246</v>
      </c>
      <c r="P46" t="s">
        <v>246</v>
      </c>
      <c r="Q46">
        <v>1</v>
      </c>
      <c r="W46">
        <v>0</v>
      </c>
      <c r="X46">
        <v>1599745326</v>
      </c>
      <c r="Y46">
        <v>2.98</v>
      </c>
      <c r="AA46">
        <v>0</v>
      </c>
      <c r="AB46">
        <v>142.69999999999999</v>
      </c>
      <c r="AC46">
        <v>13.5</v>
      </c>
      <c r="AD46">
        <v>0</v>
      </c>
      <c r="AE46">
        <v>0</v>
      </c>
      <c r="AF46">
        <v>142.69999999999999</v>
      </c>
      <c r="AG46">
        <v>13.5</v>
      </c>
      <c r="AH46">
        <v>0</v>
      </c>
      <c r="AI46">
        <v>1</v>
      </c>
      <c r="AJ46">
        <v>1</v>
      </c>
      <c r="AK46">
        <v>1</v>
      </c>
      <c r="AL46">
        <v>1</v>
      </c>
      <c r="AN46">
        <v>0</v>
      </c>
      <c r="AO46">
        <v>1</v>
      </c>
      <c r="AP46">
        <v>0</v>
      </c>
      <c r="AQ46">
        <v>0</v>
      </c>
      <c r="AR46">
        <v>0</v>
      </c>
      <c r="AS46" t="s">
        <v>3</v>
      </c>
      <c r="AT46">
        <v>2.98</v>
      </c>
      <c r="AU46" t="s">
        <v>3</v>
      </c>
      <c r="AV46">
        <v>0</v>
      </c>
      <c r="AW46">
        <v>2</v>
      </c>
      <c r="AX46">
        <v>34732322</v>
      </c>
      <c r="AY46">
        <v>1</v>
      </c>
      <c r="AZ46">
        <v>0</v>
      </c>
      <c r="BA46">
        <v>90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CX46">
        <f>Y46*Source!I36</f>
        <v>5.96</v>
      </c>
      <c r="CY46">
        <f>AB46</f>
        <v>142.69999999999999</v>
      </c>
      <c r="CZ46">
        <f>AF46</f>
        <v>142.69999999999999</v>
      </c>
      <c r="DA46">
        <f>AJ46</f>
        <v>1</v>
      </c>
      <c r="DB46">
        <v>0</v>
      </c>
    </row>
    <row r="47" spans="1:106" x14ac:dyDescent="0.2">
      <c r="A47">
        <f>ROW(Source!A36)</f>
        <v>36</v>
      </c>
      <c r="B47">
        <v>34732180</v>
      </c>
      <c r="C47">
        <v>34732313</v>
      </c>
      <c r="D47">
        <v>31528142</v>
      </c>
      <c r="E47">
        <v>1</v>
      </c>
      <c r="F47">
        <v>1</v>
      </c>
      <c r="G47">
        <v>1</v>
      </c>
      <c r="H47">
        <v>2</v>
      </c>
      <c r="I47" t="s">
        <v>265</v>
      </c>
      <c r="J47" t="s">
        <v>266</v>
      </c>
      <c r="K47" t="s">
        <v>267</v>
      </c>
      <c r="L47">
        <v>1368</v>
      </c>
      <c r="N47">
        <v>1011</v>
      </c>
      <c r="O47" t="s">
        <v>246</v>
      </c>
      <c r="P47" t="s">
        <v>246</v>
      </c>
      <c r="Q47">
        <v>1</v>
      </c>
      <c r="W47">
        <v>0</v>
      </c>
      <c r="X47">
        <v>1372534845</v>
      </c>
      <c r="Y47">
        <v>0.05</v>
      </c>
      <c r="AA47">
        <v>0</v>
      </c>
      <c r="AB47">
        <v>65.709999999999994</v>
      </c>
      <c r="AC47">
        <v>11.6</v>
      </c>
      <c r="AD47">
        <v>0</v>
      </c>
      <c r="AE47">
        <v>0</v>
      </c>
      <c r="AF47">
        <v>65.709999999999994</v>
      </c>
      <c r="AG47">
        <v>11.6</v>
      </c>
      <c r="AH47">
        <v>0</v>
      </c>
      <c r="AI47">
        <v>1</v>
      </c>
      <c r="AJ47">
        <v>1</v>
      </c>
      <c r="AK47">
        <v>1</v>
      </c>
      <c r="AL47">
        <v>1</v>
      </c>
      <c r="AN47">
        <v>0</v>
      </c>
      <c r="AO47">
        <v>1</v>
      </c>
      <c r="AP47">
        <v>0</v>
      </c>
      <c r="AQ47">
        <v>0</v>
      </c>
      <c r="AR47">
        <v>0</v>
      </c>
      <c r="AS47" t="s">
        <v>3</v>
      </c>
      <c r="AT47">
        <v>0.05</v>
      </c>
      <c r="AU47" t="s">
        <v>3</v>
      </c>
      <c r="AV47">
        <v>0</v>
      </c>
      <c r="AW47">
        <v>2</v>
      </c>
      <c r="AX47">
        <v>34732323</v>
      </c>
      <c r="AY47">
        <v>1</v>
      </c>
      <c r="AZ47">
        <v>0</v>
      </c>
      <c r="BA47">
        <v>91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CX47">
        <f>Y47*Source!I36</f>
        <v>0.1</v>
      </c>
      <c r="CY47">
        <f>AB47</f>
        <v>65.709999999999994</v>
      </c>
      <c r="CZ47">
        <f>AF47</f>
        <v>65.709999999999994</v>
      </c>
      <c r="DA47">
        <f>AJ47</f>
        <v>1</v>
      </c>
      <c r="DB47">
        <v>0</v>
      </c>
    </row>
    <row r="48" spans="1:106" x14ac:dyDescent="0.2">
      <c r="A48">
        <f>ROW(Source!A37)</f>
        <v>37</v>
      </c>
      <c r="B48">
        <v>34732181</v>
      </c>
      <c r="C48">
        <v>34732313</v>
      </c>
      <c r="D48">
        <v>31715651</v>
      </c>
      <c r="E48">
        <v>1</v>
      </c>
      <c r="F48">
        <v>1</v>
      </c>
      <c r="G48">
        <v>1</v>
      </c>
      <c r="H48">
        <v>1</v>
      </c>
      <c r="I48" t="s">
        <v>254</v>
      </c>
      <c r="J48" t="s">
        <v>3</v>
      </c>
      <c r="K48" t="s">
        <v>255</v>
      </c>
      <c r="L48">
        <v>1191</v>
      </c>
      <c r="N48">
        <v>1013</v>
      </c>
      <c r="O48" t="s">
        <v>242</v>
      </c>
      <c r="P48" t="s">
        <v>242</v>
      </c>
      <c r="Q48">
        <v>1</v>
      </c>
      <c r="W48">
        <v>0</v>
      </c>
      <c r="X48">
        <v>1069510174</v>
      </c>
      <c r="Y48">
        <v>7.19</v>
      </c>
      <c r="AA48">
        <v>0</v>
      </c>
      <c r="AB48">
        <v>0</v>
      </c>
      <c r="AC48">
        <v>0</v>
      </c>
      <c r="AD48">
        <v>176.05</v>
      </c>
      <c r="AE48">
        <v>0</v>
      </c>
      <c r="AF48">
        <v>0</v>
      </c>
      <c r="AG48">
        <v>0</v>
      </c>
      <c r="AH48">
        <v>9.6199999999999992</v>
      </c>
      <c r="AI48">
        <v>1</v>
      </c>
      <c r="AJ48">
        <v>1</v>
      </c>
      <c r="AK48">
        <v>1</v>
      </c>
      <c r="AL48">
        <v>18.3</v>
      </c>
      <c r="AN48">
        <v>0</v>
      </c>
      <c r="AO48">
        <v>1</v>
      </c>
      <c r="AP48">
        <v>0</v>
      </c>
      <c r="AQ48">
        <v>0</v>
      </c>
      <c r="AR48">
        <v>0</v>
      </c>
      <c r="AS48" t="s">
        <v>3</v>
      </c>
      <c r="AT48">
        <v>7.19</v>
      </c>
      <c r="AU48" t="s">
        <v>3</v>
      </c>
      <c r="AV48">
        <v>1</v>
      </c>
      <c r="AW48">
        <v>2</v>
      </c>
      <c r="AX48">
        <v>34732319</v>
      </c>
      <c r="AY48">
        <v>1</v>
      </c>
      <c r="AZ48">
        <v>0</v>
      </c>
      <c r="BA48">
        <v>97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  <c r="CX48">
        <f>Y48*Source!I37</f>
        <v>14.38</v>
      </c>
      <c r="CY48">
        <f>AD48</f>
        <v>176.05</v>
      </c>
      <c r="CZ48">
        <f>AH48</f>
        <v>9.6199999999999992</v>
      </c>
      <c r="DA48">
        <f>AL48</f>
        <v>18.3</v>
      </c>
      <c r="DB48">
        <v>0</v>
      </c>
    </row>
    <row r="49" spans="1:106" x14ac:dyDescent="0.2">
      <c r="A49">
        <f>ROW(Source!A37)</f>
        <v>37</v>
      </c>
      <c r="B49">
        <v>34732181</v>
      </c>
      <c r="C49">
        <v>34732313</v>
      </c>
      <c r="D49">
        <v>31709492</v>
      </c>
      <c r="E49">
        <v>1</v>
      </c>
      <c r="F49">
        <v>1</v>
      </c>
      <c r="G49">
        <v>1</v>
      </c>
      <c r="H49">
        <v>1</v>
      </c>
      <c r="I49" t="s">
        <v>240</v>
      </c>
      <c r="J49" t="s">
        <v>3</v>
      </c>
      <c r="K49" t="s">
        <v>241</v>
      </c>
      <c r="L49">
        <v>1191</v>
      </c>
      <c r="N49">
        <v>1013</v>
      </c>
      <c r="O49" t="s">
        <v>242</v>
      </c>
      <c r="P49" t="s">
        <v>242</v>
      </c>
      <c r="Q49">
        <v>1</v>
      </c>
      <c r="W49">
        <v>0</v>
      </c>
      <c r="X49">
        <v>-1417349443</v>
      </c>
      <c r="Y49">
        <v>3.08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1</v>
      </c>
      <c r="AJ49">
        <v>1</v>
      </c>
      <c r="AK49">
        <v>18.3</v>
      </c>
      <c r="AL49">
        <v>1</v>
      </c>
      <c r="AN49">
        <v>0</v>
      </c>
      <c r="AO49">
        <v>1</v>
      </c>
      <c r="AP49">
        <v>0</v>
      </c>
      <c r="AQ49">
        <v>0</v>
      </c>
      <c r="AR49">
        <v>0</v>
      </c>
      <c r="AS49" t="s">
        <v>3</v>
      </c>
      <c r="AT49">
        <v>3.08</v>
      </c>
      <c r="AU49" t="s">
        <v>3</v>
      </c>
      <c r="AV49">
        <v>2</v>
      </c>
      <c r="AW49">
        <v>2</v>
      </c>
      <c r="AX49">
        <v>34732320</v>
      </c>
      <c r="AY49">
        <v>1</v>
      </c>
      <c r="AZ49">
        <v>0</v>
      </c>
      <c r="BA49">
        <v>98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CX49">
        <f>Y49*Source!I37</f>
        <v>6.16</v>
      </c>
      <c r="CY49">
        <f>AD49</f>
        <v>0</v>
      </c>
      <c r="CZ49">
        <f>AH49</f>
        <v>0</v>
      </c>
      <c r="DA49">
        <f>AL49</f>
        <v>1</v>
      </c>
      <c r="DB49">
        <v>0</v>
      </c>
    </row>
    <row r="50" spans="1:106" x14ac:dyDescent="0.2">
      <c r="A50">
        <f>ROW(Source!A37)</f>
        <v>37</v>
      </c>
      <c r="B50">
        <v>34732181</v>
      </c>
      <c r="C50">
        <v>34732313</v>
      </c>
      <c r="D50">
        <v>31526753</v>
      </c>
      <c r="E50">
        <v>1</v>
      </c>
      <c r="F50">
        <v>1</v>
      </c>
      <c r="G50">
        <v>1</v>
      </c>
      <c r="H50">
        <v>2</v>
      </c>
      <c r="I50" t="s">
        <v>256</v>
      </c>
      <c r="J50" t="s">
        <v>257</v>
      </c>
      <c r="K50" t="s">
        <v>258</v>
      </c>
      <c r="L50">
        <v>1368</v>
      </c>
      <c r="N50">
        <v>1011</v>
      </c>
      <c r="O50" t="s">
        <v>246</v>
      </c>
      <c r="P50" t="s">
        <v>246</v>
      </c>
      <c r="Q50">
        <v>1</v>
      </c>
      <c r="W50">
        <v>0</v>
      </c>
      <c r="X50">
        <v>-1718674368</v>
      </c>
      <c r="Y50">
        <v>0.05</v>
      </c>
      <c r="AA50">
        <v>0</v>
      </c>
      <c r="AB50">
        <v>1399.88</v>
      </c>
      <c r="AC50">
        <v>247.05</v>
      </c>
      <c r="AD50">
        <v>0</v>
      </c>
      <c r="AE50">
        <v>0</v>
      </c>
      <c r="AF50">
        <v>111.99</v>
      </c>
      <c r="AG50">
        <v>13.5</v>
      </c>
      <c r="AH50">
        <v>0</v>
      </c>
      <c r="AI50">
        <v>1</v>
      </c>
      <c r="AJ50">
        <v>12.5</v>
      </c>
      <c r="AK50">
        <v>18.3</v>
      </c>
      <c r="AL50">
        <v>1</v>
      </c>
      <c r="AN50">
        <v>0</v>
      </c>
      <c r="AO50">
        <v>1</v>
      </c>
      <c r="AP50">
        <v>0</v>
      </c>
      <c r="AQ50">
        <v>0</v>
      </c>
      <c r="AR50">
        <v>0</v>
      </c>
      <c r="AS50" t="s">
        <v>3</v>
      </c>
      <c r="AT50">
        <v>0.05</v>
      </c>
      <c r="AU50" t="s">
        <v>3</v>
      </c>
      <c r="AV50">
        <v>0</v>
      </c>
      <c r="AW50">
        <v>2</v>
      </c>
      <c r="AX50">
        <v>34732321</v>
      </c>
      <c r="AY50">
        <v>1</v>
      </c>
      <c r="AZ50">
        <v>0</v>
      </c>
      <c r="BA50">
        <v>99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CX50">
        <f>Y50*Source!I37</f>
        <v>0.1</v>
      </c>
      <c r="CY50">
        <f>AB50</f>
        <v>1399.88</v>
      </c>
      <c r="CZ50">
        <f>AF50</f>
        <v>111.99</v>
      </c>
      <c r="DA50">
        <f>AJ50</f>
        <v>12.5</v>
      </c>
      <c r="DB50">
        <v>0</v>
      </c>
    </row>
    <row r="51" spans="1:106" x14ac:dyDescent="0.2">
      <c r="A51">
        <f>ROW(Source!A37)</f>
        <v>37</v>
      </c>
      <c r="B51">
        <v>34732181</v>
      </c>
      <c r="C51">
        <v>34732313</v>
      </c>
      <c r="D51">
        <v>31527087</v>
      </c>
      <c r="E51">
        <v>1</v>
      </c>
      <c r="F51">
        <v>1</v>
      </c>
      <c r="G51">
        <v>1</v>
      </c>
      <c r="H51">
        <v>2</v>
      </c>
      <c r="I51" t="s">
        <v>268</v>
      </c>
      <c r="J51" t="s">
        <v>269</v>
      </c>
      <c r="K51" t="s">
        <v>270</v>
      </c>
      <c r="L51">
        <v>1368</v>
      </c>
      <c r="N51">
        <v>1011</v>
      </c>
      <c r="O51" t="s">
        <v>246</v>
      </c>
      <c r="P51" t="s">
        <v>246</v>
      </c>
      <c r="Q51">
        <v>1</v>
      </c>
      <c r="W51">
        <v>0</v>
      </c>
      <c r="X51">
        <v>1599745326</v>
      </c>
      <c r="Y51">
        <v>2.98</v>
      </c>
      <c r="AA51">
        <v>0</v>
      </c>
      <c r="AB51">
        <v>1783.75</v>
      </c>
      <c r="AC51">
        <v>247.05</v>
      </c>
      <c r="AD51">
        <v>0</v>
      </c>
      <c r="AE51">
        <v>0</v>
      </c>
      <c r="AF51">
        <v>142.69999999999999</v>
      </c>
      <c r="AG51">
        <v>13.5</v>
      </c>
      <c r="AH51">
        <v>0</v>
      </c>
      <c r="AI51">
        <v>1</v>
      </c>
      <c r="AJ51">
        <v>12.5</v>
      </c>
      <c r="AK51">
        <v>18.3</v>
      </c>
      <c r="AL51">
        <v>1</v>
      </c>
      <c r="AN51">
        <v>0</v>
      </c>
      <c r="AO51">
        <v>1</v>
      </c>
      <c r="AP51">
        <v>0</v>
      </c>
      <c r="AQ51">
        <v>0</v>
      </c>
      <c r="AR51">
        <v>0</v>
      </c>
      <c r="AS51" t="s">
        <v>3</v>
      </c>
      <c r="AT51">
        <v>2.98</v>
      </c>
      <c r="AU51" t="s">
        <v>3</v>
      </c>
      <c r="AV51">
        <v>0</v>
      </c>
      <c r="AW51">
        <v>2</v>
      </c>
      <c r="AX51">
        <v>34732322</v>
      </c>
      <c r="AY51">
        <v>1</v>
      </c>
      <c r="AZ51">
        <v>0</v>
      </c>
      <c r="BA51">
        <v>100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CX51">
        <f>Y51*Source!I37</f>
        <v>5.96</v>
      </c>
      <c r="CY51">
        <f>AB51</f>
        <v>1783.75</v>
      </c>
      <c r="CZ51">
        <f>AF51</f>
        <v>142.69999999999999</v>
      </c>
      <c r="DA51">
        <f>AJ51</f>
        <v>12.5</v>
      </c>
      <c r="DB51">
        <v>0</v>
      </c>
    </row>
    <row r="52" spans="1:106" x14ac:dyDescent="0.2">
      <c r="A52">
        <f>ROW(Source!A37)</f>
        <v>37</v>
      </c>
      <c r="B52">
        <v>34732181</v>
      </c>
      <c r="C52">
        <v>34732313</v>
      </c>
      <c r="D52">
        <v>31528142</v>
      </c>
      <c r="E52">
        <v>1</v>
      </c>
      <c r="F52">
        <v>1</v>
      </c>
      <c r="G52">
        <v>1</v>
      </c>
      <c r="H52">
        <v>2</v>
      </c>
      <c r="I52" t="s">
        <v>265</v>
      </c>
      <c r="J52" t="s">
        <v>266</v>
      </c>
      <c r="K52" t="s">
        <v>267</v>
      </c>
      <c r="L52">
        <v>1368</v>
      </c>
      <c r="N52">
        <v>1011</v>
      </c>
      <c r="O52" t="s">
        <v>246</v>
      </c>
      <c r="P52" t="s">
        <v>246</v>
      </c>
      <c r="Q52">
        <v>1</v>
      </c>
      <c r="W52">
        <v>0</v>
      </c>
      <c r="X52">
        <v>1372534845</v>
      </c>
      <c r="Y52">
        <v>0.05</v>
      </c>
      <c r="AA52">
        <v>0</v>
      </c>
      <c r="AB52">
        <v>821.38</v>
      </c>
      <c r="AC52">
        <v>212.28</v>
      </c>
      <c r="AD52">
        <v>0</v>
      </c>
      <c r="AE52">
        <v>0</v>
      </c>
      <c r="AF52">
        <v>65.709999999999994</v>
      </c>
      <c r="AG52">
        <v>11.6</v>
      </c>
      <c r="AH52">
        <v>0</v>
      </c>
      <c r="AI52">
        <v>1</v>
      </c>
      <c r="AJ52">
        <v>12.5</v>
      </c>
      <c r="AK52">
        <v>18.3</v>
      </c>
      <c r="AL52">
        <v>1</v>
      </c>
      <c r="AN52">
        <v>0</v>
      </c>
      <c r="AO52">
        <v>1</v>
      </c>
      <c r="AP52">
        <v>0</v>
      </c>
      <c r="AQ52">
        <v>0</v>
      </c>
      <c r="AR52">
        <v>0</v>
      </c>
      <c r="AS52" t="s">
        <v>3</v>
      </c>
      <c r="AT52">
        <v>0.05</v>
      </c>
      <c r="AU52" t="s">
        <v>3</v>
      </c>
      <c r="AV52">
        <v>0</v>
      </c>
      <c r="AW52">
        <v>2</v>
      </c>
      <c r="AX52">
        <v>34732323</v>
      </c>
      <c r="AY52">
        <v>1</v>
      </c>
      <c r="AZ52">
        <v>0</v>
      </c>
      <c r="BA52">
        <v>101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  <c r="CX52">
        <f>Y52*Source!I37</f>
        <v>0.1</v>
      </c>
      <c r="CY52">
        <f>AB52</f>
        <v>821.38</v>
      </c>
      <c r="CZ52">
        <f>AF52</f>
        <v>65.709999999999994</v>
      </c>
      <c r="DA52">
        <f>AJ52</f>
        <v>12.5</v>
      </c>
      <c r="DB52">
        <v>0</v>
      </c>
    </row>
    <row r="53" spans="1:106" x14ac:dyDescent="0.2">
      <c r="A53">
        <f>ROW(Source!A38)</f>
        <v>38</v>
      </c>
      <c r="B53">
        <v>34732180</v>
      </c>
      <c r="C53">
        <v>34732329</v>
      </c>
      <c r="D53">
        <v>32164293</v>
      </c>
      <c r="E53">
        <v>1</v>
      </c>
      <c r="F53">
        <v>1</v>
      </c>
      <c r="G53">
        <v>1</v>
      </c>
      <c r="H53">
        <v>1</v>
      </c>
      <c r="I53" t="s">
        <v>271</v>
      </c>
      <c r="J53" t="s">
        <v>3</v>
      </c>
      <c r="K53" t="s">
        <v>272</v>
      </c>
      <c r="L53">
        <v>1191</v>
      </c>
      <c r="N53">
        <v>1013</v>
      </c>
      <c r="O53" t="s">
        <v>242</v>
      </c>
      <c r="P53" t="s">
        <v>242</v>
      </c>
      <c r="Q53">
        <v>1</v>
      </c>
      <c r="W53">
        <v>0</v>
      </c>
      <c r="X53">
        <v>-1166887252</v>
      </c>
      <c r="Y53">
        <v>0.41</v>
      </c>
      <c r="AA53">
        <v>0</v>
      </c>
      <c r="AB53">
        <v>0</v>
      </c>
      <c r="AC53">
        <v>0</v>
      </c>
      <c r="AD53">
        <v>12.92</v>
      </c>
      <c r="AE53">
        <v>0</v>
      </c>
      <c r="AF53">
        <v>0</v>
      </c>
      <c r="AG53">
        <v>0</v>
      </c>
      <c r="AH53">
        <v>12.92</v>
      </c>
      <c r="AI53">
        <v>1</v>
      </c>
      <c r="AJ53">
        <v>1</v>
      </c>
      <c r="AK53">
        <v>1</v>
      </c>
      <c r="AL53">
        <v>1</v>
      </c>
      <c r="AN53">
        <v>0</v>
      </c>
      <c r="AO53">
        <v>1</v>
      </c>
      <c r="AP53">
        <v>0</v>
      </c>
      <c r="AQ53">
        <v>0</v>
      </c>
      <c r="AR53">
        <v>0</v>
      </c>
      <c r="AS53" t="s">
        <v>3</v>
      </c>
      <c r="AT53">
        <v>0.41</v>
      </c>
      <c r="AU53" t="s">
        <v>3</v>
      </c>
      <c r="AV53">
        <v>1</v>
      </c>
      <c r="AW53">
        <v>2</v>
      </c>
      <c r="AX53">
        <v>34732332</v>
      </c>
      <c r="AY53">
        <v>1</v>
      </c>
      <c r="AZ53">
        <v>0</v>
      </c>
      <c r="BA53">
        <v>107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CX53">
        <f>Y53*Source!I38</f>
        <v>0.82</v>
      </c>
      <c r="CY53">
        <f t="shared" ref="CY53:CY62" si="0">AD53</f>
        <v>12.92</v>
      </c>
      <c r="CZ53">
        <f t="shared" ref="CZ53:CZ62" si="1">AH53</f>
        <v>12.92</v>
      </c>
      <c r="DA53">
        <f t="shared" ref="DA53:DA62" si="2">AL53</f>
        <v>1</v>
      </c>
      <c r="DB53">
        <v>0</v>
      </c>
    </row>
    <row r="54" spans="1:106" x14ac:dyDescent="0.2">
      <c r="A54">
        <f>ROW(Source!A38)</f>
        <v>38</v>
      </c>
      <c r="B54">
        <v>34732180</v>
      </c>
      <c r="C54">
        <v>34732329</v>
      </c>
      <c r="D54">
        <v>32163330</v>
      </c>
      <c r="E54">
        <v>1</v>
      </c>
      <c r="F54">
        <v>1</v>
      </c>
      <c r="G54">
        <v>1</v>
      </c>
      <c r="H54">
        <v>1</v>
      </c>
      <c r="I54" t="s">
        <v>273</v>
      </c>
      <c r="J54" t="s">
        <v>3</v>
      </c>
      <c r="K54" t="s">
        <v>274</v>
      </c>
      <c r="L54">
        <v>1191</v>
      </c>
      <c r="N54">
        <v>1013</v>
      </c>
      <c r="O54" t="s">
        <v>242</v>
      </c>
      <c r="P54" t="s">
        <v>242</v>
      </c>
      <c r="Q54">
        <v>1</v>
      </c>
      <c r="W54">
        <v>0</v>
      </c>
      <c r="X54">
        <v>1776637054</v>
      </c>
      <c r="Y54">
        <v>0.41</v>
      </c>
      <c r="AA54">
        <v>0</v>
      </c>
      <c r="AB54">
        <v>0</v>
      </c>
      <c r="AC54">
        <v>0</v>
      </c>
      <c r="AD54">
        <v>12.69</v>
      </c>
      <c r="AE54">
        <v>0</v>
      </c>
      <c r="AF54">
        <v>0</v>
      </c>
      <c r="AG54">
        <v>0</v>
      </c>
      <c r="AH54">
        <v>12.69</v>
      </c>
      <c r="AI54">
        <v>1</v>
      </c>
      <c r="AJ54">
        <v>1</v>
      </c>
      <c r="AK54">
        <v>1</v>
      </c>
      <c r="AL54">
        <v>1</v>
      </c>
      <c r="AN54">
        <v>0</v>
      </c>
      <c r="AO54">
        <v>1</v>
      </c>
      <c r="AP54">
        <v>0</v>
      </c>
      <c r="AQ54">
        <v>0</v>
      </c>
      <c r="AR54">
        <v>0</v>
      </c>
      <c r="AS54" t="s">
        <v>3</v>
      </c>
      <c r="AT54">
        <v>0.41</v>
      </c>
      <c r="AU54" t="s">
        <v>3</v>
      </c>
      <c r="AV54">
        <v>1</v>
      </c>
      <c r="AW54">
        <v>2</v>
      </c>
      <c r="AX54">
        <v>34732333</v>
      </c>
      <c r="AY54">
        <v>1</v>
      </c>
      <c r="AZ54">
        <v>0</v>
      </c>
      <c r="BA54">
        <v>108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CX54">
        <f>Y54*Source!I38</f>
        <v>0.82</v>
      </c>
      <c r="CY54">
        <f t="shared" si="0"/>
        <v>12.69</v>
      </c>
      <c r="CZ54">
        <f t="shared" si="1"/>
        <v>12.69</v>
      </c>
      <c r="DA54">
        <f t="shared" si="2"/>
        <v>1</v>
      </c>
      <c r="DB54">
        <v>0</v>
      </c>
    </row>
    <row r="55" spans="1:106" x14ac:dyDescent="0.2">
      <c r="A55">
        <f>ROW(Source!A39)</f>
        <v>39</v>
      </c>
      <c r="B55">
        <v>34732181</v>
      </c>
      <c r="C55">
        <v>34732329</v>
      </c>
      <c r="D55">
        <v>32164293</v>
      </c>
      <c r="E55">
        <v>1</v>
      </c>
      <c r="F55">
        <v>1</v>
      </c>
      <c r="G55">
        <v>1</v>
      </c>
      <c r="H55">
        <v>1</v>
      </c>
      <c r="I55" t="s">
        <v>271</v>
      </c>
      <c r="J55" t="s">
        <v>3</v>
      </c>
      <c r="K55" t="s">
        <v>272</v>
      </c>
      <c r="L55">
        <v>1191</v>
      </c>
      <c r="N55">
        <v>1013</v>
      </c>
      <c r="O55" t="s">
        <v>242</v>
      </c>
      <c r="P55" t="s">
        <v>242</v>
      </c>
      <c r="Q55">
        <v>1</v>
      </c>
      <c r="W55">
        <v>0</v>
      </c>
      <c r="X55">
        <v>-1166887252</v>
      </c>
      <c r="Y55">
        <v>0.41</v>
      </c>
      <c r="AA55">
        <v>0</v>
      </c>
      <c r="AB55">
        <v>0</v>
      </c>
      <c r="AC55">
        <v>0</v>
      </c>
      <c r="AD55">
        <v>236.44</v>
      </c>
      <c r="AE55">
        <v>0</v>
      </c>
      <c r="AF55">
        <v>0</v>
      </c>
      <c r="AG55">
        <v>0</v>
      </c>
      <c r="AH55">
        <v>12.92</v>
      </c>
      <c r="AI55">
        <v>1</v>
      </c>
      <c r="AJ55">
        <v>1</v>
      </c>
      <c r="AK55">
        <v>1</v>
      </c>
      <c r="AL55">
        <v>18.3</v>
      </c>
      <c r="AN55">
        <v>0</v>
      </c>
      <c r="AO55">
        <v>1</v>
      </c>
      <c r="AP55">
        <v>0</v>
      </c>
      <c r="AQ55">
        <v>0</v>
      </c>
      <c r="AR55">
        <v>0</v>
      </c>
      <c r="AS55" t="s">
        <v>3</v>
      </c>
      <c r="AT55">
        <v>0.41</v>
      </c>
      <c r="AU55" t="s">
        <v>3</v>
      </c>
      <c r="AV55">
        <v>1</v>
      </c>
      <c r="AW55">
        <v>2</v>
      </c>
      <c r="AX55">
        <v>34732332</v>
      </c>
      <c r="AY55">
        <v>1</v>
      </c>
      <c r="AZ55">
        <v>0</v>
      </c>
      <c r="BA55">
        <v>109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  <c r="CX55">
        <f>Y55*Source!I39</f>
        <v>0.82</v>
      </c>
      <c r="CY55">
        <f t="shared" si="0"/>
        <v>236.44</v>
      </c>
      <c r="CZ55">
        <f t="shared" si="1"/>
        <v>12.92</v>
      </c>
      <c r="DA55">
        <f t="shared" si="2"/>
        <v>18.3</v>
      </c>
      <c r="DB55">
        <v>0</v>
      </c>
    </row>
    <row r="56" spans="1:106" x14ac:dyDescent="0.2">
      <c r="A56">
        <f>ROW(Source!A39)</f>
        <v>39</v>
      </c>
      <c r="B56">
        <v>34732181</v>
      </c>
      <c r="C56">
        <v>34732329</v>
      </c>
      <c r="D56">
        <v>32163330</v>
      </c>
      <c r="E56">
        <v>1</v>
      </c>
      <c r="F56">
        <v>1</v>
      </c>
      <c r="G56">
        <v>1</v>
      </c>
      <c r="H56">
        <v>1</v>
      </c>
      <c r="I56" t="s">
        <v>273</v>
      </c>
      <c r="J56" t="s">
        <v>3</v>
      </c>
      <c r="K56" t="s">
        <v>274</v>
      </c>
      <c r="L56">
        <v>1191</v>
      </c>
      <c r="N56">
        <v>1013</v>
      </c>
      <c r="O56" t="s">
        <v>242</v>
      </c>
      <c r="P56" t="s">
        <v>242</v>
      </c>
      <c r="Q56">
        <v>1</v>
      </c>
      <c r="W56">
        <v>0</v>
      </c>
      <c r="X56">
        <v>1776637054</v>
      </c>
      <c r="Y56">
        <v>0.41</v>
      </c>
      <c r="AA56">
        <v>0</v>
      </c>
      <c r="AB56">
        <v>0</v>
      </c>
      <c r="AC56">
        <v>0</v>
      </c>
      <c r="AD56">
        <v>232.23</v>
      </c>
      <c r="AE56">
        <v>0</v>
      </c>
      <c r="AF56">
        <v>0</v>
      </c>
      <c r="AG56">
        <v>0</v>
      </c>
      <c r="AH56">
        <v>12.69</v>
      </c>
      <c r="AI56">
        <v>1</v>
      </c>
      <c r="AJ56">
        <v>1</v>
      </c>
      <c r="AK56">
        <v>1</v>
      </c>
      <c r="AL56">
        <v>18.3</v>
      </c>
      <c r="AN56">
        <v>0</v>
      </c>
      <c r="AO56">
        <v>1</v>
      </c>
      <c r="AP56">
        <v>0</v>
      </c>
      <c r="AQ56">
        <v>0</v>
      </c>
      <c r="AR56">
        <v>0</v>
      </c>
      <c r="AS56" t="s">
        <v>3</v>
      </c>
      <c r="AT56">
        <v>0.41</v>
      </c>
      <c r="AU56" t="s">
        <v>3</v>
      </c>
      <c r="AV56">
        <v>1</v>
      </c>
      <c r="AW56">
        <v>2</v>
      </c>
      <c r="AX56">
        <v>34732333</v>
      </c>
      <c r="AY56">
        <v>1</v>
      </c>
      <c r="AZ56">
        <v>0</v>
      </c>
      <c r="BA56">
        <v>110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0</v>
      </c>
      <c r="CX56">
        <f>Y56*Source!I39</f>
        <v>0.82</v>
      </c>
      <c r="CY56">
        <f t="shared" si="0"/>
        <v>232.23</v>
      </c>
      <c r="CZ56">
        <f t="shared" si="1"/>
        <v>12.69</v>
      </c>
      <c r="DA56">
        <f t="shared" si="2"/>
        <v>18.3</v>
      </c>
      <c r="DB56">
        <v>0</v>
      </c>
    </row>
    <row r="57" spans="1:106" x14ac:dyDescent="0.2">
      <c r="A57">
        <f>ROW(Source!A40)</f>
        <v>40</v>
      </c>
      <c r="B57">
        <v>34732180</v>
      </c>
      <c r="C57">
        <v>34732334</v>
      </c>
      <c r="D57">
        <v>32163577</v>
      </c>
      <c r="E57">
        <v>1</v>
      </c>
      <c r="F57">
        <v>1</v>
      </c>
      <c r="G57">
        <v>1</v>
      </c>
      <c r="H57">
        <v>1</v>
      </c>
      <c r="I57" t="s">
        <v>275</v>
      </c>
      <c r="J57" t="s">
        <v>3</v>
      </c>
      <c r="K57" t="s">
        <v>276</v>
      </c>
      <c r="L57">
        <v>1191</v>
      </c>
      <c r="N57">
        <v>1013</v>
      </c>
      <c r="O57" t="s">
        <v>242</v>
      </c>
      <c r="P57" t="s">
        <v>242</v>
      </c>
      <c r="Q57">
        <v>1</v>
      </c>
      <c r="W57">
        <v>0</v>
      </c>
      <c r="X57">
        <v>1197411217</v>
      </c>
      <c r="Y57">
        <v>1.94</v>
      </c>
      <c r="AA57">
        <v>0</v>
      </c>
      <c r="AB57">
        <v>0</v>
      </c>
      <c r="AC57">
        <v>0</v>
      </c>
      <c r="AD57">
        <v>9.6199999999999992</v>
      </c>
      <c r="AE57">
        <v>0</v>
      </c>
      <c r="AF57">
        <v>0</v>
      </c>
      <c r="AG57">
        <v>0</v>
      </c>
      <c r="AH57">
        <v>9.6199999999999992</v>
      </c>
      <c r="AI57">
        <v>1</v>
      </c>
      <c r="AJ57">
        <v>1</v>
      </c>
      <c r="AK57">
        <v>1</v>
      </c>
      <c r="AL57">
        <v>1</v>
      </c>
      <c r="AN57">
        <v>0</v>
      </c>
      <c r="AO57">
        <v>1</v>
      </c>
      <c r="AP57">
        <v>0</v>
      </c>
      <c r="AQ57">
        <v>0</v>
      </c>
      <c r="AR57">
        <v>0</v>
      </c>
      <c r="AS57" t="s">
        <v>3</v>
      </c>
      <c r="AT57">
        <v>1.94</v>
      </c>
      <c r="AU57" t="s">
        <v>3</v>
      </c>
      <c r="AV57">
        <v>1</v>
      </c>
      <c r="AW57">
        <v>2</v>
      </c>
      <c r="AX57">
        <v>34732337</v>
      </c>
      <c r="AY57">
        <v>1</v>
      </c>
      <c r="AZ57">
        <v>0</v>
      </c>
      <c r="BA57">
        <v>111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  <c r="CX57">
        <f>Y57*Source!I40</f>
        <v>4.1128</v>
      </c>
      <c r="CY57">
        <f t="shared" si="0"/>
        <v>9.6199999999999992</v>
      </c>
      <c r="CZ57">
        <f t="shared" si="1"/>
        <v>9.6199999999999992</v>
      </c>
      <c r="DA57">
        <f t="shared" si="2"/>
        <v>1</v>
      </c>
      <c r="DB57">
        <v>0</v>
      </c>
    </row>
    <row r="58" spans="1:106" x14ac:dyDescent="0.2">
      <c r="A58">
        <f>ROW(Source!A40)</f>
        <v>40</v>
      </c>
      <c r="B58">
        <v>34732180</v>
      </c>
      <c r="C58">
        <v>34732334</v>
      </c>
      <c r="D58">
        <v>32163330</v>
      </c>
      <c r="E58">
        <v>1</v>
      </c>
      <c r="F58">
        <v>1</v>
      </c>
      <c r="G58">
        <v>1</v>
      </c>
      <c r="H58">
        <v>1</v>
      </c>
      <c r="I58" t="s">
        <v>273</v>
      </c>
      <c r="J58" t="s">
        <v>3</v>
      </c>
      <c r="K58" t="s">
        <v>274</v>
      </c>
      <c r="L58">
        <v>1191</v>
      </c>
      <c r="N58">
        <v>1013</v>
      </c>
      <c r="O58" t="s">
        <v>242</v>
      </c>
      <c r="P58" t="s">
        <v>242</v>
      </c>
      <c r="Q58">
        <v>1</v>
      </c>
      <c r="W58">
        <v>0</v>
      </c>
      <c r="X58">
        <v>1776637054</v>
      </c>
      <c r="Y58">
        <v>2.92</v>
      </c>
      <c r="AA58">
        <v>0</v>
      </c>
      <c r="AB58">
        <v>0</v>
      </c>
      <c r="AC58">
        <v>0</v>
      </c>
      <c r="AD58">
        <v>12.69</v>
      </c>
      <c r="AE58">
        <v>0</v>
      </c>
      <c r="AF58">
        <v>0</v>
      </c>
      <c r="AG58">
        <v>0</v>
      </c>
      <c r="AH58">
        <v>12.69</v>
      </c>
      <c r="AI58">
        <v>1</v>
      </c>
      <c r="AJ58">
        <v>1</v>
      </c>
      <c r="AK58">
        <v>1</v>
      </c>
      <c r="AL58">
        <v>1</v>
      </c>
      <c r="AN58">
        <v>0</v>
      </c>
      <c r="AO58">
        <v>1</v>
      </c>
      <c r="AP58">
        <v>0</v>
      </c>
      <c r="AQ58">
        <v>0</v>
      </c>
      <c r="AR58">
        <v>0</v>
      </c>
      <c r="AS58" t="s">
        <v>3</v>
      </c>
      <c r="AT58">
        <v>2.92</v>
      </c>
      <c r="AU58" t="s">
        <v>3</v>
      </c>
      <c r="AV58">
        <v>1</v>
      </c>
      <c r="AW58">
        <v>2</v>
      </c>
      <c r="AX58">
        <v>34732338</v>
      </c>
      <c r="AY58">
        <v>1</v>
      </c>
      <c r="AZ58">
        <v>0</v>
      </c>
      <c r="BA58">
        <v>112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CX58">
        <f>Y58*Source!I40</f>
        <v>6.1904000000000003</v>
      </c>
      <c r="CY58">
        <f t="shared" si="0"/>
        <v>12.69</v>
      </c>
      <c r="CZ58">
        <f t="shared" si="1"/>
        <v>12.69</v>
      </c>
      <c r="DA58">
        <f t="shared" si="2"/>
        <v>1</v>
      </c>
      <c r="DB58">
        <v>0</v>
      </c>
    </row>
    <row r="59" spans="1:106" x14ac:dyDescent="0.2">
      <c r="A59">
        <f>ROW(Source!A41)</f>
        <v>41</v>
      </c>
      <c r="B59">
        <v>34732181</v>
      </c>
      <c r="C59">
        <v>34732334</v>
      </c>
      <c r="D59">
        <v>32163577</v>
      </c>
      <c r="E59">
        <v>1</v>
      </c>
      <c r="F59">
        <v>1</v>
      </c>
      <c r="G59">
        <v>1</v>
      </c>
      <c r="H59">
        <v>1</v>
      </c>
      <c r="I59" t="s">
        <v>275</v>
      </c>
      <c r="J59" t="s">
        <v>3</v>
      </c>
      <c r="K59" t="s">
        <v>276</v>
      </c>
      <c r="L59">
        <v>1191</v>
      </c>
      <c r="N59">
        <v>1013</v>
      </c>
      <c r="O59" t="s">
        <v>242</v>
      </c>
      <c r="P59" t="s">
        <v>242</v>
      </c>
      <c r="Q59">
        <v>1</v>
      </c>
      <c r="W59">
        <v>0</v>
      </c>
      <c r="X59">
        <v>1197411217</v>
      </c>
      <c r="Y59">
        <v>1.94</v>
      </c>
      <c r="AA59">
        <v>0</v>
      </c>
      <c r="AB59">
        <v>0</v>
      </c>
      <c r="AC59">
        <v>0</v>
      </c>
      <c r="AD59">
        <v>176.05</v>
      </c>
      <c r="AE59">
        <v>0</v>
      </c>
      <c r="AF59">
        <v>0</v>
      </c>
      <c r="AG59">
        <v>0</v>
      </c>
      <c r="AH59">
        <v>9.6199999999999992</v>
      </c>
      <c r="AI59">
        <v>1</v>
      </c>
      <c r="AJ59">
        <v>1</v>
      </c>
      <c r="AK59">
        <v>1</v>
      </c>
      <c r="AL59">
        <v>18.3</v>
      </c>
      <c r="AN59">
        <v>0</v>
      </c>
      <c r="AO59">
        <v>1</v>
      </c>
      <c r="AP59">
        <v>0</v>
      </c>
      <c r="AQ59">
        <v>0</v>
      </c>
      <c r="AR59">
        <v>0</v>
      </c>
      <c r="AS59" t="s">
        <v>3</v>
      </c>
      <c r="AT59">
        <v>1.94</v>
      </c>
      <c r="AU59" t="s">
        <v>3</v>
      </c>
      <c r="AV59">
        <v>1</v>
      </c>
      <c r="AW59">
        <v>2</v>
      </c>
      <c r="AX59">
        <v>34732337</v>
      </c>
      <c r="AY59">
        <v>1</v>
      </c>
      <c r="AZ59">
        <v>0</v>
      </c>
      <c r="BA59">
        <v>113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CX59">
        <f>Y59*Source!I41</f>
        <v>4.1128</v>
      </c>
      <c r="CY59">
        <f t="shared" si="0"/>
        <v>176.05</v>
      </c>
      <c r="CZ59">
        <f t="shared" si="1"/>
        <v>9.6199999999999992</v>
      </c>
      <c r="DA59">
        <f t="shared" si="2"/>
        <v>18.3</v>
      </c>
      <c r="DB59">
        <v>0</v>
      </c>
    </row>
    <row r="60" spans="1:106" x14ac:dyDescent="0.2">
      <c r="A60">
        <f>ROW(Source!A41)</f>
        <v>41</v>
      </c>
      <c r="B60">
        <v>34732181</v>
      </c>
      <c r="C60">
        <v>34732334</v>
      </c>
      <c r="D60">
        <v>32163330</v>
      </c>
      <c r="E60">
        <v>1</v>
      </c>
      <c r="F60">
        <v>1</v>
      </c>
      <c r="G60">
        <v>1</v>
      </c>
      <c r="H60">
        <v>1</v>
      </c>
      <c r="I60" t="s">
        <v>273</v>
      </c>
      <c r="J60" t="s">
        <v>3</v>
      </c>
      <c r="K60" t="s">
        <v>274</v>
      </c>
      <c r="L60">
        <v>1191</v>
      </c>
      <c r="N60">
        <v>1013</v>
      </c>
      <c r="O60" t="s">
        <v>242</v>
      </c>
      <c r="P60" t="s">
        <v>242</v>
      </c>
      <c r="Q60">
        <v>1</v>
      </c>
      <c r="W60">
        <v>0</v>
      </c>
      <c r="X60">
        <v>1776637054</v>
      </c>
      <c r="Y60">
        <v>2.92</v>
      </c>
      <c r="AA60">
        <v>0</v>
      </c>
      <c r="AB60">
        <v>0</v>
      </c>
      <c r="AC60">
        <v>0</v>
      </c>
      <c r="AD60">
        <v>232.23</v>
      </c>
      <c r="AE60">
        <v>0</v>
      </c>
      <c r="AF60">
        <v>0</v>
      </c>
      <c r="AG60">
        <v>0</v>
      </c>
      <c r="AH60">
        <v>12.69</v>
      </c>
      <c r="AI60">
        <v>1</v>
      </c>
      <c r="AJ60">
        <v>1</v>
      </c>
      <c r="AK60">
        <v>1</v>
      </c>
      <c r="AL60">
        <v>18.3</v>
      </c>
      <c r="AN60">
        <v>0</v>
      </c>
      <c r="AO60">
        <v>1</v>
      </c>
      <c r="AP60">
        <v>0</v>
      </c>
      <c r="AQ60">
        <v>0</v>
      </c>
      <c r="AR60">
        <v>0</v>
      </c>
      <c r="AS60" t="s">
        <v>3</v>
      </c>
      <c r="AT60">
        <v>2.92</v>
      </c>
      <c r="AU60" t="s">
        <v>3</v>
      </c>
      <c r="AV60">
        <v>1</v>
      </c>
      <c r="AW60">
        <v>2</v>
      </c>
      <c r="AX60">
        <v>34732338</v>
      </c>
      <c r="AY60">
        <v>1</v>
      </c>
      <c r="AZ60">
        <v>0</v>
      </c>
      <c r="BA60">
        <v>114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CX60">
        <f>Y60*Source!I41</f>
        <v>6.1904000000000003</v>
      </c>
      <c r="CY60">
        <f t="shared" si="0"/>
        <v>232.23</v>
      </c>
      <c r="CZ60">
        <f t="shared" si="1"/>
        <v>12.69</v>
      </c>
      <c r="DA60">
        <f t="shared" si="2"/>
        <v>18.3</v>
      </c>
      <c r="DB60">
        <v>0</v>
      </c>
    </row>
    <row r="61" spans="1:106" x14ac:dyDescent="0.2">
      <c r="A61">
        <f>ROW(Source!A42)</f>
        <v>42</v>
      </c>
      <c r="B61">
        <v>34732180</v>
      </c>
      <c r="C61">
        <v>34732339</v>
      </c>
      <c r="D61">
        <v>31715651</v>
      </c>
      <c r="E61">
        <v>1</v>
      </c>
      <c r="F61">
        <v>1</v>
      </c>
      <c r="G61">
        <v>1</v>
      </c>
      <c r="H61">
        <v>1</v>
      </c>
      <c r="I61" t="s">
        <v>254</v>
      </c>
      <c r="J61" t="s">
        <v>3</v>
      </c>
      <c r="K61" t="s">
        <v>255</v>
      </c>
      <c r="L61">
        <v>1191</v>
      </c>
      <c r="N61">
        <v>1013</v>
      </c>
      <c r="O61" t="s">
        <v>242</v>
      </c>
      <c r="P61" t="s">
        <v>242</v>
      </c>
      <c r="Q61">
        <v>1</v>
      </c>
      <c r="W61">
        <v>0</v>
      </c>
      <c r="X61">
        <v>1069510174</v>
      </c>
      <c r="Y61">
        <v>5.21</v>
      </c>
      <c r="AA61">
        <v>0</v>
      </c>
      <c r="AB61">
        <v>0</v>
      </c>
      <c r="AC61">
        <v>0</v>
      </c>
      <c r="AD61">
        <v>9.6199999999999992</v>
      </c>
      <c r="AE61">
        <v>0</v>
      </c>
      <c r="AF61">
        <v>0</v>
      </c>
      <c r="AG61">
        <v>0</v>
      </c>
      <c r="AH61">
        <v>9.6199999999999992</v>
      </c>
      <c r="AI61">
        <v>1</v>
      </c>
      <c r="AJ61">
        <v>1</v>
      </c>
      <c r="AK61">
        <v>1</v>
      </c>
      <c r="AL61">
        <v>1</v>
      </c>
      <c r="AN61">
        <v>0</v>
      </c>
      <c r="AO61">
        <v>1</v>
      </c>
      <c r="AP61">
        <v>0</v>
      </c>
      <c r="AQ61">
        <v>0</v>
      </c>
      <c r="AR61">
        <v>0</v>
      </c>
      <c r="AS61" t="s">
        <v>3</v>
      </c>
      <c r="AT61">
        <v>5.21</v>
      </c>
      <c r="AU61" t="s">
        <v>3</v>
      </c>
      <c r="AV61">
        <v>1</v>
      </c>
      <c r="AW61">
        <v>2</v>
      </c>
      <c r="AX61">
        <v>34732344</v>
      </c>
      <c r="AY61">
        <v>1</v>
      </c>
      <c r="AZ61">
        <v>0</v>
      </c>
      <c r="BA61">
        <v>115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  <c r="CX61">
        <f>Y61*Source!I42</f>
        <v>40.783880000000003</v>
      </c>
      <c r="CY61">
        <f t="shared" si="0"/>
        <v>9.6199999999999992</v>
      </c>
      <c r="CZ61">
        <f t="shared" si="1"/>
        <v>9.6199999999999992</v>
      </c>
      <c r="DA61">
        <f t="shared" si="2"/>
        <v>1</v>
      </c>
      <c r="DB61">
        <v>0</v>
      </c>
    </row>
    <row r="62" spans="1:106" x14ac:dyDescent="0.2">
      <c r="A62">
        <f>ROW(Source!A42)</f>
        <v>42</v>
      </c>
      <c r="B62">
        <v>34732180</v>
      </c>
      <c r="C62">
        <v>34732339</v>
      </c>
      <c r="D62">
        <v>31709492</v>
      </c>
      <c r="E62">
        <v>1</v>
      </c>
      <c r="F62">
        <v>1</v>
      </c>
      <c r="G62">
        <v>1</v>
      </c>
      <c r="H62">
        <v>1</v>
      </c>
      <c r="I62" t="s">
        <v>240</v>
      </c>
      <c r="J62" t="s">
        <v>3</v>
      </c>
      <c r="K62" t="s">
        <v>241</v>
      </c>
      <c r="L62">
        <v>1191</v>
      </c>
      <c r="N62">
        <v>1013</v>
      </c>
      <c r="O62" t="s">
        <v>242</v>
      </c>
      <c r="P62" t="s">
        <v>242</v>
      </c>
      <c r="Q62">
        <v>1</v>
      </c>
      <c r="W62">
        <v>0</v>
      </c>
      <c r="X62">
        <v>-1417349443</v>
      </c>
      <c r="Y62">
        <v>3.46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1</v>
      </c>
      <c r="AJ62">
        <v>1</v>
      </c>
      <c r="AK62">
        <v>1</v>
      </c>
      <c r="AL62">
        <v>1</v>
      </c>
      <c r="AN62">
        <v>0</v>
      </c>
      <c r="AO62">
        <v>1</v>
      </c>
      <c r="AP62">
        <v>0</v>
      </c>
      <c r="AQ62">
        <v>0</v>
      </c>
      <c r="AR62">
        <v>0</v>
      </c>
      <c r="AS62" t="s">
        <v>3</v>
      </c>
      <c r="AT62">
        <v>3.46</v>
      </c>
      <c r="AU62" t="s">
        <v>3</v>
      </c>
      <c r="AV62">
        <v>2</v>
      </c>
      <c r="AW62">
        <v>2</v>
      </c>
      <c r="AX62">
        <v>34732345</v>
      </c>
      <c r="AY62">
        <v>1</v>
      </c>
      <c r="AZ62">
        <v>0</v>
      </c>
      <c r="BA62">
        <v>116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CX62">
        <f>Y62*Source!I42</f>
        <v>27.084880000000002</v>
      </c>
      <c r="CY62">
        <f t="shared" si="0"/>
        <v>0</v>
      </c>
      <c r="CZ62">
        <f t="shared" si="1"/>
        <v>0</v>
      </c>
      <c r="DA62">
        <f t="shared" si="2"/>
        <v>1</v>
      </c>
      <c r="DB62">
        <v>0</v>
      </c>
    </row>
    <row r="63" spans="1:106" x14ac:dyDescent="0.2">
      <c r="A63">
        <f>ROW(Source!A42)</f>
        <v>42</v>
      </c>
      <c r="B63">
        <v>34732180</v>
      </c>
      <c r="C63">
        <v>34732339</v>
      </c>
      <c r="D63">
        <v>31526753</v>
      </c>
      <c r="E63">
        <v>1</v>
      </c>
      <c r="F63">
        <v>1</v>
      </c>
      <c r="G63">
        <v>1</v>
      </c>
      <c r="H63">
        <v>2</v>
      </c>
      <c r="I63" t="s">
        <v>256</v>
      </c>
      <c r="J63" t="s">
        <v>257</v>
      </c>
      <c r="K63" t="s">
        <v>258</v>
      </c>
      <c r="L63">
        <v>1368</v>
      </c>
      <c r="N63">
        <v>1011</v>
      </c>
      <c r="O63" t="s">
        <v>246</v>
      </c>
      <c r="P63" t="s">
        <v>246</v>
      </c>
      <c r="Q63">
        <v>1</v>
      </c>
      <c r="W63">
        <v>0</v>
      </c>
      <c r="X63">
        <v>-1718674368</v>
      </c>
      <c r="Y63">
        <v>1.73</v>
      </c>
      <c r="AA63">
        <v>0</v>
      </c>
      <c r="AB63">
        <v>111.99</v>
      </c>
      <c r="AC63">
        <v>13.5</v>
      </c>
      <c r="AD63">
        <v>0</v>
      </c>
      <c r="AE63">
        <v>0</v>
      </c>
      <c r="AF63">
        <v>111.99</v>
      </c>
      <c r="AG63">
        <v>13.5</v>
      </c>
      <c r="AH63">
        <v>0</v>
      </c>
      <c r="AI63">
        <v>1</v>
      </c>
      <c r="AJ63">
        <v>1</v>
      </c>
      <c r="AK63">
        <v>1</v>
      </c>
      <c r="AL63">
        <v>1</v>
      </c>
      <c r="AN63">
        <v>0</v>
      </c>
      <c r="AO63">
        <v>1</v>
      </c>
      <c r="AP63">
        <v>0</v>
      </c>
      <c r="AQ63">
        <v>0</v>
      </c>
      <c r="AR63">
        <v>0</v>
      </c>
      <c r="AS63" t="s">
        <v>3</v>
      </c>
      <c r="AT63">
        <v>1.73</v>
      </c>
      <c r="AU63" t="s">
        <v>3</v>
      </c>
      <c r="AV63">
        <v>0</v>
      </c>
      <c r="AW63">
        <v>2</v>
      </c>
      <c r="AX63">
        <v>34732346</v>
      </c>
      <c r="AY63">
        <v>1</v>
      </c>
      <c r="AZ63">
        <v>0</v>
      </c>
      <c r="BA63">
        <v>117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W63">
        <v>0</v>
      </c>
      <c r="CX63">
        <f>Y63*Source!I42</f>
        <v>13.542440000000001</v>
      </c>
      <c r="CY63">
        <f>AB63</f>
        <v>111.99</v>
      </c>
      <c r="CZ63">
        <f>AF63</f>
        <v>111.99</v>
      </c>
      <c r="DA63">
        <f>AJ63</f>
        <v>1</v>
      </c>
      <c r="DB63">
        <v>0</v>
      </c>
    </row>
    <row r="64" spans="1:106" x14ac:dyDescent="0.2">
      <c r="A64">
        <f>ROW(Source!A42)</f>
        <v>42</v>
      </c>
      <c r="B64">
        <v>34732180</v>
      </c>
      <c r="C64">
        <v>34732339</v>
      </c>
      <c r="D64">
        <v>31528142</v>
      </c>
      <c r="E64">
        <v>1</v>
      </c>
      <c r="F64">
        <v>1</v>
      </c>
      <c r="G64">
        <v>1</v>
      </c>
      <c r="H64">
        <v>2</v>
      </c>
      <c r="I64" t="s">
        <v>265</v>
      </c>
      <c r="J64" t="s">
        <v>266</v>
      </c>
      <c r="K64" t="s">
        <v>267</v>
      </c>
      <c r="L64">
        <v>1368</v>
      </c>
      <c r="N64">
        <v>1011</v>
      </c>
      <c r="O64" t="s">
        <v>246</v>
      </c>
      <c r="P64" t="s">
        <v>246</v>
      </c>
      <c r="Q64">
        <v>1</v>
      </c>
      <c r="W64">
        <v>0</v>
      </c>
      <c r="X64">
        <v>1372534845</v>
      </c>
      <c r="Y64">
        <v>1.73</v>
      </c>
      <c r="AA64">
        <v>0</v>
      </c>
      <c r="AB64">
        <v>65.709999999999994</v>
      </c>
      <c r="AC64">
        <v>11.6</v>
      </c>
      <c r="AD64">
        <v>0</v>
      </c>
      <c r="AE64">
        <v>0</v>
      </c>
      <c r="AF64">
        <v>65.709999999999994</v>
      </c>
      <c r="AG64">
        <v>11.6</v>
      </c>
      <c r="AH64">
        <v>0</v>
      </c>
      <c r="AI64">
        <v>1</v>
      </c>
      <c r="AJ64">
        <v>1</v>
      </c>
      <c r="AK64">
        <v>1</v>
      </c>
      <c r="AL64">
        <v>1</v>
      </c>
      <c r="AN64">
        <v>0</v>
      </c>
      <c r="AO64">
        <v>1</v>
      </c>
      <c r="AP64">
        <v>0</v>
      </c>
      <c r="AQ64">
        <v>0</v>
      </c>
      <c r="AR64">
        <v>0</v>
      </c>
      <c r="AS64" t="s">
        <v>3</v>
      </c>
      <c r="AT64">
        <v>1.73</v>
      </c>
      <c r="AU64" t="s">
        <v>3</v>
      </c>
      <c r="AV64">
        <v>0</v>
      </c>
      <c r="AW64">
        <v>2</v>
      </c>
      <c r="AX64">
        <v>34732347</v>
      </c>
      <c r="AY64">
        <v>1</v>
      </c>
      <c r="AZ64">
        <v>0</v>
      </c>
      <c r="BA64">
        <v>118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CX64">
        <f>Y64*Source!I42</f>
        <v>13.542440000000001</v>
      </c>
      <c r="CY64">
        <f>AB64</f>
        <v>65.709999999999994</v>
      </c>
      <c r="CZ64">
        <f>AF64</f>
        <v>65.709999999999994</v>
      </c>
      <c r="DA64">
        <f>AJ64</f>
        <v>1</v>
      </c>
      <c r="DB64">
        <v>0</v>
      </c>
    </row>
    <row r="65" spans="1:106" x14ac:dyDescent="0.2">
      <c r="A65">
        <f>ROW(Source!A43)</f>
        <v>43</v>
      </c>
      <c r="B65">
        <v>34732181</v>
      </c>
      <c r="C65">
        <v>34732339</v>
      </c>
      <c r="D65">
        <v>31715651</v>
      </c>
      <c r="E65">
        <v>1</v>
      </c>
      <c r="F65">
        <v>1</v>
      </c>
      <c r="G65">
        <v>1</v>
      </c>
      <c r="H65">
        <v>1</v>
      </c>
      <c r="I65" t="s">
        <v>254</v>
      </c>
      <c r="J65" t="s">
        <v>3</v>
      </c>
      <c r="K65" t="s">
        <v>255</v>
      </c>
      <c r="L65">
        <v>1191</v>
      </c>
      <c r="N65">
        <v>1013</v>
      </c>
      <c r="O65" t="s">
        <v>242</v>
      </c>
      <c r="P65" t="s">
        <v>242</v>
      </c>
      <c r="Q65">
        <v>1</v>
      </c>
      <c r="W65">
        <v>0</v>
      </c>
      <c r="X65">
        <v>1069510174</v>
      </c>
      <c r="Y65">
        <v>5.21</v>
      </c>
      <c r="AA65">
        <v>0</v>
      </c>
      <c r="AB65">
        <v>0</v>
      </c>
      <c r="AC65">
        <v>0</v>
      </c>
      <c r="AD65">
        <v>176.05</v>
      </c>
      <c r="AE65">
        <v>0</v>
      </c>
      <c r="AF65">
        <v>0</v>
      </c>
      <c r="AG65">
        <v>0</v>
      </c>
      <c r="AH65">
        <v>9.6199999999999992</v>
      </c>
      <c r="AI65">
        <v>1</v>
      </c>
      <c r="AJ65">
        <v>1</v>
      </c>
      <c r="AK65">
        <v>1</v>
      </c>
      <c r="AL65">
        <v>18.3</v>
      </c>
      <c r="AN65">
        <v>0</v>
      </c>
      <c r="AO65">
        <v>1</v>
      </c>
      <c r="AP65">
        <v>0</v>
      </c>
      <c r="AQ65">
        <v>0</v>
      </c>
      <c r="AR65">
        <v>0</v>
      </c>
      <c r="AS65" t="s">
        <v>3</v>
      </c>
      <c r="AT65">
        <v>5.21</v>
      </c>
      <c r="AU65" t="s">
        <v>3</v>
      </c>
      <c r="AV65">
        <v>1</v>
      </c>
      <c r="AW65">
        <v>2</v>
      </c>
      <c r="AX65">
        <v>34732344</v>
      </c>
      <c r="AY65">
        <v>1</v>
      </c>
      <c r="AZ65">
        <v>0</v>
      </c>
      <c r="BA65">
        <v>120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CX65">
        <f>Y65*Source!I43</f>
        <v>40.783880000000003</v>
      </c>
      <c r="CY65">
        <f>AD65</f>
        <v>176.05</v>
      </c>
      <c r="CZ65">
        <f>AH65</f>
        <v>9.6199999999999992</v>
      </c>
      <c r="DA65">
        <f>AL65</f>
        <v>18.3</v>
      </c>
      <c r="DB65">
        <v>0</v>
      </c>
    </row>
    <row r="66" spans="1:106" x14ac:dyDescent="0.2">
      <c r="A66">
        <f>ROW(Source!A43)</f>
        <v>43</v>
      </c>
      <c r="B66">
        <v>34732181</v>
      </c>
      <c r="C66">
        <v>34732339</v>
      </c>
      <c r="D66">
        <v>31709492</v>
      </c>
      <c r="E66">
        <v>1</v>
      </c>
      <c r="F66">
        <v>1</v>
      </c>
      <c r="G66">
        <v>1</v>
      </c>
      <c r="H66">
        <v>1</v>
      </c>
      <c r="I66" t="s">
        <v>240</v>
      </c>
      <c r="J66" t="s">
        <v>3</v>
      </c>
      <c r="K66" t="s">
        <v>241</v>
      </c>
      <c r="L66">
        <v>1191</v>
      </c>
      <c r="N66">
        <v>1013</v>
      </c>
      <c r="O66" t="s">
        <v>242</v>
      </c>
      <c r="P66" t="s">
        <v>242</v>
      </c>
      <c r="Q66">
        <v>1</v>
      </c>
      <c r="W66">
        <v>0</v>
      </c>
      <c r="X66">
        <v>-1417349443</v>
      </c>
      <c r="Y66">
        <v>3.46</v>
      </c>
      <c r="AA66">
        <v>0</v>
      </c>
      <c r="AB66">
        <v>0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0</v>
      </c>
      <c r="AI66">
        <v>1</v>
      </c>
      <c r="AJ66">
        <v>1</v>
      </c>
      <c r="AK66">
        <v>18.3</v>
      </c>
      <c r="AL66">
        <v>1</v>
      </c>
      <c r="AN66">
        <v>0</v>
      </c>
      <c r="AO66">
        <v>1</v>
      </c>
      <c r="AP66">
        <v>0</v>
      </c>
      <c r="AQ66">
        <v>0</v>
      </c>
      <c r="AR66">
        <v>0</v>
      </c>
      <c r="AS66" t="s">
        <v>3</v>
      </c>
      <c r="AT66">
        <v>3.46</v>
      </c>
      <c r="AU66" t="s">
        <v>3</v>
      </c>
      <c r="AV66">
        <v>2</v>
      </c>
      <c r="AW66">
        <v>2</v>
      </c>
      <c r="AX66">
        <v>34732345</v>
      </c>
      <c r="AY66">
        <v>1</v>
      </c>
      <c r="AZ66">
        <v>0</v>
      </c>
      <c r="BA66">
        <v>121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CX66">
        <f>Y66*Source!I43</f>
        <v>27.084880000000002</v>
      </c>
      <c r="CY66">
        <f>AD66</f>
        <v>0</v>
      </c>
      <c r="CZ66">
        <f>AH66</f>
        <v>0</v>
      </c>
      <c r="DA66">
        <f>AL66</f>
        <v>1</v>
      </c>
      <c r="DB66">
        <v>0</v>
      </c>
    </row>
    <row r="67" spans="1:106" x14ac:dyDescent="0.2">
      <c r="A67">
        <f>ROW(Source!A43)</f>
        <v>43</v>
      </c>
      <c r="B67">
        <v>34732181</v>
      </c>
      <c r="C67">
        <v>34732339</v>
      </c>
      <c r="D67">
        <v>31526753</v>
      </c>
      <c r="E67">
        <v>1</v>
      </c>
      <c r="F67">
        <v>1</v>
      </c>
      <c r="G67">
        <v>1</v>
      </c>
      <c r="H67">
        <v>2</v>
      </c>
      <c r="I67" t="s">
        <v>256</v>
      </c>
      <c r="J67" t="s">
        <v>257</v>
      </c>
      <c r="K67" t="s">
        <v>258</v>
      </c>
      <c r="L67">
        <v>1368</v>
      </c>
      <c r="N67">
        <v>1011</v>
      </c>
      <c r="O67" t="s">
        <v>246</v>
      </c>
      <c r="P67" t="s">
        <v>246</v>
      </c>
      <c r="Q67">
        <v>1</v>
      </c>
      <c r="W67">
        <v>0</v>
      </c>
      <c r="X67">
        <v>-1718674368</v>
      </c>
      <c r="Y67">
        <v>1.73</v>
      </c>
      <c r="AA67">
        <v>0</v>
      </c>
      <c r="AB67">
        <v>1399.88</v>
      </c>
      <c r="AC67">
        <v>247.05</v>
      </c>
      <c r="AD67">
        <v>0</v>
      </c>
      <c r="AE67">
        <v>0</v>
      </c>
      <c r="AF67">
        <v>111.99</v>
      </c>
      <c r="AG67">
        <v>13.5</v>
      </c>
      <c r="AH67">
        <v>0</v>
      </c>
      <c r="AI67">
        <v>1</v>
      </c>
      <c r="AJ67">
        <v>12.5</v>
      </c>
      <c r="AK67">
        <v>18.3</v>
      </c>
      <c r="AL67">
        <v>1</v>
      </c>
      <c r="AN67">
        <v>0</v>
      </c>
      <c r="AO67">
        <v>1</v>
      </c>
      <c r="AP67">
        <v>0</v>
      </c>
      <c r="AQ67">
        <v>0</v>
      </c>
      <c r="AR67">
        <v>0</v>
      </c>
      <c r="AS67" t="s">
        <v>3</v>
      </c>
      <c r="AT67">
        <v>1.73</v>
      </c>
      <c r="AU67" t="s">
        <v>3</v>
      </c>
      <c r="AV67">
        <v>0</v>
      </c>
      <c r="AW67">
        <v>2</v>
      </c>
      <c r="AX67">
        <v>34732346</v>
      </c>
      <c r="AY67">
        <v>1</v>
      </c>
      <c r="AZ67">
        <v>0</v>
      </c>
      <c r="BA67">
        <v>122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0</v>
      </c>
      <c r="CX67">
        <f>Y67*Source!I43</f>
        <v>13.542440000000001</v>
      </c>
      <c r="CY67">
        <f>AB67</f>
        <v>1399.88</v>
      </c>
      <c r="CZ67">
        <f>AF67</f>
        <v>111.99</v>
      </c>
      <c r="DA67">
        <f>AJ67</f>
        <v>12.5</v>
      </c>
      <c r="DB67">
        <v>0</v>
      </c>
    </row>
    <row r="68" spans="1:106" x14ac:dyDescent="0.2">
      <c r="A68">
        <f>ROW(Source!A43)</f>
        <v>43</v>
      </c>
      <c r="B68">
        <v>34732181</v>
      </c>
      <c r="C68">
        <v>34732339</v>
      </c>
      <c r="D68">
        <v>31528142</v>
      </c>
      <c r="E68">
        <v>1</v>
      </c>
      <c r="F68">
        <v>1</v>
      </c>
      <c r="G68">
        <v>1</v>
      </c>
      <c r="H68">
        <v>2</v>
      </c>
      <c r="I68" t="s">
        <v>265</v>
      </c>
      <c r="J68" t="s">
        <v>266</v>
      </c>
      <c r="K68" t="s">
        <v>267</v>
      </c>
      <c r="L68">
        <v>1368</v>
      </c>
      <c r="N68">
        <v>1011</v>
      </c>
      <c r="O68" t="s">
        <v>246</v>
      </c>
      <c r="P68" t="s">
        <v>246</v>
      </c>
      <c r="Q68">
        <v>1</v>
      </c>
      <c r="W68">
        <v>0</v>
      </c>
      <c r="X68">
        <v>1372534845</v>
      </c>
      <c r="Y68">
        <v>1.73</v>
      </c>
      <c r="AA68">
        <v>0</v>
      </c>
      <c r="AB68">
        <v>821.38</v>
      </c>
      <c r="AC68">
        <v>212.28</v>
      </c>
      <c r="AD68">
        <v>0</v>
      </c>
      <c r="AE68">
        <v>0</v>
      </c>
      <c r="AF68">
        <v>65.709999999999994</v>
      </c>
      <c r="AG68">
        <v>11.6</v>
      </c>
      <c r="AH68">
        <v>0</v>
      </c>
      <c r="AI68">
        <v>1</v>
      </c>
      <c r="AJ68">
        <v>12.5</v>
      </c>
      <c r="AK68">
        <v>18.3</v>
      </c>
      <c r="AL68">
        <v>1</v>
      </c>
      <c r="AN68">
        <v>0</v>
      </c>
      <c r="AO68">
        <v>1</v>
      </c>
      <c r="AP68">
        <v>0</v>
      </c>
      <c r="AQ68">
        <v>0</v>
      </c>
      <c r="AR68">
        <v>0</v>
      </c>
      <c r="AS68" t="s">
        <v>3</v>
      </c>
      <c r="AT68">
        <v>1.73</v>
      </c>
      <c r="AU68" t="s">
        <v>3</v>
      </c>
      <c r="AV68">
        <v>0</v>
      </c>
      <c r="AW68">
        <v>2</v>
      </c>
      <c r="AX68">
        <v>34732347</v>
      </c>
      <c r="AY68">
        <v>1</v>
      </c>
      <c r="AZ68">
        <v>0</v>
      </c>
      <c r="BA68">
        <v>123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CX68">
        <f>Y68*Source!I43</f>
        <v>13.542440000000001</v>
      </c>
      <c r="CY68">
        <f>AB68</f>
        <v>821.38</v>
      </c>
      <c r="CZ68">
        <f>AF68</f>
        <v>65.709999999999994</v>
      </c>
      <c r="DA68">
        <f>AJ68</f>
        <v>12.5</v>
      </c>
      <c r="DB68">
        <v>0</v>
      </c>
    </row>
    <row r="69" spans="1:106" x14ac:dyDescent="0.2">
      <c r="A69">
        <f>ROW(Source!A44)</f>
        <v>44</v>
      </c>
      <c r="B69">
        <v>34732180</v>
      </c>
      <c r="C69">
        <v>34732349</v>
      </c>
      <c r="D69">
        <v>31709492</v>
      </c>
      <c r="E69">
        <v>1</v>
      </c>
      <c r="F69">
        <v>1</v>
      </c>
      <c r="G69">
        <v>1</v>
      </c>
      <c r="H69">
        <v>1</v>
      </c>
      <c r="I69" t="s">
        <v>240</v>
      </c>
      <c r="J69" t="s">
        <v>3</v>
      </c>
      <c r="K69" t="s">
        <v>241</v>
      </c>
      <c r="L69">
        <v>1191</v>
      </c>
      <c r="N69">
        <v>1013</v>
      </c>
      <c r="O69" t="s">
        <v>242</v>
      </c>
      <c r="P69" t="s">
        <v>242</v>
      </c>
      <c r="Q69">
        <v>1</v>
      </c>
      <c r="W69">
        <v>0</v>
      </c>
      <c r="X69">
        <v>-1417349443</v>
      </c>
      <c r="Y69">
        <v>7.6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1</v>
      </c>
      <c r="AJ69">
        <v>1</v>
      </c>
      <c r="AK69">
        <v>1</v>
      </c>
      <c r="AL69">
        <v>1</v>
      </c>
      <c r="AN69">
        <v>0</v>
      </c>
      <c r="AO69">
        <v>1</v>
      </c>
      <c r="AP69">
        <v>0</v>
      </c>
      <c r="AQ69">
        <v>0</v>
      </c>
      <c r="AR69">
        <v>0</v>
      </c>
      <c r="AS69" t="s">
        <v>3</v>
      </c>
      <c r="AT69">
        <v>7.6</v>
      </c>
      <c r="AU69" t="s">
        <v>3</v>
      </c>
      <c r="AV69">
        <v>2</v>
      </c>
      <c r="AW69">
        <v>2</v>
      </c>
      <c r="AX69">
        <v>34732352</v>
      </c>
      <c r="AY69">
        <v>1</v>
      </c>
      <c r="AZ69">
        <v>0</v>
      </c>
      <c r="BA69">
        <v>125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CX69">
        <f>Y69*Source!I44</f>
        <v>1.6405926199999998</v>
      </c>
      <c r="CY69">
        <f>AD69</f>
        <v>0</v>
      </c>
      <c r="CZ69">
        <f>AH69</f>
        <v>0</v>
      </c>
      <c r="DA69">
        <f>AL69</f>
        <v>1</v>
      </c>
      <c r="DB69">
        <v>0</v>
      </c>
    </row>
    <row r="70" spans="1:106" x14ac:dyDescent="0.2">
      <c r="A70">
        <f>ROW(Source!A44)</f>
        <v>44</v>
      </c>
      <c r="B70">
        <v>34732180</v>
      </c>
      <c r="C70">
        <v>34732349</v>
      </c>
      <c r="D70">
        <v>31525947</v>
      </c>
      <c r="E70">
        <v>1</v>
      </c>
      <c r="F70">
        <v>1</v>
      </c>
      <c r="G70">
        <v>1</v>
      </c>
      <c r="H70">
        <v>2</v>
      </c>
      <c r="I70" t="s">
        <v>277</v>
      </c>
      <c r="J70" t="s">
        <v>278</v>
      </c>
      <c r="K70" t="s">
        <v>279</v>
      </c>
      <c r="L70">
        <v>1368</v>
      </c>
      <c r="N70">
        <v>1011</v>
      </c>
      <c r="O70" t="s">
        <v>246</v>
      </c>
      <c r="P70" t="s">
        <v>246</v>
      </c>
      <c r="Q70">
        <v>1</v>
      </c>
      <c r="W70">
        <v>0</v>
      </c>
      <c r="X70">
        <v>-1734052855</v>
      </c>
      <c r="Y70">
        <v>7.6</v>
      </c>
      <c r="AA70">
        <v>0</v>
      </c>
      <c r="AB70">
        <v>59.47</v>
      </c>
      <c r="AC70">
        <v>11.6</v>
      </c>
      <c r="AD70">
        <v>0</v>
      </c>
      <c r="AE70">
        <v>0</v>
      </c>
      <c r="AF70">
        <v>59.47</v>
      </c>
      <c r="AG70">
        <v>11.6</v>
      </c>
      <c r="AH70">
        <v>0</v>
      </c>
      <c r="AI70">
        <v>1</v>
      </c>
      <c r="AJ70">
        <v>1</v>
      </c>
      <c r="AK70">
        <v>1</v>
      </c>
      <c r="AL70">
        <v>1</v>
      </c>
      <c r="AN70">
        <v>0</v>
      </c>
      <c r="AO70">
        <v>1</v>
      </c>
      <c r="AP70">
        <v>0</v>
      </c>
      <c r="AQ70">
        <v>0</v>
      </c>
      <c r="AR70">
        <v>0</v>
      </c>
      <c r="AS70" t="s">
        <v>3</v>
      </c>
      <c r="AT70">
        <v>7.6</v>
      </c>
      <c r="AU70" t="s">
        <v>3</v>
      </c>
      <c r="AV70">
        <v>0</v>
      </c>
      <c r="AW70">
        <v>2</v>
      </c>
      <c r="AX70">
        <v>34732353</v>
      </c>
      <c r="AY70">
        <v>1</v>
      </c>
      <c r="AZ70">
        <v>0</v>
      </c>
      <c r="BA70">
        <v>126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CX70">
        <f>Y70*Source!I44</f>
        <v>1.6405926199999998</v>
      </c>
      <c r="CY70">
        <f>AB70</f>
        <v>59.47</v>
      </c>
      <c r="CZ70">
        <f>AF70</f>
        <v>59.47</v>
      </c>
      <c r="DA70">
        <f>AJ70</f>
        <v>1</v>
      </c>
      <c r="DB70">
        <v>0</v>
      </c>
    </row>
    <row r="71" spans="1:106" x14ac:dyDescent="0.2">
      <c r="A71">
        <f>ROW(Source!A45)</f>
        <v>45</v>
      </c>
      <c r="B71">
        <v>34732181</v>
      </c>
      <c r="C71">
        <v>34732349</v>
      </c>
      <c r="D71">
        <v>31709492</v>
      </c>
      <c r="E71">
        <v>1</v>
      </c>
      <c r="F71">
        <v>1</v>
      </c>
      <c r="G71">
        <v>1</v>
      </c>
      <c r="H71">
        <v>1</v>
      </c>
      <c r="I71" t="s">
        <v>240</v>
      </c>
      <c r="J71" t="s">
        <v>3</v>
      </c>
      <c r="K71" t="s">
        <v>241</v>
      </c>
      <c r="L71">
        <v>1191</v>
      </c>
      <c r="N71">
        <v>1013</v>
      </c>
      <c r="O71" t="s">
        <v>242</v>
      </c>
      <c r="P71" t="s">
        <v>242</v>
      </c>
      <c r="Q71">
        <v>1</v>
      </c>
      <c r="W71">
        <v>0</v>
      </c>
      <c r="X71">
        <v>-1417349443</v>
      </c>
      <c r="Y71">
        <v>7.6</v>
      </c>
      <c r="AA71">
        <v>0</v>
      </c>
      <c r="AB71">
        <v>0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1</v>
      </c>
      <c r="AJ71">
        <v>1</v>
      </c>
      <c r="AK71">
        <v>18.3</v>
      </c>
      <c r="AL71">
        <v>1</v>
      </c>
      <c r="AN71">
        <v>0</v>
      </c>
      <c r="AO71">
        <v>1</v>
      </c>
      <c r="AP71">
        <v>0</v>
      </c>
      <c r="AQ71">
        <v>0</v>
      </c>
      <c r="AR71">
        <v>0</v>
      </c>
      <c r="AS71" t="s">
        <v>3</v>
      </c>
      <c r="AT71">
        <v>7.6</v>
      </c>
      <c r="AU71" t="s">
        <v>3</v>
      </c>
      <c r="AV71">
        <v>2</v>
      </c>
      <c r="AW71">
        <v>2</v>
      </c>
      <c r="AX71">
        <v>34732352</v>
      </c>
      <c r="AY71">
        <v>1</v>
      </c>
      <c r="AZ71">
        <v>0</v>
      </c>
      <c r="BA71">
        <v>127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0</v>
      </c>
      <c r="BW71">
        <v>0</v>
      </c>
      <c r="CX71">
        <f>Y71*Source!I45</f>
        <v>1.6405926199999998</v>
      </c>
      <c r="CY71">
        <f>AD71</f>
        <v>0</v>
      </c>
      <c r="CZ71">
        <f>AH71</f>
        <v>0</v>
      </c>
      <c r="DA71">
        <f>AL71</f>
        <v>1</v>
      </c>
      <c r="DB71">
        <v>0</v>
      </c>
    </row>
    <row r="72" spans="1:106" x14ac:dyDescent="0.2">
      <c r="A72">
        <f>ROW(Source!A45)</f>
        <v>45</v>
      </c>
      <c r="B72">
        <v>34732181</v>
      </c>
      <c r="C72">
        <v>34732349</v>
      </c>
      <c r="D72">
        <v>31525947</v>
      </c>
      <c r="E72">
        <v>1</v>
      </c>
      <c r="F72">
        <v>1</v>
      </c>
      <c r="G72">
        <v>1</v>
      </c>
      <c r="H72">
        <v>2</v>
      </c>
      <c r="I72" t="s">
        <v>277</v>
      </c>
      <c r="J72" t="s">
        <v>278</v>
      </c>
      <c r="K72" t="s">
        <v>279</v>
      </c>
      <c r="L72">
        <v>1368</v>
      </c>
      <c r="N72">
        <v>1011</v>
      </c>
      <c r="O72" t="s">
        <v>246</v>
      </c>
      <c r="P72" t="s">
        <v>246</v>
      </c>
      <c r="Q72">
        <v>1</v>
      </c>
      <c r="W72">
        <v>0</v>
      </c>
      <c r="X72">
        <v>-1734052855</v>
      </c>
      <c r="Y72">
        <v>7.6</v>
      </c>
      <c r="AA72">
        <v>0</v>
      </c>
      <c r="AB72">
        <v>743.38</v>
      </c>
      <c r="AC72">
        <v>212.28</v>
      </c>
      <c r="AD72">
        <v>0</v>
      </c>
      <c r="AE72">
        <v>0</v>
      </c>
      <c r="AF72">
        <v>59.47</v>
      </c>
      <c r="AG72">
        <v>11.6</v>
      </c>
      <c r="AH72">
        <v>0</v>
      </c>
      <c r="AI72">
        <v>1</v>
      </c>
      <c r="AJ72">
        <v>12.5</v>
      </c>
      <c r="AK72">
        <v>18.3</v>
      </c>
      <c r="AL72">
        <v>1</v>
      </c>
      <c r="AN72">
        <v>0</v>
      </c>
      <c r="AO72">
        <v>1</v>
      </c>
      <c r="AP72">
        <v>0</v>
      </c>
      <c r="AQ72">
        <v>0</v>
      </c>
      <c r="AR72">
        <v>0</v>
      </c>
      <c r="AS72" t="s">
        <v>3</v>
      </c>
      <c r="AT72">
        <v>7.6</v>
      </c>
      <c r="AU72" t="s">
        <v>3</v>
      </c>
      <c r="AV72">
        <v>0</v>
      </c>
      <c r="AW72">
        <v>2</v>
      </c>
      <c r="AX72">
        <v>34732353</v>
      </c>
      <c r="AY72">
        <v>1</v>
      </c>
      <c r="AZ72">
        <v>0</v>
      </c>
      <c r="BA72">
        <v>128</v>
      </c>
      <c r="BB72">
        <v>0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0</v>
      </c>
      <c r="BT72">
        <v>0</v>
      </c>
      <c r="BU72">
        <v>0</v>
      </c>
      <c r="BV72">
        <v>0</v>
      </c>
      <c r="BW72">
        <v>0</v>
      </c>
      <c r="CX72">
        <f>Y72*Source!I45</f>
        <v>1.6405926199999998</v>
      </c>
      <c r="CY72">
        <f>AB72</f>
        <v>743.38</v>
      </c>
      <c r="CZ72">
        <f>AF72</f>
        <v>59.47</v>
      </c>
      <c r="DA72">
        <f>AJ72</f>
        <v>12.5</v>
      </c>
      <c r="DB72">
        <v>0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28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44" x14ac:dyDescent="0.2">
      <c r="A1">
        <f>ROW(Source!A24)</f>
        <v>24</v>
      </c>
      <c r="B1">
        <v>34732246</v>
      </c>
      <c r="C1">
        <v>34732243</v>
      </c>
      <c r="D1">
        <v>31709492</v>
      </c>
      <c r="E1">
        <v>1</v>
      </c>
      <c r="F1">
        <v>1</v>
      </c>
      <c r="G1">
        <v>1</v>
      </c>
      <c r="H1">
        <v>1</v>
      </c>
      <c r="I1" t="s">
        <v>240</v>
      </c>
      <c r="J1" t="s">
        <v>3</v>
      </c>
      <c r="K1" t="s">
        <v>241</v>
      </c>
      <c r="L1">
        <v>1191</v>
      </c>
      <c r="N1">
        <v>1013</v>
      </c>
      <c r="O1" t="s">
        <v>242</v>
      </c>
      <c r="P1" t="s">
        <v>242</v>
      </c>
      <c r="Q1">
        <v>1</v>
      </c>
      <c r="X1">
        <v>15.34</v>
      </c>
      <c r="Y1">
        <v>0</v>
      </c>
      <c r="Z1">
        <v>0</v>
      </c>
      <c r="AA1">
        <v>0</v>
      </c>
      <c r="AB1">
        <v>0</v>
      </c>
      <c r="AC1">
        <v>0</v>
      </c>
      <c r="AD1">
        <v>1</v>
      </c>
      <c r="AE1">
        <v>2</v>
      </c>
      <c r="AF1" t="s">
        <v>3</v>
      </c>
      <c r="AG1">
        <v>15.34</v>
      </c>
      <c r="AH1">
        <v>2</v>
      </c>
      <c r="AI1">
        <v>34732244</v>
      </c>
      <c r="AJ1">
        <v>1</v>
      </c>
      <c r="AK1">
        <v>0</v>
      </c>
      <c r="AL1">
        <v>0</v>
      </c>
      <c r="AM1">
        <v>0</v>
      </c>
      <c r="AN1">
        <v>0</v>
      </c>
      <c r="AO1">
        <v>0</v>
      </c>
      <c r="AP1">
        <v>0</v>
      </c>
      <c r="AQ1">
        <v>0</v>
      </c>
      <c r="AR1">
        <v>0</v>
      </c>
    </row>
    <row r="2" spans="1:44" x14ac:dyDescent="0.2">
      <c r="A2">
        <f>ROW(Source!A24)</f>
        <v>24</v>
      </c>
      <c r="B2">
        <v>34732247</v>
      </c>
      <c r="C2">
        <v>34732243</v>
      </c>
      <c r="D2">
        <v>31526066</v>
      </c>
      <c r="E2">
        <v>1</v>
      </c>
      <c r="F2">
        <v>1</v>
      </c>
      <c r="G2">
        <v>1</v>
      </c>
      <c r="H2">
        <v>2</v>
      </c>
      <c r="I2" t="s">
        <v>243</v>
      </c>
      <c r="J2" t="s">
        <v>244</v>
      </c>
      <c r="K2" t="s">
        <v>245</v>
      </c>
      <c r="L2">
        <v>1368</v>
      </c>
      <c r="N2">
        <v>1011</v>
      </c>
      <c r="O2" t="s">
        <v>246</v>
      </c>
      <c r="P2" t="s">
        <v>246</v>
      </c>
      <c r="Q2">
        <v>1</v>
      </c>
      <c r="X2">
        <v>15.34</v>
      </c>
      <c r="Y2">
        <v>0</v>
      </c>
      <c r="Z2">
        <v>122.9</v>
      </c>
      <c r="AA2">
        <v>13.5</v>
      </c>
      <c r="AB2">
        <v>0</v>
      </c>
      <c r="AC2">
        <v>0</v>
      </c>
      <c r="AD2">
        <v>1</v>
      </c>
      <c r="AE2">
        <v>0</v>
      </c>
      <c r="AF2" t="s">
        <v>3</v>
      </c>
      <c r="AG2">
        <v>15.34</v>
      </c>
      <c r="AH2">
        <v>2</v>
      </c>
      <c r="AI2">
        <v>34732245</v>
      </c>
      <c r="AJ2">
        <v>2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</row>
    <row r="3" spans="1:44" x14ac:dyDescent="0.2">
      <c r="A3">
        <f>ROW(Source!A25)</f>
        <v>25</v>
      </c>
      <c r="B3">
        <v>34732246</v>
      </c>
      <c r="C3">
        <v>34732243</v>
      </c>
      <c r="D3">
        <v>31709492</v>
      </c>
      <c r="E3">
        <v>1</v>
      </c>
      <c r="F3">
        <v>1</v>
      </c>
      <c r="G3">
        <v>1</v>
      </c>
      <c r="H3">
        <v>1</v>
      </c>
      <c r="I3" t="s">
        <v>240</v>
      </c>
      <c r="J3" t="s">
        <v>3</v>
      </c>
      <c r="K3" t="s">
        <v>241</v>
      </c>
      <c r="L3">
        <v>1191</v>
      </c>
      <c r="N3">
        <v>1013</v>
      </c>
      <c r="O3" t="s">
        <v>242</v>
      </c>
      <c r="P3" t="s">
        <v>242</v>
      </c>
      <c r="Q3">
        <v>1</v>
      </c>
      <c r="X3">
        <v>15.34</v>
      </c>
      <c r="Y3">
        <v>0</v>
      </c>
      <c r="Z3">
        <v>0</v>
      </c>
      <c r="AA3">
        <v>0</v>
      </c>
      <c r="AB3">
        <v>0</v>
      </c>
      <c r="AC3">
        <v>0</v>
      </c>
      <c r="AD3">
        <v>1</v>
      </c>
      <c r="AE3">
        <v>2</v>
      </c>
      <c r="AF3" t="s">
        <v>3</v>
      </c>
      <c r="AG3">
        <v>15.34</v>
      </c>
      <c r="AH3">
        <v>2</v>
      </c>
      <c r="AI3">
        <v>34732244</v>
      </c>
      <c r="AJ3">
        <v>3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</row>
    <row r="4" spans="1:44" x14ac:dyDescent="0.2">
      <c r="A4">
        <f>ROW(Source!A25)</f>
        <v>25</v>
      </c>
      <c r="B4">
        <v>34732247</v>
      </c>
      <c r="C4">
        <v>34732243</v>
      </c>
      <c r="D4">
        <v>31526066</v>
      </c>
      <c r="E4">
        <v>1</v>
      </c>
      <c r="F4">
        <v>1</v>
      </c>
      <c r="G4">
        <v>1</v>
      </c>
      <c r="H4">
        <v>2</v>
      </c>
      <c r="I4" t="s">
        <v>243</v>
      </c>
      <c r="J4" t="s">
        <v>244</v>
      </c>
      <c r="K4" t="s">
        <v>245</v>
      </c>
      <c r="L4">
        <v>1368</v>
      </c>
      <c r="N4">
        <v>1011</v>
      </c>
      <c r="O4" t="s">
        <v>246</v>
      </c>
      <c r="P4" t="s">
        <v>246</v>
      </c>
      <c r="Q4">
        <v>1</v>
      </c>
      <c r="X4">
        <v>15.34</v>
      </c>
      <c r="Y4">
        <v>0</v>
      </c>
      <c r="Z4">
        <v>122.9</v>
      </c>
      <c r="AA4">
        <v>13.5</v>
      </c>
      <c r="AB4">
        <v>0</v>
      </c>
      <c r="AC4">
        <v>0</v>
      </c>
      <c r="AD4">
        <v>1</v>
      </c>
      <c r="AE4">
        <v>0</v>
      </c>
      <c r="AF4" t="s">
        <v>3</v>
      </c>
      <c r="AG4">
        <v>15.34</v>
      </c>
      <c r="AH4">
        <v>2</v>
      </c>
      <c r="AI4">
        <v>34732245</v>
      </c>
      <c r="AJ4">
        <v>4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</row>
    <row r="5" spans="1:44" x14ac:dyDescent="0.2">
      <c r="A5">
        <f>ROW(Source!A26)</f>
        <v>26</v>
      </c>
      <c r="B5">
        <v>34732250</v>
      </c>
      <c r="C5">
        <v>34732248</v>
      </c>
      <c r="D5">
        <v>31714582</v>
      </c>
      <c r="E5">
        <v>1</v>
      </c>
      <c r="F5">
        <v>1</v>
      </c>
      <c r="G5">
        <v>1</v>
      </c>
      <c r="H5">
        <v>1</v>
      </c>
      <c r="I5" t="s">
        <v>247</v>
      </c>
      <c r="J5" t="s">
        <v>3</v>
      </c>
      <c r="K5" t="s">
        <v>248</v>
      </c>
      <c r="L5">
        <v>1191</v>
      </c>
      <c r="N5">
        <v>1013</v>
      </c>
      <c r="O5" t="s">
        <v>242</v>
      </c>
      <c r="P5" t="s">
        <v>242</v>
      </c>
      <c r="Q5">
        <v>1</v>
      </c>
      <c r="X5">
        <v>125</v>
      </c>
      <c r="Y5">
        <v>0</v>
      </c>
      <c r="Z5">
        <v>0</v>
      </c>
      <c r="AA5">
        <v>0</v>
      </c>
      <c r="AB5">
        <v>8.3800000000000008</v>
      </c>
      <c r="AC5">
        <v>0</v>
      </c>
      <c r="AD5">
        <v>1</v>
      </c>
      <c r="AE5">
        <v>1</v>
      </c>
      <c r="AF5" t="s">
        <v>3</v>
      </c>
      <c r="AG5">
        <v>125</v>
      </c>
      <c r="AH5">
        <v>2</v>
      </c>
      <c r="AI5">
        <v>34732249</v>
      </c>
      <c r="AJ5">
        <v>5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</row>
    <row r="6" spans="1:44" x14ac:dyDescent="0.2">
      <c r="A6">
        <f>ROW(Source!A27)</f>
        <v>27</v>
      </c>
      <c r="B6">
        <v>34732250</v>
      </c>
      <c r="C6">
        <v>34732248</v>
      </c>
      <c r="D6">
        <v>31714582</v>
      </c>
      <c r="E6">
        <v>1</v>
      </c>
      <c r="F6">
        <v>1</v>
      </c>
      <c r="G6">
        <v>1</v>
      </c>
      <c r="H6">
        <v>1</v>
      </c>
      <c r="I6" t="s">
        <v>247</v>
      </c>
      <c r="J6" t="s">
        <v>3</v>
      </c>
      <c r="K6" t="s">
        <v>248</v>
      </c>
      <c r="L6">
        <v>1191</v>
      </c>
      <c r="N6">
        <v>1013</v>
      </c>
      <c r="O6" t="s">
        <v>242</v>
      </c>
      <c r="P6" t="s">
        <v>242</v>
      </c>
      <c r="Q6">
        <v>1</v>
      </c>
      <c r="X6">
        <v>125</v>
      </c>
      <c r="Y6">
        <v>0</v>
      </c>
      <c r="Z6">
        <v>0</v>
      </c>
      <c r="AA6">
        <v>0</v>
      </c>
      <c r="AB6">
        <v>8.3800000000000008</v>
      </c>
      <c r="AC6">
        <v>0</v>
      </c>
      <c r="AD6">
        <v>1</v>
      </c>
      <c r="AE6">
        <v>1</v>
      </c>
      <c r="AF6" t="s">
        <v>3</v>
      </c>
      <c r="AG6">
        <v>125</v>
      </c>
      <c r="AH6">
        <v>2</v>
      </c>
      <c r="AI6">
        <v>34732249</v>
      </c>
      <c r="AJ6">
        <v>6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</row>
    <row r="7" spans="1:44" x14ac:dyDescent="0.2">
      <c r="A7">
        <f>ROW(Source!A28)</f>
        <v>28</v>
      </c>
      <c r="B7">
        <v>34732255</v>
      </c>
      <c r="C7">
        <v>34732251</v>
      </c>
      <c r="D7">
        <v>31714858</v>
      </c>
      <c r="E7">
        <v>1</v>
      </c>
      <c r="F7">
        <v>1</v>
      </c>
      <c r="G7">
        <v>1</v>
      </c>
      <c r="H7">
        <v>1</v>
      </c>
      <c r="I7" t="s">
        <v>249</v>
      </c>
      <c r="J7" t="s">
        <v>3</v>
      </c>
      <c r="K7" t="s">
        <v>250</v>
      </c>
      <c r="L7">
        <v>1191</v>
      </c>
      <c r="N7">
        <v>1013</v>
      </c>
      <c r="O7" t="s">
        <v>242</v>
      </c>
      <c r="P7" t="s">
        <v>242</v>
      </c>
      <c r="Q7">
        <v>1</v>
      </c>
      <c r="X7">
        <v>12.18</v>
      </c>
      <c r="Y7">
        <v>0</v>
      </c>
      <c r="Z7">
        <v>0</v>
      </c>
      <c r="AA7">
        <v>0</v>
      </c>
      <c r="AB7">
        <v>10.35</v>
      </c>
      <c r="AC7">
        <v>0</v>
      </c>
      <c r="AD7">
        <v>1</v>
      </c>
      <c r="AE7">
        <v>1</v>
      </c>
      <c r="AF7" t="s">
        <v>3</v>
      </c>
      <c r="AG7">
        <v>12.18</v>
      </c>
      <c r="AH7">
        <v>2</v>
      </c>
      <c r="AI7">
        <v>34732252</v>
      </c>
      <c r="AJ7">
        <v>7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</row>
    <row r="8" spans="1:44" x14ac:dyDescent="0.2">
      <c r="A8">
        <f>ROW(Source!A28)</f>
        <v>28</v>
      </c>
      <c r="B8">
        <v>34732256</v>
      </c>
      <c r="C8">
        <v>34732251</v>
      </c>
      <c r="D8">
        <v>31709492</v>
      </c>
      <c r="E8">
        <v>1</v>
      </c>
      <c r="F8">
        <v>1</v>
      </c>
      <c r="G8">
        <v>1</v>
      </c>
      <c r="H8">
        <v>1</v>
      </c>
      <c r="I8" t="s">
        <v>240</v>
      </c>
      <c r="J8" t="s">
        <v>3</v>
      </c>
      <c r="K8" t="s">
        <v>241</v>
      </c>
      <c r="L8">
        <v>1191</v>
      </c>
      <c r="N8">
        <v>1013</v>
      </c>
      <c r="O8" t="s">
        <v>242</v>
      </c>
      <c r="P8" t="s">
        <v>242</v>
      </c>
      <c r="Q8">
        <v>1</v>
      </c>
      <c r="X8">
        <v>6.33</v>
      </c>
      <c r="Y8">
        <v>0</v>
      </c>
      <c r="Z8">
        <v>0</v>
      </c>
      <c r="AA8">
        <v>0</v>
      </c>
      <c r="AB8">
        <v>0</v>
      </c>
      <c r="AC8">
        <v>0</v>
      </c>
      <c r="AD8">
        <v>1</v>
      </c>
      <c r="AE8">
        <v>2</v>
      </c>
      <c r="AF8" t="s">
        <v>3</v>
      </c>
      <c r="AG8">
        <v>6.33</v>
      </c>
      <c r="AH8">
        <v>2</v>
      </c>
      <c r="AI8">
        <v>34732253</v>
      </c>
      <c r="AJ8">
        <v>8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</row>
    <row r="9" spans="1:44" x14ac:dyDescent="0.2">
      <c r="A9">
        <f>ROW(Source!A28)</f>
        <v>28</v>
      </c>
      <c r="B9">
        <v>34732257</v>
      </c>
      <c r="C9">
        <v>34732251</v>
      </c>
      <c r="D9">
        <v>31527922</v>
      </c>
      <c r="E9">
        <v>1</v>
      </c>
      <c r="F9">
        <v>1</v>
      </c>
      <c r="G9">
        <v>1</v>
      </c>
      <c r="H9">
        <v>2</v>
      </c>
      <c r="I9" t="s">
        <v>251</v>
      </c>
      <c r="J9" t="s">
        <v>252</v>
      </c>
      <c r="K9" t="s">
        <v>253</v>
      </c>
      <c r="L9">
        <v>1368</v>
      </c>
      <c r="N9">
        <v>1011</v>
      </c>
      <c r="O9" t="s">
        <v>246</v>
      </c>
      <c r="P9" t="s">
        <v>246</v>
      </c>
      <c r="Q9">
        <v>1</v>
      </c>
      <c r="X9">
        <v>6.33</v>
      </c>
      <c r="Y9">
        <v>0</v>
      </c>
      <c r="Z9">
        <v>273.31</v>
      </c>
      <c r="AA9">
        <v>13.5</v>
      </c>
      <c r="AB9">
        <v>0</v>
      </c>
      <c r="AC9">
        <v>0</v>
      </c>
      <c r="AD9">
        <v>1</v>
      </c>
      <c r="AE9">
        <v>0</v>
      </c>
      <c r="AF9" t="s">
        <v>3</v>
      </c>
      <c r="AG9">
        <v>6.33</v>
      </c>
      <c r="AH9">
        <v>2</v>
      </c>
      <c r="AI9">
        <v>34732254</v>
      </c>
      <c r="AJ9">
        <v>9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</row>
    <row r="10" spans="1:44" x14ac:dyDescent="0.2">
      <c r="A10">
        <f>ROW(Source!A28)</f>
        <v>28</v>
      </c>
      <c r="B10">
        <v>34732258</v>
      </c>
      <c r="C10">
        <v>34732251</v>
      </c>
      <c r="D10">
        <v>31447073</v>
      </c>
      <c r="E10">
        <v>1</v>
      </c>
      <c r="F10">
        <v>1</v>
      </c>
      <c r="G10">
        <v>1</v>
      </c>
      <c r="H10">
        <v>3</v>
      </c>
      <c r="I10" t="s">
        <v>280</v>
      </c>
      <c r="J10" t="s">
        <v>281</v>
      </c>
      <c r="K10" t="s">
        <v>282</v>
      </c>
      <c r="L10">
        <v>1346</v>
      </c>
      <c r="N10">
        <v>1009</v>
      </c>
      <c r="O10" t="s">
        <v>108</v>
      </c>
      <c r="P10" t="s">
        <v>108</v>
      </c>
      <c r="Q10">
        <v>1</v>
      </c>
      <c r="X10">
        <v>0.38</v>
      </c>
      <c r="Y10">
        <v>9.0399999999999991</v>
      </c>
      <c r="Z10">
        <v>0</v>
      </c>
      <c r="AA10">
        <v>0</v>
      </c>
      <c r="AB10">
        <v>0</v>
      </c>
      <c r="AC10">
        <v>0</v>
      </c>
      <c r="AD10">
        <v>1</v>
      </c>
      <c r="AE10">
        <v>0</v>
      </c>
      <c r="AF10" t="s">
        <v>3</v>
      </c>
      <c r="AG10">
        <v>0.38</v>
      </c>
      <c r="AH10">
        <v>3</v>
      </c>
      <c r="AI10">
        <v>-1</v>
      </c>
      <c r="AJ10" t="s">
        <v>3</v>
      </c>
      <c r="AK10">
        <v>4</v>
      </c>
      <c r="AL10">
        <v>-3.4351999999999996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1</v>
      </c>
    </row>
    <row r="11" spans="1:44" x14ac:dyDescent="0.2">
      <c r="A11">
        <f>ROW(Source!A28)</f>
        <v>28</v>
      </c>
      <c r="B11">
        <v>34732259</v>
      </c>
      <c r="C11">
        <v>34732251</v>
      </c>
      <c r="D11">
        <v>31474798</v>
      </c>
      <c r="E11">
        <v>1</v>
      </c>
      <c r="F11">
        <v>1</v>
      </c>
      <c r="G11">
        <v>1</v>
      </c>
      <c r="H11">
        <v>3</v>
      </c>
      <c r="I11" t="s">
        <v>283</v>
      </c>
      <c r="J11" t="s">
        <v>284</v>
      </c>
      <c r="K11" t="s">
        <v>285</v>
      </c>
      <c r="L11">
        <v>1339</v>
      </c>
      <c r="N11">
        <v>1007</v>
      </c>
      <c r="O11" t="s">
        <v>97</v>
      </c>
      <c r="P11" t="s">
        <v>97</v>
      </c>
      <c r="Q11">
        <v>1</v>
      </c>
      <c r="X11">
        <v>3.0000000000000001E-3</v>
      </c>
      <c r="Y11">
        <v>180.77</v>
      </c>
      <c r="Z11">
        <v>0</v>
      </c>
      <c r="AA11">
        <v>0</v>
      </c>
      <c r="AB11">
        <v>0</v>
      </c>
      <c r="AC11">
        <v>0</v>
      </c>
      <c r="AD11">
        <v>1</v>
      </c>
      <c r="AE11">
        <v>0</v>
      </c>
      <c r="AF11" t="s">
        <v>3</v>
      </c>
      <c r="AG11">
        <v>3.0000000000000001E-3</v>
      </c>
      <c r="AH11">
        <v>3</v>
      </c>
      <c r="AI11">
        <v>-1</v>
      </c>
      <c r="AJ11" t="s">
        <v>3</v>
      </c>
      <c r="AK11">
        <v>4</v>
      </c>
      <c r="AL11">
        <v>-0.54231000000000007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1</v>
      </c>
    </row>
    <row r="12" spans="1:44" x14ac:dyDescent="0.2">
      <c r="A12">
        <f>ROW(Source!A28)</f>
        <v>28</v>
      </c>
      <c r="B12">
        <v>34732260</v>
      </c>
      <c r="C12">
        <v>34732251</v>
      </c>
      <c r="D12">
        <v>31483458</v>
      </c>
      <c r="E12">
        <v>1</v>
      </c>
      <c r="F12">
        <v>1</v>
      </c>
      <c r="G12">
        <v>1</v>
      </c>
      <c r="H12">
        <v>3</v>
      </c>
      <c r="I12" t="s">
        <v>286</v>
      </c>
      <c r="J12" t="s">
        <v>287</v>
      </c>
      <c r="K12" t="s">
        <v>288</v>
      </c>
      <c r="L12">
        <v>1346</v>
      </c>
      <c r="N12">
        <v>1009</v>
      </c>
      <c r="O12" t="s">
        <v>108</v>
      </c>
      <c r="P12" t="s">
        <v>108</v>
      </c>
      <c r="Q12">
        <v>1</v>
      </c>
      <c r="X12">
        <v>0.78</v>
      </c>
      <c r="Y12">
        <v>9.61</v>
      </c>
      <c r="Z12">
        <v>0</v>
      </c>
      <c r="AA12">
        <v>0</v>
      </c>
      <c r="AB12">
        <v>0</v>
      </c>
      <c r="AC12">
        <v>0</v>
      </c>
      <c r="AD12">
        <v>1</v>
      </c>
      <c r="AE12">
        <v>0</v>
      </c>
      <c r="AF12" t="s">
        <v>3</v>
      </c>
      <c r="AG12">
        <v>0.78</v>
      </c>
      <c r="AH12">
        <v>3</v>
      </c>
      <c r="AI12">
        <v>-1</v>
      </c>
      <c r="AJ12" t="s">
        <v>3</v>
      </c>
      <c r="AK12">
        <v>4</v>
      </c>
      <c r="AL12">
        <v>-7.4958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1</v>
      </c>
    </row>
    <row r="13" spans="1:44" x14ac:dyDescent="0.2">
      <c r="A13">
        <f>ROW(Source!A28)</f>
        <v>28</v>
      </c>
      <c r="B13">
        <v>34732261</v>
      </c>
      <c r="C13">
        <v>34732251</v>
      </c>
      <c r="D13">
        <v>31496748</v>
      </c>
      <c r="E13">
        <v>1</v>
      </c>
      <c r="F13">
        <v>1</v>
      </c>
      <c r="G13">
        <v>1</v>
      </c>
      <c r="H13">
        <v>3</v>
      </c>
      <c r="I13" t="s">
        <v>289</v>
      </c>
      <c r="J13" t="s">
        <v>290</v>
      </c>
      <c r="K13" t="s">
        <v>291</v>
      </c>
      <c r="L13">
        <v>1355</v>
      </c>
      <c r="N13">
        <v>1010</v>
      </c>
      <c r="O13" t="s">
        <v>292</v>
      </c>
      <c r="P13" t="s">
        <v>292</v>
      </c>
      <c r="Q13">
        <v>100</v>
      </c>
      <c r="X13">
        <v>0.02</v>
      </c>
      <c r="Y13">
        <v>409</v>
      </c>
      <c r="Z13">
        <v>0</v>
      </c>
      <c r="AA13">
        <v>0</v>
      </c>
      <c r="AB13">
        <v>0</v>
      </c>
      <c r="AC13">
        <v>0</v>
      </c>
      <c r="AD13">
        <v>1</v>
      </c>
      <c r="AE13">
        <v>0</v>
      </c>
      <c r="AF13" t="s">
        <v>3</v>
      </c>
      <c r="AG13">
        <v>0.02</v>
      </c>
      <c r="AH13">
        <v>3</v>
      </c>
      <c r="AI13">
        <v>-1</v>
      </c>
      <c r="AJ13" t="s">
        <v>3</v>
      </c>
      <c r="AK13">
        <v>4</v>
      </c>
      <c r="AL13">
        <v>-8.18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1</v>
      </c>
    </row>
    <row r="14" spans="1:44" x14ac:dyDescent="0.2">
      <c r="A14">
        <f>ROW(Source!A28)</f>
        <v>28</v>
      </c>
      <c r="B14">
        <v>34732262</v>
      </c>
      <c r="C14">
        <v>34732251</v>
      </c>
      <c r="D14">
        <v>31512220</v>
      </c>
      <c r="E14">
        <v>1</v>
      </c>
      <c r="F14">
        <v>1</v>
      </c>
      <c r="G14">
        <v>1</v>
      </c>
      <c r="H14">
        <v>3</v>
      </c>
      <c r="I14" t="s">
        <v>293</v>
      </c>
      <c r="J14" t="s">
        <v>294</v>
      </c>
      <c r="K14" t="s">
        <v>295</v>
      </c>
      <c r="L14">
        <v>1301</v>
      </c>
      <c r="N14">
        <v>1003</v>
      </c>
      <c r="O14" t="s">
        <v>80</v>
      </c>
      <c r="P14" t="s">
        <v>80</v>
      </c>
      <c r="Q14">
        <v>1</v>
      </c>
      <c r="X14">
        <v>11</v>
      </c>
      <c r="Y14">
        <v>14.5</v>
      </c>
      <c r="Z14">
        <v>0</v>
      </c>
      <c r="AA14">
        <v>0</v>
      </c>
      <c r="AB14">
        <v>0</v>
      </c>
      <c r="AC14">
        <v>0</v>
      </c>
      <c r="AD14">
        <v>1</v>
      </c>
      <c r="AE14">
        <v>0</v>
      </c>
      <c r="AF14" t="s">
        <v>3</v>
      </c>
      <c r="AG14">
        <v>11</v>
      </c>
      <c r="AH14">
        <v>3</v>
      </c>
      <c r="AI14">
        <v>-1</v>
      </c>
      <c r="AJ14" t="s">
        <v>3</v>
      </c>
      <c r="AK14">
        <v>4</v>
      </c>
      <c r="AL14">
        <v>-159.5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1</v>
      </c>
    </row>
    <row r="15" spans="1:44" x14ac:dyDescent="0.2">
      <c r="A15">
        <f>ROW(Source!A28)</f>
        <v>28</v>
      </c>
      <c r="B15">
        <v>34732263</v>
      </c>
      <c r="C15">
        <v>34732251</v>
      </c>
      <c r="D15">
        <v>31513891</v>
      </c>
      <c r="E15">
        <v>1</v>
      </c>
      <c r="F15">
        <v>1</v>
      </c>
      <c r="G15">
        <v>1</v>
      </c>
      <c r="H15">
        <v>3</v>
      </c>
      <c r="I15" t="s">
        <v>296</v>
      </c>
      <c r="J15" t="s">
        <v>297</v>
      </c>
      <c r="K15" t="s">
        <v>298</v>
      </c>
      <c r="L15">
        <v>1358</v>
      </c>
      <c r="N15">
        <v>1010</v>
      </c>
      <c r="O15" t="s">
        <v>299</v>
      </c>
      <c r="P15" t="s">
        <v>299</v>
      </c>
      <c r="Q15">
        <v>10</v>
      </c>
      <c r="X15">
        <v>0.3</v>
      </c>
      <c r="Y15">
        <v>43.83</v>
      </c>
      <c r="Z15">
        <v>0</v>
      </c>
      <c r="AA15">
        <v>0</v>
      </c>
      <c r="AB15">
        <v>0</v>
      </c>
      <c r="AC15">
        <v>0</v>
      </c>
      <c r="AD15">
        <v>1</v>
      </c>
      <c r="AE15">
        <v>0</v>
      </c>
      <c r="AF15" t="s">
        <v>3</v>
      </c>
      <c r="AG15">
        <v>0.3</v>
      </c>
      <c r="AH15">
        <v>3</v>
      </c>
      <c r="AI15">
        <v>-1</v>
      </c>
      <c r="AJ15" t="s">
        <v>3</v>
      </c>
      <c r="AK15">
        <v>4</v>
      </c>
      <c r="AL15">
        <v>-13.148999999999999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1</v>
      </c>
    </row>
    <row r="16" spans="1:44" x14ac:dyDescent="0.2">
      <c r="A16">
        <f>ROW(Source!A29)</f>
        <v>29</v>
      </c>
      <c r="B16">
        <v>34732255</v>
      </c>
      <c r="C16">
        <v>34732251</v>
      </c>
      <c r="D16">
        <v>31714858</v>
      </c>
      <c r="E16">
        <v>1</v>
      </c>
      <c r="F16">
        <v>1</v>
      </c>
      <c r="G16">
        <v>1</v>
      </c>
      <c r="H16">
        <v>1</v>
      </c>
      <c r="I16" t="s">
        <v>249</v>
      </c>
      <c r="J16" t="s">
        <v>3</v>
      </c>
      <c r="K16" t="s">
        <v>250</v>
      </c>
      <c r="L16">
        <v>1191</v>
      </c>
      <c r="N16">
        <v>1013</v>
      </c>
      <c r="O16" t="s">
        <v>242</v>
      </c>
      <c r="P16" t="s">
        <v>242</v>
      </c>
      <c r="Q16">
        <v>1</v>
      </c>
      <c r="X16">
        <v>12.18</v>
      </c>
      <c r="Y16">
        <v>0</v>
      </c>
      <c r="Z16">
        <v>0</v>
      </c>
      <c r="AA16">
        <v>0</v>
      </c>
      <c r="AB16">
        <v>10.35</v>
      </c>
      <c r="AC16">
        <v>0</v>
      </c>
      <c r="AD16">
        <v>1</v>
      </c>
      <c r="AE16">
        <v>1</v>
      </c>
      <c r="AF16" t="s">
        <v>3</v>
      </c>
      <c r="AG16">
        <v>12.18</v>
      </c>
      <c r="AH16">
        <v>2</v>
      </c>
      <c r="AI16">
        <v>34732252</v>
      </c>
      <c r="AJ16">
        <v>10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</row>
    <row r="17" spans="1:44" x14ac:dyDescent="0.2">
      <c r="A17">
        <f>ROW(Source!A29)</f>
        <v>29</v>
      </c>
      <c r="B17">
        <v>34732256</v>
      </c>
      <c r="C17">
        <v>34732251</v>
      </c>
      <c r="D17">
        <v>31709492</v>
      </c>
      <c r="E17">
        <v>1</v>
      </c>
      <c r="F17">
        <v>1</v>
      </c>
      <c r="G17">
        <v>1</v>
      </c>
      <c r="H17">
        <v>1</v>
      </c>
      <c r="I17" t="s">
        <v>240</v>
      </c>
      <c r="J17" t="s">
        <v>3</v>
      </c>
      <c r="K17" t="s">
        <v>241</v>
      </c>
      <c r="L17">
        <v>1191</v>
      </c>
      <c r="N17">
        <v>1013</v>
      </c>
      <c r="O17" t="s">
        <v>242</v>
      </c>
      <c r="P17" t="s">
        <v>242</v>
      </c>
      <c r="Q17">
        <v>1</v>
      </c>
      <c r="X17">
        <v>6.33</v>
      </c>
      <c r="Y17">
        <v>0</v>
      </c>
      <c r="Z17">
        <v>0</v>
      </c>
      <c r="AA17">
        <v>0</v>
      </c>
      <c r="AB17">
        <v>0</v>
      </c>
      <c r="AC17">
        <v>0</v>
      </c>
      <c r="AD17">
        <v>1</v>
      </c>
      <c r="AE17">
        <v>2</v>
      </c>
      <c r="AF17" t="s">
        <v>3</v>
      </c>
      <c r="AG17">
        <v>6.33</v>
      </c>
      <c r="AH17">
        <v>2</v>
      </c>
      <c r="AI17">
        <v>34732253</v>
      </c>
      <c r="AJ17">
        <v>11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</row>
    <row r="18" spans="1:44" x14ac:dyDescent="0.2">
      <c r="A18">
        <f>ROW(Source!A29)</f>
        <v>29</v>
      </c>
      <c r="B18">
        <v>34732257</v>
      </c>
      <c r="C18">
        <v>34732251</v>
      </c>
      <c r="D18">
        <v>31527922</v>
      </c>
      <c r="E18">
        <v>1</v>
      </c>
      <c r="F18">
        <v>1</v>
      </c>
      <c r="G18">
        <v>1</v>
      </c>
      <c r="H18">
        <v>2</v>
      </c>
      <c r="I18" t="s">
        <v>251</v>
      </c>
      <c r="J18" t="s">
        <v>252</v>
      </c>
      <c r="K18" t="s">
        <v>253</v>
      </c>
      <c r="L18">
        <v>1368</v>
      </c>
      <c r="N18">
        <v>1011</v>
      </c>
      <c r="O18" t="s">
        <v>246</v>
      </c>
      <c r="P18" t="s">
        <v>246</v>
      </c>
      <c r="Q18">
        <v>1</v>
      </c>
      <c r="X18">
        <v>6.33</v>
      </c>
      <c r="Y18">
        <v>0</v>
      </c>
      <c r="Z18">
        <v>273.31</v>
      </c>
      <c r="AA18">
        <v>13.5</v>
      </c>
      <c r="AB18">
        <v>0</v>
      </c>
      <c r="AC18">
        <v>0</v>
      </c>
      <c r="AD18">
        <v>1</v>
      </c>
      <c r="AE18">
        <v>0</v>
      </c>
      <c r="AF18" t="s">
        <v>3</v>
      </c>
      <c r="AG18">
        <v>6.33</v>
      </c>
      <c r="AH18">
        <v>2</v>
      </c>
      <c r="AI18">
        <v>34732254</v>
      </c>
      <c r="AJ18">
        <v>12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</row>
    <row r="19" spans="1:44" x14ac:dyDescent="0.2">
      <c r="A19">
        <f>ROW(Source!A29)</f>
        <v>29</v>
      </c>
      <c r="B19">
        <v>34732258</v>
      </c>
      <c r="C19">
        <v>34732251</v>
      </c>
      <c r="D19">
        <v>31447073</v>
      </c>
      <c r="E19">
        <v>1</v>
      </c>
      <c r="F19">
        <v>1</v>
      </c>
      <c r="G19">
        <v>1</v>
      </c>
      <c r="H19">
        <v>3</v>
      </c>
      <c r="I19" t="s">
        <v>280</v>
      </c>
      <c r="J19" t="s">
        <v>281</v>
      </c>
      <c r="K19" t="s">
        <v>282</v>
      </c>
      <c r="L19">
        <v>1346</v>
      </c>
      <c r="N19">
        <v>1009</v>
      </c>
      <c r="O19" t="s">
        <v>108</v>
      </c>
      <c r="P19" t="s">
        <v>108</v>
      </c>
      <c r="Q19">
        <v>1</v>
      </c>
      <c r="X19">
        <v>0.38</v>
      </c>
      <c r="Y19">
        <v>9.0399999999999991</v>
      </c>
      <c r="Z19">
        <v>0</v>
      </c>
      <c r="AA19">
        <v>0</v>
      </c>
      <c r="AB19">
        <v>0</v>
      </c>
      <c r="AC19">
        <v>0</v>
      </c>
      <c r="AD19">
        <v>1</v>
      </c>
      <c r="AE19">
        <v>0</v>
      </c>
      <c r="AF19" t="s">
        <v>3</v>
      </c>
      <c r="AG19">
        <v>0.38</v>
      </c>
      <c r="AH19">
        <v>3</v>
      </c>
      <c r="AI19">
        <v>-1</v>
      </c>
      <c r="AJ19" t="s">
        <v>3</v>
      </c>
      <c r="AK19">
        <v>4</v>
      </c>
      <c r="AL19">
        <v>-3.4351999999999996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1</v>
      </c>
    </row>
    <row r="20" spans="1:44" x14ac:dyDescent="0.2">
      <c r="A20">
        <f>ROW(Source!A29)</f>
        <v>29</v>
      </c>
      <c r="B20">
        <v>34732259</v>
      </c>
      <c r="C20">
        <v>34732251</v>
      </c>
      <c r="D20">
        <v>31474798</v>
      </c>
      <c r="E20">
        <v>1</v>
      </c>
      <c r="F20">
        <v>1</v>
      </c>
      <c r="G20">
        <v>1</v>
      </c>
      <c r="H20">
        <v>3</v>
      </c>
      <c r="I20" t="s">
        <v>283</v>
      </c>
      <c r="J20" t="s">
        <v>284</v>
      </c>
      <c r="K20" t="s">
        <v>285</v>
      </c>
      <c r="L20">
        <v>1339</v>
      </c>
      <c r="N20">
        <v>1007</v>
      </c>
      <c r="O20" t="s">
        <v>97</v>
      </c>
      <c r="P20" t="s">
        <v>97</v>
      </c>
      <c r="Q20">
        <v>1</v>
      </c>
      <c r="X20">
        <v>3.0000000000000001E-3</v>
      </c>
      <c r="Y20">
        <v>180.77</v>
      </c>
      <c r="Z20">
        <v>0</v>
      </c>
      <c r="AA20">
        <v>0</v>
      </c>
      <c r="AB20">
        <v>0</v>
      </c>
      <c r="AC20">
        <v>0</v>
      </c>
      <c r="AD20">
        <v>1</v>
      </c>
      <c r="AE20">
        <v>0</v>
      </c>
      <c r="AF20" t="s">
        <v>3</v>
      </c>
      <c r="AG20">
        <v>3.0000000000000001E-3</v>
      </c>
      <c r="AH20">
        <v>3</v>
      </c>
      <c r="AI20">
        <v>-1</v>
      </c>
      <c r="AJ20" t="s">
        <v>3</v>
      </c>
      <c r="AK20">
        <v>4</v>
      </c>
      <c r="AL20">
        <v>-0.54231000000000007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1</v>
      </c>
    </row>
    <row r="21" spans="1:44" x14ac:dyDescent="0.2">
      <c r="A21">
        <f>ROW(Source!A29)</f>
        <v>29</v>
      </c>
      <c r="B21">
        <v>34732260</v>
      </c>
      <c r="C21">
        <v>34732251</v>
      </c>
      <c r="D21">
        <v>31483458</v>
      </c>
      <c r="E21">
        <v>1</v>
      </c>
      <c r="F21">
        <v>1</v>
      </c>
      <c r="G21">
        <v>1</v>
      </c>
      <c r="H21">
        <v>3</v>
      </c>
      <c r="I21" t="s">
        <v>286</v>
      </c>
      <c r="J21" t="s">
        <v>287</v>
      </c>
      <c r="K21" t="s">
        <v>288</v>
      </c>
      <c r="L21">
        <v>1346</v>
      </c>
      <c r="N21">
        <v>1009</v>
      </c>
      <c r="O21" t="s">
        <v>108</v>
      </c>
      <c r="P21" t="s">
        <v>108</v>
      </c>
      <c r="Q21">
        <v>1</v>
      </c>
      <c r="X21">
        <v>0.78</v>
      </c>
      <c r="Y21">
        <v>9.61</v>
      </c>
      <c r="Z21">
        <v>0</v>
      </c>
      <c r="AA21">
        <v>0</v>
      </c>
      <c r="AB21">
        <v>0</v>
      </c>
      <c r="AC21">
        <v>0</v>
      </c>
      <c r="AD21">
        <v>1</v>
      </c>
      <c r="AE21">
        <v>0</v>
      </c>
      <c r="AF21" t="s">
        <v>3</v>
      </c>
      <c r="AG21">
        <v>0.78</v>
      </c>
      <c r="AH21">
        <v>3</v>
      </c>
      <c r="AI21">
        <v>-1</v>
      </c>
      <c r="AJ21" t="s">
        <v>3</v>
      </c>
      <c r="AK21">
        <v>4</v>
      </c>
      <c r="AL21">
        <v>-7.4958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1</v>
      </c>
    </row>
    <row r="22" spans="1:44" x14ac:dyDescent="0.2">
      <c r="A22">
        <f>ROW(Source!A29)</f>
        <v>29</v>
      </c>
      <c r="B22">
        <v>34732261</v>
      </c>
      <c r="C22">
        <v>34732251</v>
      </c>
      <c r="D22">
        <v>31496748</v>
      </c>
      <c r="E22">
        <v>1</v>
      </c>
      <c r="F22">
        <v>1</v>
      </c>
      <c r="G22">
        <v>1</v>
      </c>
      <c r="H22">
        <v>3</v>
      </c>
      <c r="I22" t="s">
        <v>289</v>
      </c>
      <c r="J22" t="s">
        <v>290</v>
      </c>
      <c r="K22" t="s">
        <v>291</v>
      </c>
      <c r="L22">
        <v>1355</v>
      </c>
      <c r="N22">
        <v>1010</v>
      </c>
      <c r="O22" t="s">
        <v>292</v>
      </c>
      <c r="P22" t="s">
        <v>292</v>
      </c>
      <c r="Q22">
        <v>100</v>
      </c>
      <c r="X22">
        <v>0.02</v>
      </c>
      <c r="Y22">
        <v>409</v>
      </c>
      <c r="Z22">
        <v>0</v>
      </c>
      <c r="AA22">
        <v>0</v>
      </c>
      <c r="AB22">
        <v>0</v>
      </c>
      <c r="AC22">
        <v>0</v>
      </c>
      <c r="AD22">
        <v>1</v>
      </c>
      <c r="AE22">
        <v>0</v>
      </c>
      <c r="AF22" t="s">
        <v>3</v>
      </c>
      <c r="AG22">
        <v>0.02</v>
      </c>
      <c r="AH22">
        <v>3</v>
      </c>
      <c r="AI22">
        <v>-1</v>
      </c>
      <c r="AJ22" t="s">
        <v>3</v>
      </c>
      <c r="AK22">
        <v>4</v>
      </c>
      <c r="AL22">
        <v>-8.18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1</v>
      </c>
    </row>
    <row r="23" spans="1:44" x14ac:dyDescent="0.2">
      <c r="A23">
        <f>ROW(Source!A29)</f>
        <v>29</v>
      </c>
      <c r="B23">
        <v>34732262</v>
      </c>
      <c r="C23">
        <v>34732251</v>
      </c>
      <c r="D23">
        <v>31512220</v>
      </c>
      <c r="E23">
        <v>1</v>
      </c>
      <c r="F23">
        <v>1</v>
      </c>
      <c r="G23">
        <v>1</v>
      </c>
      <c r="H23">
        <v>3</v>
      </c>
      <c r="I23" t="s">
        <v>293</v>
      </c>
      <c r="J23" t="s">
        <v>294</v>
      </c>
      <c r="K23" t="s">
        <v>295</v>
      </c>
      <c r="L23">
        <v>1301</v>
      </c>
      <c r="N23">
        <v>1003</v>
      </c>
      <c r="O23" t="s">
        <v>80</v>
      </c>
      <c r="P23" t="s">
        <v>80</v>
      </c>
      <c r="Q23">
        <v>1</v>
      </c>
      <c r="X23">
        <v>11</v>
      </c>
      <c r="Y23">
        <v>14.5</v>
      </c>
      <c r="Z23">
        <v>0</v>
      </c>
      <c r="AA23">
        <v>0</v>
      </c>
      <c r="AB23">
        <v>0</v>
      </c>
      <c r="AC23">
        <v>0</v>
      </c>
      <c r="AD23">
        <v>1</v>
      </c>
      <c r="AE23">
        <v>0</v>
      </c>
      <c r="AF23" t="s">
        <v>3</v>
      </c>
      <c r="AG23">
        <v>11</v>
      </c>
      <c r="AH23">
        <v>3</v>
      </c>
      <c r="AI23">
        <v>-1</v>
      </c>
      <c r="AJ23" t="s">
        <v>3</v>
      </c>
      <c r="AK23">
        <v>4</v>
      </c>
      <c r="AL23">
        <v>-159.5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1</v>
      </c>
    </row>
    <row r="24" spans="1:44" x14ac:dyDescent="0.2">
      <c r="A24">
        <f>ROW(Source!A29)</f>
        <v>29</v>
      </c>
      <c r="B24">
        <v>34732263</v>
      </c>
      <c r="C24">
        <v>34732251</v>
      </c>
      <c r="D24">
        <v>31513891</v>
      </c>
      <c r="E24">
        <v>1</v>
      </c>
      <c r="F24">
        <v>1</v>
      </c>
      <c r="G24">
        <v>1</v>
      </c>
      <c r="H24">
        <v>3</v>
      </c>
      <c r="I24" t="s">
        <v>296</v>
      </c>
      <c r="J24" t="s">
        <v>297</v>
      </c>
      <c r="K24" t="s">
        <v>298</v>
      </c>
      <c r="L24">
        <v>1358</v>
      </c>
      <c r="N24">
        <v>1010</v>
      </c>
      <c r="O24" t="s">
        <v>299</v>
      </c>
      <c r="P24" t="s">
        <v>299</v>
      </c>
      <c r="Q24">
        <v>10</v>
      </c>
      <c r="X24">
        <v>0.3</v>
      </c>
      <c r="Y24">
        <v>43.83</v>
      </c>
      <c r="Z24">
        <v>0</v>
      </c>
      <c r="AA24">
        <v>0</v>
      </c>
      <c r="AB24">
        <v>0</v>
      </c>
      <c r="AC24">
        <v>0</v>
      </c>
      <c r="AD24">
        <v>1</v>
      </c>
      <c r="AE24">
        <v>0</v>
      </c>
      <c r="AF24" t="s">
        <v>3</v>
      </c>
      <c r="AG24">
        <v>0.3</v>
      </c>
      <c r="AH24">
        <v>3</v>
      </c>
      <c r="AI24">
        <v>-1</v>
      </c>
      <c r="AJ24" t="s">
        <v>3</v>
      </c>
      <c r="AK24">
        <v>4</v>
      </c>
      <c r="AL24">
        <v>-13.148999999999999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1</v>
      </c>
    </row>
    <row r="25" spans="1:44" x14ac:dyDescent="0.2">
      <c r="A25">
        <f>ROW(Source!A30)</f>
        <v>30</v>
      </c>
      <c r="B25">
        <v>34732268</v>
      </c>
      <c r="C25">
        <v>34732264</v>
      </c>
      <c r="D25">
        <v>31714858</v>
      </c>
      <c r="E25">
        <v>1</v>
      </c>
      <c r="F25">
        <v>1</v>
      </c>
      <c r="G25">
        <v>1</v>
      </c>
      <c r="H25">
        <v>1</v>
      </c>
      <c r="I25" t="s">
        <v>249</v>
      </c>
      <c r="J25" t="s">
        <v>3</v>
      </c>
      <c r="K25" t="s">
        <v>250</v>
      </c>
      <c r="L25">
        <v>1191</v>
      </c>
      <c r="N25">
        <v>1013</v>
      </c>
      <c r="O25" t="s">
        <v>242</v>
      </c>
      <c r="P25" t="s">
        <v>242</v>
      </c>
      <c r="Q25">
        <v>1</v>
      </c>
      <c r="X25">
        <v>4.4400000000000004</v>
      </c>
      <c r="Y25">
        <v>0</v>
      </c>
      <c r="Z25">
        <v>0</v>
      </c>
      <c r="AA25">
        <v>0</v>
      </c>
      <c r="AB25">
        <v>10.35</v>
      </c>
      <c r="AC25">
        <v>0</v>
      </c>
      <c r="AD25">
        <v>1</v>
      </c>
      <c r="AE25">
        <v>1</v>
      </c>
      <c r="AF25" t="s">
        <v>3</v>
      </c>
      <c r="AG25">
        <v>4.4400000000000004</v>
      </c>
      <c r="AH25">
        <v>2</v>
      </c>
      <c r="AI25">
        <v>34732265</v>
      </c>
      <c r="AJ25">
        <v>13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</row>
    <row r="26" spans="1:44" x14ac:dyDescent="0.2">
      <c r="A26">
        <f>ROW(Source!A30)</f>
        <v>30</v>
      </c>
      <c r="B26">
        <v>34732269</v>
      </c>
      <c r="C26">
        <v>34732264</v>
      </c>
      <c r="D26">
        <v>31709492</v>
      </c>
      <c r="E26">
        <v>1</v>
      </c>
      <c r="F26">
        <v>1</v>
      </c>
      <c r="G26">
        <v>1</v>
      </c>
      <c r="H26">
        <v>1</v>
      </c>
      <c r="I26" t="s">
        <v>240</v>
      </c>
      <c r="J26" t="s">
        <v>3</v>
      </c>
      <c r="K26" t="s">
        <v>241</v>
      </c>
      <c r="L26">
        <v>1191</v>
      </c>
      <c r="N26">
        <v>1013</v>
      </c>
      <c r="O26" t="s">
        <v>242</v>
      </c>
      <c r="P26" t="s">
        <v>242</v>
      </c>
      <c r="Q26">
        <v>1</v>
      </c>
      <c r="X26">
        <v>2.48</v>
      </c>
      <c r="Y26">
        <v>0</v>
      </c>
      <c r="Z26">
        <v>0</v>
      </c>
      <c r="AA26">
        <v>0</v>
      </c>
      <c r="AB26">
        <v>0</v>
      </c>
      <c r="AC26">
        <v>0</v>
      </c>
      <c r="AD26">
        <v>1</v>
      </c>
      <c r="AE26">
        <v>2</v>
      </c>
      <c r="AF26" t="s">
        <v>3</v>
      </c>
      <c r="AG26">
        <v>2.48</v>
      </c>
      <c r="AH26">
        <v>2</v>
      </c>
      <c r="AI26">
        <v>34732266</v>
      </c>
      <c r="AJ26">
        <v>14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</row>
    <row r="27" spans="1:44" x14ac:dyDescent="0.2">
      <c r="A27">
        <f>ROW(Source!A30)</f>
        <v>30</v>
      </c>
      <c r="B27">
        <v>34732270</v>
      </c>
      <c r="C27">
        <v>34732264</v>
      </c>
      <c r="D27">
        <v>31527922</v>
      </c>
      <c r="E27">
        <v>1</v>
      </c>
      <c r="F27">
        <v>1</v>
      </c>
      <c r="G27">
        <v>1</v>
      </c>
      <c r="H27">
        <v>2</v>
      </c>
      <c r="I27" t="s">
        <v>251</v>
      </c>
      <c r="J27" t="s">
        <v>252</v>
      </c>
      <c r="K27" t="s">
        <v>253</v>
      </c>
      <c r="L27">
        <v>1368</v>
      </c>
      <c r="N27">
        <v>1011</v>
      </c>
      <c r="O27" t="s">
        <v>246</v>
      </c>
      <c r="P27" t="s">
        <v>246</v>
      </c>
      <c r="Q27">
        <v>1</v>
      </c>
      <c r="X27">
        <v>2.48</v>
      </c>
      <c r="Y27">
        <v>0</v>
      </c>
      <c r="Z27">
        <v>273.31</v>
      </c>
      <c r="AA27">
        <v>13.5</v>
      </c>
      <c r="AB27">
        <v>0</v>
      </c>
      <c r="AC27">
        <v>0</v>
      </c>
      <c r="AD27">
        <v>1</v>
      </c>
      <c r="AE27">
        <v>0</v>
      </c>
      <c r="AF27" t="s">
        <v>3</v>
      </c>
      <c r="AG27">
        <v>2.48</v>
      </c>
      <c r="AH27">
        <v>2</v>
      </c>
      <c r="AI27">
        <v>34732267</v>
      </c>
      <c r="AJ27">
        <v>15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</row>
    <row r="28" spans="1:44" x14ac:dyDescent="0.2">
      <c r="A28">
        <f>ROW(Source!A30)</f>
        <v>30</v>
      </c>
      <c r="B28">
        <v>34732271</v>
      </c>
      <c r="C28">
        <v>34732264</v>
      </c>
      <c r="D28">
        <v>31447073</v>
      </c>
      <c r="E28">
        <v>1</v>
      </c>
      <c r="F28">
        <v>1</v>
      </c>
      <c r="G28">
        <v>1</v>
      </c>
      <c r="H28">
        <v>3</v>
      </c>
      <c r="I28" t="s">
        <v>280</v>
      </c>
      <c r="J28" t="s">
        <v>281</v>
      </c>
      <c r="K28" t="s">
        <v>282</v>
      </c>
      <c r="L28">
        <v>1346</v>
      </c>
      <c r="N28">
        <v>1009</v>
      </c>
      <c r="O28" t="s">
        <v>108</v>
      </c>
      <c r="P28" t="s">
        <v>108</v>
      </c>
      <c r="Q28">
        <v>1</v>
      </c>
      <c r="X28">
        <v>0.19</v>
      </c>
      <c r="Y28">
        <v>9.0399999999999991</v>
      </c>
      <c r="Z28">
        <v>0</v>
      </c>
      <c r="AA28">
        <v>0</v>
      </c>
      <c r="AB28">
        <v>0</v>
      </c>
      <c r="AC28">
        <v>0</v>
      </c>
      <c r="AD28">
        <v>1</v>
      </c>
      <c r="AE28">
        <v>0</v>
      </c>
      <c r="AF28" t="s">
        <v>3</v>
      </c>
      <c r="AG28">
        <v>0.19</v>
      </c>
      <c r="AH28">
        <v>3</v>
      </c>
      <c r="AI28">
        <v>-1</v>
      </c>
      <c r="AJ28" t="s">
        <v>3</v>
      </c>
      <c r="AK28">
        <v>4</v>
      </c>
      <c r="AL28">
        <v>-1.7175999999999998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1</v>
      </c>
    </row>
    <row r="29" spans="1:44" x14ac:dyDescent="0.2">
      <c r="A29">
        <f>ROW(Source!A30)</f>
        <v>30</v>
      </c>
      <c r="B29">
        <v>34732272</v>
      </c>
      <c r="C29">
        <v>34732264</v>
      </c>
      <c r="D29">
        <v>31474798</v>
      </c>
      <c r="E29">
        <v>1</v>
      </c>
      <c r="F29">
        <v>1</v>
      </c>
      <c r="G29">
        <v>1</v>
      </c>
      <c r="H29">
        <v>3</v>
      </c>
      <c r="I29" t="s">
        <v>283</v>
      </c>
      <c r="J29" t="s">
        <v>284</v>
      </c>
      <c r="K29" t="s">
        <v>285</v>
      </c>
      <c r="L29">
        <v>1339</v>
      </c>
      <c r="N29">
        <v>1007</v>
      </c>
      <c r="O29" t="s">
        <v>97</v>
      </c>
      <c r="P29" t="s">
        <v>97</v>
      </c>
      <c r="Q29">
        <v>1</v>
      </c>
      <c r="X29">
        <v>2E-3</v>
      </c>
      <c r="Y29">
        <v>180.77</v>
      </c>
      <c r="Z29">
        <v>0</v>
      </c>
      <c r="AA29">
        <v>0</v>
      </c>
      <c r="AB29">
        <v>0</v>
      </c>
      <c r="AC29">
        <v>0</v>
      </c>
      <c r="AD29">
        <v>1</v>
      </c>
      <c r="AE29">
        <v>0</v>
      </c>
      <c r="AF29" t="s">
        <v>3</v>
      </c>
      <c r="AG29">
        <v>2E-3</v>
      </c>
      <c r="AH29">
        <v>3</v>
      </c>
      <c r="AI29">
        <v>-1</v>
      </c>
      <c r="AJ29" t="s">
        <v>3</v>
      </c>
      <c r="AK29">
        <v>4</v>
      </c>
      <c r="AL29">
        <v>-0.36154000000000003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1</v>
      </c>
    </row>
    <row r="30" spans="1:44" x14ac:dyDescent="0.2">
      <c r="A30">
        <f>ROW(Source!A30)</f>
        <v>30</v>
      </c>
      <c r="B30">
        <v>34732273</v>
      </c>
      <c r="C30">
        <v>34732264</v>
      </c>
      <c r="D30">
        <v>31483458</v>
      </c>
      <c r="E30">
        <v>1</v>
      </c>
      <c r="F30">
        <v>1</v>
      </c>
      <c r="G30">
        <v>1</v>
      </c>
      <c r="H30">
        <v>3</v>
      </c>
      <c r="I30" t="s">
        <v>286</v>
      </c>
      <c r="J30" t="s">
        <v>287</v>
      </c>
      <c r="K30" t="s">
        <v>288</v>
      </c>
      <c r="L30">
        <v>1346</v>
      </c>
      <c r="N30">
        <v>1009</v>
      </c>
      <c r="O30" t="s">
        <v>108</v>
      </c>
      <c r="P30" t="s">
        <v>108</v>
      </c>
      <c r="Q30">
        <v>1</v>
      </c>
      <c r="X30">
        <v>0.39</v>
      </c>
      <c r="Y30">
        <v>9.61</v>
      </c>
      <c r="Z30">
        <v>0</v>
      </c>
      <c r="AA30">
        <v>0</v>
      </c>
      <c r="AB30">
        <v>0</v>
      </c>
      <c r="AC30">
        <v>0</v>
      </c>
      <c r="AD30">
        <v>1</v>
      </c>
      <c r="AE30">
        <v>0</v>
      </c>
      <c r="AF30" t="s">
        <v>3</v>
      </c>
      <c r="AG30">
        <v>0.39</v>
      </c>
      <c r="AH30">
        <v>3</v>
      </c>
      <c r="AI30">
        <v>-1</v>
      </c>
      <c r="AJ30" t="s">
        <v>3</v>
      </c>
      <c r="AK30">
        <v>4</v>
      </c>
      <c r="AL30">
        <v>-3.7479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1</v>
      </c>
    </row>
    <row r="31" spans="1:44" x14ac:dyDescent="0.2">
      <c r="A31">
        <f>ROW(Source!A30)</f>
        <v>30</v>
      </c>
      <c r="B31">
        <v>34732274</v>
      </c>
      <c r="C31">
        <v>34732264</v>
      </c>
      <c r="D31">
        <v>31496748</v>
      </c>
      <c r="E31">
        <v>1</v>
      </c>
      <c r="F31">
        <v>1</v>
      </c>
      <c r="G31">
        <v>1</v>
      </c>
      <c r="H31">
        <v>3</v>
      </c>
      <c r="I31" t="s">
        <v>289</v>
      </c>
      <c r="J31" t="s">
        <v>290</v>
      </c>
      <c r="K31" t="s">
        <v>291</v>
      </c>
      <c r="L31">
        <v>1355</v>
      </c>
      <c r="N31">
        <v>1010</v>
      </c>
      <c r="O31" t="s">
        <v>292</v>
      </c>
      <c r="P31" t="s">
        <v>292</v>
      </c>
      <c r="Q31">
        <v>100</v>
      </c>
      <c r="X31">
        <v>0.01</v>
      </c>
      <c r="Y31">
        <v>409</v>
      </c>
      <c r="Z31">
        <v>0</v>
      </c>
      <c r="AA31">
        <v>0</v>
      </c>
      <c r="AB31">
        <v>0</v>
      </c>
      <c r="AC31">
        <v>0</v>
      </c>
      <c r="AD31">
        <v>1</v>
      </c>
      <c r="AE31">
        <v>0</v>
      </c>
      <c r="AF31" t="s">
        <v>3</v>
      </c>
      <c r="AG31">
        <v>0.01</v>
      </c>
      <c r="AH31">
        <v>3</v>
      </c>
      <c r="AI31">
        <v>-1</v>
      </c>
      <c r="AJ31" t="s">
        <v>3</v>
      </c>
      <c r="AK31">
        <v>4</v>
      </c>
      <c r="AL31">
        <v>-4.09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1</v>
      </c>
    </row>
    <row r="32" spans="1:44" x14ac:dyDescent="0.2">
      <c r="A32">
        <f>ROW(Source!A30)</f>
        <v>30</v>
      </c>
      <c r="B32">
        <v>34732275</v>
      </c>
      <c r="C32">
        <v>34732264</v>
      </c>
      <c r="D32">
        <v>31512220</v>
      </c>
      <c r="E32">
        <v>1</v>
      </c>
      <c r="F32">
        <v>1</v>
      </c>
      <c r="G32">
        <v>1</v>
      </c>
      <c r="H32">
        <v>3</v>
      </c>
      <c r="I32" t="s">
        <v>293</v>
      </c>
      <c r="J32" t="s">
        <v>294</v>
      </c>
      <c r="K32" t="s">
        <v>295</v>
      </c>
      <c r="L32">
        <v>1301</v>
      </c>
      <c r="N32">
        <v>1003</v>
      </c>
      <c r="O32" t="s">
        <v>80</v>
      </c>
      <c r="P32" t="s">
        <v>80</v>
      </c>
      <c r="Q32">
        <v>1</v>
      </c>
      <c r="X32">
        <v>6</v>
      </c>
      <c r="Y32">
        <v>14.5</v>
      </c>
      <c r="Z32">
        <v>0</v>
      </c>
      <c r="AA32">
        <v>0</v>
      </c>
      <c r="AB32">
        <v>0</v>
      </c>
      <c r="AC32">
        <v>0</v>
      </c>
      <c r="AD32">
        <v>1</v>
      </c>
      <c r="AE32">
        <v>0</v>
      </c>
      <c r="AF32" t="s">
        <v>3</v>
      </c>
      <c r="AG32">
        <v>6</v>
      </c>
      <c r="AH32">
        <v>3</v>
      </c>
      <c r="AI32">
        <v>-1</v>
      </c>
      <c r="AJ32" t="s">
        <v>3</v>
      </c>
      <c r="AK32">
        <v>4</v>
      </c>
      <c r="AL32">
        <v>-87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1</v>
      </c>
    </row>
    <row r="33" spans="1:44" x14ac:dyDescent="0.2">
      <c r="A33">
        <f>ROW(Source!A30)</f>
        <v>30</v>
      </c>
      <c r="B33">
        <v>34732276</v>
      </c>
      <c r="C33">
        <v>34732264</v>
      </c>
      <c r="D33">
        <v>31513891</v>
      </c>
      <c r="E33">
        <v>1</v>
      </c>
      <c r="F33">
        <v>1</v>
      </c>
      <c r="G33">
        <v>1</v>
      </c>
      <c r="H33">
        <v>3</v>
      </c>
      <c r="I33" t="s">
        <v>296</v>
      </c>
      <c r="J33" t="s">
        <v>297</v>
      </c>
      <c r="K33" t="s">
        <v>298</v>
      </c>
      <c r="L33">
        <v>1358</v>
      </c>
      <c r="N33">
        <v>1010</v>
      </c>
      <c r="O33" t="s">
        <v>299</v>
      </c>
      <c r="P33" t="s">
        <v>299</v>
      </c>
      <c r="Q33">
        <v>10</v>
      </c>
      <c r="X33">
        <v>0.2</v>
      </c>
      <c r="Y33">
        <v>43.83</v>
      </c>
      <c r="Z33">
        <v>0</v>
      </c>
      <c r="AA33">
        <v>0</v>
      </c>
      <c r="AB33">
        <v>0</v>
      </c>
      <c r="AC33">
        <v>0</v>
      </c>
      <c r="AD33">
        <v>1</v>
      </c>
      <c r="AE33">
        <v>0</v>
      </c>
      <c r="AF33" t="s">
        <v>3</v>
      </c>
      <c r="AG33">
        <v>0.2</v>
      </c>
      <c r="AH33">
        <v>3</v>
      </c>
      <c r="AI33">
        <v>-1</v>
      </c>
      <c r="AJ33" t="s">
        <v>3</v>
      </c>
      <c r="AK33">
        <v>4</v>
      </c>
      <c r="AL33">
        <v>-8.766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1</v>
      </c>
    </row>
    <row r="34" spans="1:44" x14ac:dyDescent="0.2">
      <c r="A34">
        <f>ROW(Source!A31)</f>
        <v>31</v>
      </c>
      <c r="B34">
        <v>34732268</v>
      </c>
      <c r="C34">
        <v>34732264</v>
      </c>
      <c r="D34">
        <v>31714858</v>
      </c>
      <c r="E34">
        <v>1</v>
      </c>
      <c r="F34">
        <v>1</v>
      </c>
      <c r="G34">
        <v>1</v>
      </c>
      <c r="H34">
        <v>1</v>
      </c>
      <c r="I34" t="s">
        <v>249</v>
      </c>
      <c r="J34" t="s">
        <v>3</v>
      </c>
      <c r="K34" t="s">
        <v>250</v>
      </c>
      <c r="L34">
        <v>1191</v>
      </c>
      <c r="N34">
        <v>1013</v>
      </c>
      <c r="O34" t="s">
        <v>242</v>
      </c>
      <c r="P34" t="s">
        <v>242</v>
      </c>
      <c r="Q34">
        <v>1</v>
      </c>
      <c r="X34">
        <v>4.4400000000000004</v>
      </c>
      <c r="Y34">
        <v>0</v>
      </c>
      <c r="Z34">
        <v>0</v>
      </c>
      <c r="AA34">
        <v>0</v>
      </c>
      <c r="AB34">
        <v>10.35</v>
      </c>
      <c r="AC34">
        <v>0</v>
      </c>
      <c r="AD34">
        <v>1</v>
      </c>
      <c r="AE34">
        <v>1</v>
      </c>
      <c r="AF34" t="s">
        <v>3</v>
      </c>
      <c r="AG34">
        <v>4.4400000000000004</v>
      </c>
      <c r="AH34">
        <v>2</v>
      </c>
      <c r="AI34">
        <v>34732265</v>
      </c>
      <c r="AJ34">
        <v>16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</row>
    <row r="35" spans="1:44" x14ac:dyDescent="0.2">
      <c r="A35">
        <f>ROW(Source!A31)</f>
        <v>31</v>
      </c>
      <c r="B35">
        <v>34732269</v>
      </c>
      <c r="C35">
        <v>34732264</v>
      </c>
      <c r="D35">
        <v>31709492</v>
      </c>
      <c r="E35">
        <v>1</v>
      </c>
      <c r="F35">
        <v>1</v>
      </c>
      <c r="G35">
        <v>1</v>
      </c>
      <c r="H35">
        <v>1</v>
      </c>
      <c r="I35" t="s">
        <v>240</v>
      </c>
      <c r="J35" t="s">
        <v>3</v>
      </c>
      <c r="K35" t="s">
        <v>241</v>
      </c>
      <c r="L35">
        <v>1191</v>
      </c>
      <c r="N35">
        <v>1013</v>
      </c>
      <c r="O35" t="s">
        <v>242</v>
      </c>
      <c r="P35" t="s">
        <v>242</v>
      </c>
      <c r="Q35">
        <v>1</v>
      </c>
      <c r="X35">
        <v>2.48</v>
      </c>
      <c r="Y35">
        <v>0</v>
      </c>
      <c r="Z35">
        <v>0</v>
      </c>
      <c r="AA35">
        <v>0</v>
      </c>
      <c r="AB35">
        <v>0</v>
      </c>
      <c r="AC35">
        <v>0</v>
      </c>
      <c r="AD35">
        <v>1</v>
      </c>
      <c r="AE35">
        <v>2</v>
      </c>
      <c r="AF35" t="s">
        <v>3</v>
      </c>
      <c r="AG35">
        <v>2.48</v>
      </c>
      <c r="AH35">
        <v>2</v>
      </c>
      <c r="AI35">
        <v>34732266</v>
      </c>
      <c r="AJ35">
        <v>17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</row>
    <row r="36" spans="1:44" x14ac:dyDescent="0.2">
      <c r="A36">
        <f>ROW(Source!A31)</f>
        <v>31</v>
      </c>
      <c r="B36">
        <v>34732270</v>
      </c>
      <c r="C36">
        <v>34732264</v>
      </c>
      <c r="D36">
        <v>31527922</v>
      </c>
      <c r="E36">
        <v>1</v>
      </c>
      <c r="F36">
        <v>1</v>
      </c>
      <c r="G36">
        <v>1</v>
      </c>
      <c r="H36">
        <v>2</v>
      </c>
      <c r="I36" t="s">
        <v>251</v>
      </c>
      <c r="J36" t="s">
        <v>252</v>
      </c>
      <c r="K36" t="s">
        <v>253</v>
      </c>
      <c r="L36">
        <v>1368</v>
      </c>
      <c r="N36">
        <v>1011</v>
      </c>
      <c r="O36" t="s">
        <v>246</v>
      </c>
      <c r="P36" t="s">
        <v>246</v>
      </c>
      <c r="Q36">
        <v>1</v>
      </c>
      <c r="X36">
        <v>2.48</v>
      </c>
      <c r="Y36">
        <v>0</v>
      </c>
      <c r="Z36">
        <v>273.31</v>
      </c>
      <c r="AA36">
        <v>13.5</v>
      </c>
      <c r="AB36">
        <v>0</v>
      </c>
      <c r="AC36">
        <v>0</v>
      </c>
      <c r="AD36">
        <v>1</v>
      </c>
      <c r="AE36">
        <v>0</v>
      </c>
      <c r="AF36" t="s">
        <v>3</v>
      </c>
      <c r="AG36">
        <v>2.48</v>
      </c>
      <c r="AH36">
        <v>2</v>
      </c>
      <c r="AI36">
        <v>34732267</v>
      </c>
      <c r="AJ36">
        <v>18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</row>
    <row r="37" spans="1:44" x14ac:dyDescent="0.2">
      <c r="A37">
        <f>ROW(Source!A31)</f>
        <v>31</v>
      </c>
      <c r="B37">
        <v>34732271</v>
      </c>
      <c r="C37">
        <v>34732264</v>
      </c>
      <c r="D37">
        <v>31447073</v>
      </c>
      <c r="E37">
        <v>1</v>
      </c>
      <c r="F37">
        <v>1</v>
      </c>
      <c r="G37">
        <v>1</v>
      </c>
      <c r="H37">
        <v>3</v>
      </c>
      <c r="I37" t="s">
        <v>280</v>
      </c>
      <c r="J37" t="s">
        <v>281</v>
      </c>
      <c r="K37" t="s">
        <v>282</v>
      </c>
      <c r="L37">
        <v>1346</v>
      </c>
      <c r="N37">
        <v>1009</v>
      </c>
      <c r="O37" t="s">
        <v>108</v>
      </c>
      <c r="P37" t="s">
        <v>108</v>
      </c>
      <c r="Q37">
        <v>1</v>
      </c>
      <c r="X37">
        <v>0.19</v>
      </c>
      <c r="Y37">
        <v>9.0399999999999991</v>
      </c>
      <c r="Z37">
        <v>0</v>
      </c>
      <c r="AA37">
        <v>0</v>
      </c>
      <c r="AB37">
        <v>0</v>
      </c>
      <c r="AC37">
        <v>0</v>
      </c>
      <c r="AD37">
        <v>1</v>
      </c>
      <c r="AE37">
        <v>0</v>
      </c>
      <c r="AF37" t="s">
        <v>3</v>
      </c>
      <c r="AG37">
        <v>0.19</v>
      </c>
      <c r="AH37">
        <v>3</v>
      </c>
      <c r="AI37">
        <v>-1</v>
      </c>
      <c r="AJ37" t="s">
        <v>3</v>
      </c>
      <c r="AK37">
        <v>4</v>
      </c>
      <c r="AL37">
        <v>-1.7175999999999998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1</v>
      </c>
    </row>
    <row r="38" spans="1:44" x14ac:dyDescent="0.2">
      <c r="A38">
        <f>ROW(Source!A31)</f>
        <v>31</v>
      </c>
      <c r="B38">
        <v>34732272</v>
      </c>
      <c r="C38">
        <v>34732264</v>
      </c>
      <c r="D38">
        <v>31474798</v>
      </c>
      <c r="E38">
        <v>1</v>
      </c>
      <c r="F38">
        <v>1</v>
      </c>
      <c r="G38">
        <v>1</v>
      </c>
      <c r="H38">
        <v>3</v>
      </c>
      <c r="I38" t="s">
        <v>283</v>
      </c>
      <c r="J38" t="s">
        <v>284</v>
      </c>
      <c r="K38" t="s">
        <v>285</v>
      </c>
      <c r="L38">
        <v>1339</v>
      </c>
      <c r="N38">
        <v>1007</v>
      </c>
      <c r="O38" t="s">
        <v>97</v>
      </c>
      <c r="P38" t="s">
        <v>97</v>
      </c>
      <c r="Q38">
        <v>1</v>
      </c>
      <c r="X38">
        <v>2E-3</v>
      </c>
      <c r="Y38">
        <v>180.77</v>
      </c>
      <c r="Z38">
        <v>0</v>
      </c>
      <c r="AA38">
        <v>0</v>
      </c>
      <c r="AB38">
        <v>0</v>
      </c>
      <c r="AC38">
        <v>0</v>
      </c>
      <c r="AD38">
        <v>1</v>
      </c>
      <c r="AE38">
        <v>0</v>
      </c>
      <c r="AF38" t="s">
        <v>3</v>
      </c>
      <c r="AG38">
        <v>2E-3</v>
      </c>
      <c r="AH38">
        <v>3</v>
      </c>
      <c r="AI38">
        <v>-1</v>
      </c>
      <c r="AJ38" t="s">
        <v>3</v>
      </c>
      <c r="AK38">
        <v>4</v>
      </c>
      <c r="AL38">
        <v>-0.36154000000000003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1</v>
      </c>
    </row>
    <row r="39" spans="1:44" x14ac:dyDescent="0.2">
      <c r="A39">
        <f>ROW(Source!A31)</f>
        <v>31</v>
      </c>
      <c r="B39">
        <v>34732273</v>
      </c>
      <c r="C39">
        <v>34732264</v>
      </c>
      <c r="D39">
        <v>31483458</v>
      </c>
      <c r="E39">
        <v>1</v>
      </c>
      <c r="F39">
        <v>1</v>
      </c>
      <c r="G39">
        <v>1</v>
      </c>
      <c r="H39">
        <v>3</v>
      </c>
      <c r="I39" t="s">
        <v>286</v>
      </c>
      <c r="J39" t="s">
        <v>287</v>
      </c>
      <c r="K39" t="s">
        <v>288</v>
      </c>
      <c r="L39">
        <v>1346</v>
      </c>
      <c r="N39">
        <v>1009</v>
      </c>
      <c r="O39" t="s">
        <v>108</v>
      </c>
      <c r="P39" t="s">
        <v>108</v>
      </c>
      <c r="Q39">
        <v>1</v>
      </c>
      <c r="X39">
        <v>0.39</v>
      </c>
      <c r="Y39">
        <v>9.61</v>
      </c>
      <c r="Z39">
        <v>0</v>
      </c>
      <c r="AA39">
        <v>0</v>
      </c>
      <c r="AB39">
        <v>0</v>
      </c>
      <c r="AC39">
        <v>0</v>
      </c>
      <c r="AD39">
        <v>1</v>
      </c>
      <c r="AE39">
        <v>0</v>
      </c>
      <c r="AF39" t="s">
        <v>3</v>
      </c>
      <c r="AG39">
        <v>0.39</v>
      </c>
      <c r="AH39">
        <v>3</v>
      </c>
      <c r="AI39">
        <v>-1</v>
      </c>
      <c r="AJ39" t="s">
        <v>3</v>
      </c>
      <c r="AK39">
        <v>4</v>
      </c>
      <c r="AL39">
        <v>-3.7479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1</v>
      </c>
    </row>
    <row r="40" spans="1:44" x14ac:dyDescent="0.2">
      <c r="A40">
        <f>ROW(Source!A31)</f>
        <v>31</v>
      </c>
      <c r="B40">
        <v>34732274</v>
      </c>
      <c r="C40">
        <v>34732264</v>
      </c>
      <c r="D40">
        <v>31496748</v>
      </c>
      <c r="E40">
        <v>1</v>
      </c>
      <c r="F40">
        <v>1</v>
      </c>
      <c r="G40">
        <v>1</v>
      </c>
      <c r="H40">
        <v>3</v>
      </c>
      <c r="I40" t="s">
        <v>289</v>
      </c>
      <c r="J40" t="s">
        <v>290</v>
      </c>
      <c r="K40" t="s">
        <v>291</v>
      </c>
      <c r="L40">
        <v>1355</v>
      </c>
      <c r="N40">
        <v>1010</v>
      </c>
      <c r="O40" t="s">
        <v>292</v>
      </c>
      <c r="P40" t="s">
        <v>292</v>
      </c>
      <c r="Q40">
        <v>100</v>
      </c>
      <c r="X40">
        <v>0.01</v>
      </c>
      <c r="Y40">
        <v>409</v>
      </c>
      <c r="Z40">
        <v>0</v>
      </c>
      <c r="AA40">
        <v>0</v>
      </c>
      <c r="AB40">
        <v>0</v>
      </c>
      <c r="AC40">
        <v>0</v>
      </c>
      <c r="AD40">
        <v>1</v>
      </c>
      <c r="AE40">
        <v>0</v>
      </c>
      <c r="AF40" t="s">
        <v>3</v>
      </c>
      <c r="AG40">
        <v>0.01</v>
      </c>
      <c r="AH40">
        <v>3</v>
      </c>
      <c r="AI40">
        <v>-1</v>
      </c>
      <c r="AJ40" t="s">
        <v>3</v>
      </c>
      <c r="AK40">
        <v>4</v>
      </c>
      <c r="AL40">
        <v>-4.09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1</v>
      </c>
    </row>
    <row r="41" spans="1:44" x14ac:dyDescent="0.2">
      <c r="A41">
        <f>ROW(Source!A31)</f>
        <v>31</v>
      </c>
      <c r="B41">
        <v>34732275</v>
      </c>
      <c r="C41">
        <v>34732264</v>
      </c>
      <c r="D41">
        <v>31512220</v>
      </c>
      <c r="E41">
        <v>1</v>
      </c>
      <c r="F41">
        <v>1</v>
      </c>
      <c r="G41">
        <v>1</v>
      </c>
      <c r="H41">
        <v>3</v>
      </c>
      <c r="I41" t="s">
        <v>293</v>
      </c>
      <c r="J41" t="s">
        <v>294</v>
      </c>
      <c r="K41" t="s">
        <v>295</v>
      </c>
      <c r="L41">
        <v>1301</v>
      </c>
      <c r="N41">
        <v>1003</v>
      </c>
      <c r="O41" t="s">
        <v>80</v>
      </c>
      <c r="P41" t="s">
        <v>80</v>
      </c>
      <c r="Q41">
        <v>1</v>
      </c>
      <c r="X41">
        <v>6</v>
      </c>
      <c r="Y41">
        <v>14.5</v>
      </c>
      <c r="Z41">
        <v>0</v>
      </c>
      <c r="AA41">
        <v>0</v>
      </c>
      <c r="AB41">
        <v>0</v>
      </c>
      <c r="AC41">
        <v>0</v>
      </c>
      <c r="AD41">
        <v>1</v>
      </c>
      <c r="AE41">
        <v>0</v>
      </c>
      <c r="AF41" t="s">
        <v>3</v>
      </c>
      <c r="AG41">
        <v>6</v>
      </c>
      <c r="AH41">
        <v>3</v>
      </c>
      <c r="AI41">
        <v>-1</v>
      </c>
      <c r="AJ41" t="s">
        <v>3</v>
      </c>
      <c r="AK41">
        <v>4</v>
      </c>
      <c r="AL41">
        <v>-87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1</v>
      </c>
    </row>
    <row r="42" spans="1:44" x14ac:dyDescent="0.2">
      <c r="A42">
        <f>ROW(Source!A31)</f>
        <v>31</v>
      </c>
      <c r="B42">
        <v>34732276</v>
      </c>
      <c r="C42">
        <v>34732264</v>
      </c>
      <c r="D42">
        <v>31513891</v>
      </c>
      <c r="E42">
        <v>1</v>
      </c>
      <c r="F42">
        <v>1</v>
      </c>
      <c r="G42">
        <v>1</v>
      </c>
      <c r="H42">
        <v>3</v>
      </c>
      <c r="I42" t="s">
        <v>296</v>
      </c>
      <c r="J42" t="s">
        <v>297</v>
      </c>
      <c r="K42" t="s">
        <v>298</v>
      </c>
      <c r="L42">
        <v>1358</v>
      </c>
      <c r="N42">
        <v>1010</v>
      </c>
      <c r="O42" t="s">
        <v>299</v>
      </c>
      <c r="P42" t="s">
        <v>299</v>
      </c>
      <c r="Q42">
        <v>10</v>
      </c>
      <c r="X42">
        <v>0.2</v>
      </c>
      <c r="Y42">
        <v>43.83</v>
      </c>
      <c r="Z42">
        <v>0</v>
      </c>
      <c r="AA42">
        <v>0</v>
      </c>
      <c r="AB42">
        <v>0</v>
      </c>
      <c r="AC42">
        <v>0</v>
      </c>
      <c r="AD42">
        <v>1</v>
      </c>
      <c r="AE42">
        <v>0</v>
      </c>
      <c r="AF42" t="s">
        <v>3</v>
      </c>
      <c r="AG42">
        <v>0.2</v>
      </c>
      <c r="AH42">
        <v>3</v>
      </c>
      <c r="AI42">
        <v>-1</v>
      </c>
      <c r="AJ42" t="s">
        <v>3</v>
      </c>
      <c r="AK42">
        <v>4</v>
      </c>
      <c r="AL42">
        <v>-8.766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1</v>
      </c>
    </row>
    <row r="43" spans="1:44" x14ac:dyDescent="0.2">
      <c r="A43">
        <f>ROW(Source!A32)</f>
        <v>32</v>
      </c>
      <c r="B43">
        <v>34732284</v>
      </c>
      <c r="C43">
        <v>34732277</v>
      </c>
      <c r="D43">
        <v>31715651</v>
      </c>
      <c r="E43">
        <v>1</v>
      </c>
      <c r="F43">
        <v>1</v>
      </c>
      <c r="G43">
        <v>1</v>
      </c>
      <c r="H43">
        <v>1</v>
      </c>
      <c r="I43" t="s">
        <v>254</v>
      </c>
      <c r="J43" t="s">
        <v>3</v>
      </c>
      <c r="K43" t="s">
        <v>255</v>
      </c>
      <c r="L43">
        <v>1191</v>
      </c>
      <c r="N43">
        <v>1013</v>
      </c>
      <c r="O43" t="s">
        <v>242</v>
      </c>
      <c r="P43" t="s">
        <v>242</v>
      </c>
      <c r="Q43">
        <v>1</v>
      </c>
      <c r="X43">
        <v>17.82</v>
      </c>
      <c r="Y43">
        <v>0</v>
      </c>
      <c r="Z43">
        <v>0</v>
      </c>
      <c r="AA43">
        <v>0</v>
      </c>
      <c r="AB43">
        <v>9.6199999999999992</v>
      </c>
      <c r="AC43">
        <v>0</v>
      </c>
      <c r="AD43">
        <v>1</v>
      </c>
      <c r="AE43">
        <v>1</v>
      </c>
      <c r="AF43" t="s">
        <v>3</v>
      </c>
      <c r="AG43">
        <v>17.82</v>
      </c>
      <c r="AH43">
        <v>2</v>
      </c>
      <c r="AI43">
        <v>34732278</v>
      </c>
      <c r="AJ43">
        <v>19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</row>
    <row r="44" spans="1:44" x14ac:dyDescent="0.2">
      <c r="A44">
        <f>ROW(Source!A32)</f>
        <v>32</v>
      </c>
      <c r="B44">
        <v>34732285</v>
      </c>
      <c r="C44">
        <v>34732277</v>
      </c>
      <c r="D44">
        <v>31709492</v>
      </c>
      <c r="E44">
        <v>1</v>
      </c>
      <c r="F44">
        <v>1</v>
      </c>
      <c r="G44">
        <v>1</v>
      </c>
      <c r="H44">
        <v>1</v>
      </c>
      <c r="I44" t="s">
        <v>240</v>
      </c>
      <c r="J44" t="s">
        <v>3</v>
      </c>
      <c r="K44" t="s">
        <v>241</v>
      </c>
      <c r="L44">
        <v>1191</v>
      </c>
      <c r="N44">
        <v>1013</v>
      </c>
      <c r="O44" t="s">
        <v>242</v>
      </c>
      <c r="P44" t="s">
        <v>242</v>
      </c>
      <c r="Q44">
        <v>1</v>
      </c>
      <c r="X44">
        <v>3.88</v>
      </c>
      <c r="Y44">
        <v>0</v>
      </c>
      <c r="Z44">
        <v>0</v>
      </c>
      <c r="AA44">
        <v>0</v>
      </c>
      <c r="AB44">
        <v>0</v>
      </c>
      <c r="AC44">
        <v>0</v>
      </c>
      <c r="AD44">
        <v>1</v>
      </c>
      <c r="AE44">
        <v>2</v>
      </c>
      <c r="AF44" t="s">
        <v>3</v>
      </c>
      <c r="AG44">
        <v>3.88</v>
      </c>
      <c r="AH44">
        <v>2</v>
      </c>
      <c r="AI44">
        <v>34732279</v>
      </c>
      <c r="AJ44">
        <v>20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</row>
    <row r="45" spans="1:44" x14ac:dyDescent="0.2">
      <c r="A45">
        <f>ROW(Source!A32)</f>
        <v>32</v>
      </c>
      <c r="B45">
        <v>34732286</v>
      </c>
      <c r="C45">
        <v>34732277</v>
      </c>
      <c r="D45">
        <v>31526753</v>
      </c>
      <c r="E45">
        <v>1</v>
      </c>
      <c r="F45">
        <v>1</v>
      </c>
      <c r="G45">
        <v>1</v>
      </c>
      <c r="H45">
        <v>2</v>
      </c>
      <c r="I45" t="s">
        <v>256</v>
      </c>
      <c r="J45" t="s">
        <v>257</v>
      </c>
      <c r="K45" t="s">
        <v>258</v>
      </c>
      <c r="L45">
        <v>1368</v>
      </c>
      <c r="N45">
        <v>1011</v>
      </c>
      <c r="O45" t="s">
        <v>246</v>
      </c>
      <c r="P45" t="s">
        <v>246</v>
      </c>
      <c r="Q45">
        <v>1</v>
      </c>
      <c r="X45">
        <v>1.94</v>
      </c>
      <c r="Y45">
        <v>0</v>
      </c>
      <c r="Z45">
        <v>111.99</v>
      </c>
      <c r="AA45">
        <v>13.5</v>
      </c>
      <c r="AB45">
        <v>0</v>
      </c>
      <c r="AC45">
        <v>0</v>
      </c>
      <c r="AD45">
        <v>1</v>
      </c>
      <c r="AE45">
        <v>0</v>
      </c>
      <c r="AF45" t="s">
        <v>3</v>
      </c>
      <c r="AG45">
        <v>1.94</v>
      </c>
      <c r="AH45">
        <v>2</v>
      </c>
      <c r="AI45">
        <v>34732280</v>
      </c>
      <c r="AJ45">
        <v>21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</row>
    <row r="46" spans="1:44" x14ac:dyDescent="0.2">
      <c r="A46">
        <f>ROW(Source!A32)</f>
        <v>32</v>
      </c>
      <c r="B46">
        <v>34732287</v>
      </c>
      <c r="C46">
        <v>34732277</v>
      </c>
      <c r="D46">
        <v>31526887</v>
      </c>
      <c r="E46">
        <v>1</v>
      </c>
      <c r="F46">
        <v>1</v>
      </c>
      <c r="G46">
        <v>1</v>
      </c>
      <c r="H46">
        <v>2</v>
      </c>
      <c r="I46" t="s">
        <v>259</v>
      </c>
      <c r="J46" t="s">
        <v>260</v>
      </c>
      <c r="K46" t="s">
        <v>261</v>
      </c>
      <c r="L46">
        <v>1368</v>
      </c>
      <c r="N46">
        <v>1011</v>
      </c>
      <c r="O46" t="s">
        <v>246</v>
      </c>
      <c r="P46" t="s">
        <v>246</v>
      </c>
      <c r="Q46">
        <v>1</v>
      </c>
      <c r="X46">
        <v>3.97</v>
      </c>
      <c r="Y46">
        <v>0</v>
      </c>
      <c r="Z46">
        <v>0.9</v>
      </c>
      <c r="AA46">
        <v>0</v>
      </c>
      <c r="AB46">
        <v>0</v>
      </c>
      <c r="AC46">
        <v>0</v>
      </c>
      <c r="AD46">
        <v>1</v>
      </c>
      <c r="AE46">
        <v>0</v>
      </c>
      <c r="AF46" t="s">
        <v>3</v>
      </c>
      <c r="AG46">
        <v>3.97</v>
      </c>
      <c r="AH46">
        <v>2</v>
      </c>
      <c r="AI46">
        <v>34732281</v>
      </c>
      <c r="AJ46">
        <v>22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</row>
    <row r="47" spans="1:44" x14ac:dyDescent="0.2">
      <c r="A47">
        <f>ROW(Source!A32)</f>
        <v>32</v>
      </c>
      <c r="B47">
        <v>34732288</v>
      </c>
      <c r="C47">
        <v>34732277</v>
      </c>
      <c r="D47">
        <v>31526953</v>
      </c>
      <c r="E47">
        <v>1</v>
      </c>
      <c r="F47">
        <v>1</v>
      </c>
      <c r="G47">
        <v>1</v>
      </c>
      <c r="H47">
        <v>2</v>
      </c>
      <c r="I47" t="s">
        <v>262</v>
      </c>
      <c r="J47" t="s">
        <v>263</v>
      </c>
      <c r="K47" t="s">
        <v>264</v>
      </c>
      <c r="L47">
        <v>1368</v>
      </c>
      <c r="N47">
        <v>1011</v>
      </c>
      <c r="O47" t="s">
        <v>246</v>
      </c>
      <c r="P47" t="s">
        <v>246</v>
      </c>
      <c r="Q47">
        <v>1</v>
      </c>
      <c r="X47">
        <v>3.97</v>
      </c>
      <c r="Y47">
        <v>0</v>
      </c>
      <c r="Z47">
        <v>6.9</v>
      </c>
      <c r="AA47">
        <v>0</v>
      </c>
      <c r="AB47">
        <v>0</v>
      </c>
      <c r="AC47">
        <v>0</v>
      </c>
      <c r="AD47">
        <v>1</v>
      </c>
      <c r="AE47">
        <v>0</v>
      </c>
      <c r="AF47" t="s">
        <v>3</v>
      </c>
      <c r="AG47">
        <v>3.97</v>
      </c>
      <c r="AH47">
        <v>2</v>
      </c>
      <c r="AI47">
        <v>34732282</v>
      </c>
      <c r="AJ47">
        <v>23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</row>
    <row r="48" spans="1:44" x14ac:dyDescent="0.2">
      <c r="A48">
        <f>ROW(Source!A32)</f>
        <v>32</v>
      </c>
      <c r="B48">
        <v>34732289</v>
      </c>
      <c r="C48">
        <v>34732277</v>
      </c>
      <c r="D48">
        <v>31528142</v>
      </c>
      <c r="E48">
        <v>1</v>
      </c>
      <c r="F48">
        <v>1</v>
      </c>
      <c r="G48">
        <v>1</v>
      </c>
      <c r="H48">
        <v>2</v>
      </c>
      <c r="I48" t="s">
        <v>265</v>
      </c>
      <c r="J48" t="s">
        <v>266</v>
      </c>
      <c r="K48" t="s">
        <v>267</v>
      </c>
      <c r="L48">
        <v>1368</v>
      </c>
      <c r="N48">
        <v>1011</v>
      </c>
      <c r="O48" t="s">
        <v>246</v>
      </c>
      <c r="P48" t="s">
        <v>246</v>
      </c>
      <c r="Q48">
        <v>1</v>
      </c>
      <c r="X48">
        <v>1.94</v>
      </c>
      <c r="Y48">
        <v>0</v>
      </c>
      <c r="Z48">
        <v>65.709999999999994</v>
      </c>
      <c r="AA48">
        <v>11.6</v>
      </c>
      <c r="AB48">
        <v>0</v>
      </c>
      <c r="AC48">
        <v>0</v>
      </c>
      <c r="AD48">
        <v>1</v>
      </c>
      <c r="AE48">
        <v>0</v>
      </c>
      <c r="AF48" t="s">
        <v>3</v>
      </c>
      <c r="AG48">
        <v>1.94</v>
      </c>
      <c r="AH48">
        <v>2</v>
      </c>
      <c r="AI48">
        <v>34732283</v>
      </c>
      <c r="AJ48">
        <v>24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</row>
    <row r="49" spans="1:44" x14ac:dyDescent="0.2">
      <c r="A49">
        <f>ROW(Source!A32)</f>
        <v>32</v>
      </c>
      <c r="B49">
        <v>34732290</v>
      </c>
      <c r="C49">
        <v>34732277</v>
      </c>
      <c r="D49">
        <v>31446709</v>
      </c>
      <c r="E49">
        <v>1</v>
      </c>
      <c r="F49">
        <v>1</v>
      </c>
      <c r="G49">
        <v>1</v>
      </c>
      <c r="H49">
        <v>3</v>
      </c>
      <c r="I49" t="s">
        <v>300</v>
      </c>
      <c r="J49" t="s">
        <v>301</v>
      </c>
      <c r="K49" t="s">
        <v>302</v>
      </c>
      <c r="L49">
        <v>1308</v>
      </c>
      <c r="N49">
        <v>1003</v>
      </c>
      <c r="O49" t="s">
        <v>42</v>
      </c>
      <c r="P49" t="s">
        <v>42</v>
      </c>
      <c r="Q49">
        <v>100</v>
      </c>
      <c r="X49">
        <v>9.5999999999999992E-3</v>
      </c>
      <c r="Y49">
        <v>120</v>
      </c>
      <c r="Z49">
        <v>0</v>
      </c>
      <c r="AA49">
        <v>0</v>
      </c>
      <c r="AB49">
        <v>0</v>
      </c>
      <c r="AC49">
        <v>0</v>
      </c>
      <c r="AD49">
        <v>1</v>
      </c>
      <c r="AE49">
        <v>0</v>
      </c>
      <c r="AF49" t="s">
        <v>3</v>
      </c>
      <c r="AG49">
        <v>9.5999999999999992E-3</v>
      </c>
      <c r="AH49">
        <v>3</v>
      </c>
      <c r="AI49">
        <v>-1</v>
      </c>
      <c r="AJ49" t="s">
        <v>3</v>
      </c>
      <c r="AK49">
        <v>4</v>
      </c>
      <c r="AL49">
        <v>-1.1519999999999999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1</v>
      </c>
    </row>
    <row r="50" spans="1:44" x14ac:dyDescent="0.2">
      <c r="A50">
        <f>ROW(Source!A32)</f>
        <v>32</v>
      </c>
      <c r="B50">
        <v>34732291</v>
      </c>
      <c r="C50">
        <v>34732277</v>
      </c>
      <c r="D50">
        <v>31470585</v>
      </c>
      <c r="E50">
        <v>1</v>
      </c>
      <c r="F50">
        <v>1</v>
      </c>
      <c r="G50">
        <v>1</v>
      </c>
      <c r="H50">
        <v>3</v>
      </c>
      <c r="I50" t="s">
        <v>303</v>
      </c>
      <c r="J50" t="s">
        <v>304</v>
      </c>
      <c r="K50" t="s">
        <v>305</v>
      </c>
      <c r="L50">
        <v>1348</v>
      </c>
      <c r="N50">
        <v>1009</v>
      </c>
      <c r="O50" t="s">
        <v>306</v>
      </c>
      <c r="P50" t="s">
        <v>306</v>
      </c>
      <c r="Q50">
        <v>1000</v>
      </c>
      <c r="X50">
        <v>1E-3</v>
      </c>
      <c r="Y50">
        <v>5000</v>
      </c>
      <c r="Z50">
        <v>0</v>
      </c>
      <c r="AA50">
        <v>0</v>
      </c>
      <c r="AB50">
        <v>0</v>
      </c>
      <c r="AC50">
        <v>0</v>
      </c>
      <c r="AD50">
        <v>1</v>
      </c>
      <c r="AE50">
        <v>0</v>
      </c>
      <c r="AF50" t="s">
        <v>3</v>
      </c>
      <c r="AG50">
        <v>1E-3</v>
      </c>
      <c r="AH50">
        <v>3</v>
      </c>
      <c r="AI50">
        <v>-1</v>
      </c>
      <c r="AJ50" t="s">
        <v>3</v>
      </c>
      <c r="AK50">
        <v>4</v>
      </c>
      <c r="AL50">
        <v>-5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1</v>
      </c>
    </row>
    <row r="51" spans="1:44" x14ac:dyDescent="0.2">
      <c r="A51">
        <f>ROW(Source!A32)</f>
        <v>32</v>
      </c>
      <c r="B51">
        <v>34732292</v>
      </c>
      <c r="C51">
        <v>34732277</v>
      </c>
      <c r="D51">
        <v>31470674</v>
      </c>
      <c r="E51">
        <v>1</v>
      </c>
      <c r="F51">
        <v>1</v>
      </c>
      <c r="G51">
        <v>1</v>
      </c>
      <c r="H51">
        <v>3</v>
      </c>
      <c r="I51" t="s">
        <v>307</v>
      </c>
      <c r="J51" t="s">
        <v>308</v>
      </c>
      <c r="K51" t="s">
        <v>309</v>
      </c>
      <c r="L51">
        <v>1348</v>
      </c>
      <c r="N51">
        <v>1009</v>
      </c>
      <c r="O51" t="s">
        <v>306</v>
      </c>
      <c r="P51" t="s">
        <v>306</v>
      </c>
      <c r="Q51">
        <v>1000</v>
      </c>
      <c r="X51">
        <v>0.01</v>
      </c>
      <c r="Y51">
        <v>5763</v>
      </c>
      <c r="Z51">
        <v>0</v>
      </c>
      <c r="AA51">
        <v>0</v>
      </c>
      <c r="AB51">
        <v>0</v>
      </c>
      <c r="AC51">
        <v>0</v>
      </c>
      <c r="AD51">
        <v>1</v>
      </c>
      <c r="AE51">
        <v>0</v>
      </c>
      <c r="AF51" t="s">
        <v>3</v>
      </c>
      <c r="AG51">
        <v>0.01</v>
      </c>
      <c r="AH51">
        <v>3</v>
      </c>
      <c r="AI51">
        <v>-1</v>
      </c>
      <c r="AJ51" t="s">
        <v>3</v>
      </c>
      <c r="AK51">
        <v>4</v>
      </c>
      <c r="AL51">
        <v>-57.63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1</v>
      </c>
    </row>
    <row r="52" spans="1:44" x14ac:dyDescent="0.2">
      <c r="A52">
        <f>ROW(Source!A32)</f>
        <v>32</v>
      </c>
      <c r="B52">
        <v>34732293</v>
      </c>
      <c r="C52">
        <v>34732277</v>
      </c>
      <c r="D52">
        <v>31482923</v>
      </c>
      <c r="E52">
        <v>1</v>
      </c>
      <c r="F52">
        <v>1</v>
      </c>
      <c r="G52">
        <v>1</v>
      </c>
      <c r="H52">
        <v>3</v>
      </c>
      <c r="I52" t="s">
        <v>310</v>
      </c>
      <c r="J52" t="s">
        <v>311</v>
      </c>
      <c r="K52" t="s">
        <v>312</v>
      </c>
      <c r="L52">
        <v>1346</v>
      </c>
      <c r="N52">
        <v>1009</v>
      </c>
      <c r="O52" t="s">
        <v>108</v>
      </c>
      <c r="P52" t="s">
        <v>108</v>
      </c>
      <c r="Q52">
        <v>1</v>
      </c>
      <c r="X52">
        <v>0.25</v>
      </c>
      <c r="Y52">
        <v>28.6</v>
      </c>
      <c r="Z52">
        <v>0</v>
      </c>
      <c r="AA52">
        <v>0</v>
      </c>
      <c r="AB52">
        <v>0</v>
      </c>
      <c r="AC52">
        <v>0</v>
      </c>
      <c r="AD52">
        <v>1</v>
      </c>
      <c r="AE52">
        <v>0</v>
      </c>
      <c r="AF52" t="s">
        <v>3</v>
      </c>
      <c r="AG52">
        <v>0.25</v>
      </c>
      <c r="AH52">
        <v>3</v>
      </c>
      <c r="AI52">
        <v>-1</v>
      </c>
      <c r="AJ52" t="s">
        <v>3</v>
      </c>
      <c r="AK52">
        <v>4</v>
      </c>
      <c r="AL52">
        <v>-7.15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1</v>
      </c>
    </row>
    <row r="53" spans="1:44" x14ac:dyDescent="0.2">
      <c r="A53">
        <f>ROW(Source!A32)</f>
        <v>32</v>
      </c>
      <c r="B53">
        <v>34732294</v>
      </c>
      <c r="C53">
        <v>34732277</v>
      </c>
      <c r="D53">
        <v>31482960</v>
      </c>
      <c r="E53">
        <v>1</v>
      </c>
      <c r="F53">
        <v>1</v>
      </c>
      <c r="G53">
        <v>1</v>
      </c>
      <c r="H53">
        <v>3</v>
      </c>
      <c r="I53" t="s">
        <v>313</v>
      </c>
      <c r="J53" t="s">
        <v>314</v>
      </c>
      <c r="K53" t="s">
        <v>315</v>
      </c>
      <c r="L53">
        <v>1348</v>
      </c>
      <c r="N53">
        <v>1009</v>
      </c>
      <c r="O53" t="s">
        <v>306</v>
      </c>
      <c r="P53" t="s">
        <v>306</v>
      </c>
      <c r="Q53">
        <v>1000</v>
      </c>
      <c r="X53">
        <v>6.0000000000000002E-5</v>
      </c>
      <c r="Y53">
        <v>7826.9</v>
      </c>
      <c r="Z53">
        <v>0</v>
      </c>
      <c r="AA53">
        <v>0</v>
      </c>
      <c r="AB53">
        <v>0</v>
      </c>
      <c r="AC53">
        <v>0</v>
      </c>
      <c r="AD53">
        <v>1</v>
      </c>
      <c r="AE53">
        <v>0</v>
      </c>
      <c r="AF53" t="s">
        <v>3</v>
      </c>
      <c r="AG53">
        <v>6.0000000000000002E-5</v>
      </c>
      <c r="AH53">
        <v>3</v>
      </c>
      <c r="AI53">
        <v>-1</v>
      </c>
      <c r="AJ53" t="s">
        <v>3</v>
      </c>
      <c r="AK53">
        <v>4</v>
      </c>
      <c r="AL53">
        <v>-0.46961399999999998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1</v>
      </c>
    </row>
    <row r="54" spans="1:44" x14ac:dyDescent="0.2">
      <c r="A54">
        <f>ROW(Source!A32)</f>
        <v>32</v>
      </c>
      <c r="B54">
        <v>34732295</v>
      </c>
      <c r="C54">
        <v>34732277</v>
      </c>
      <c r="D54">
        <v>31443668</v>
      </c>
      <c r="E54">
        <v>17</v>
      </c>
      <c r="F54">
        <v>1</v>
      </c>
      <c r="G54">
        <v>1</v>
      </c>
      <c r="H54">
        <v>3</v>
      </c>
      <c r="I54" t="s">
        <v>316</v>
      </c>
      <c r="J54" t="s">
        <v>3</v>
      </c>
      <c r="K54" t="s">
        <v>317</v>
      </c>
      <c r="L54">
        <v>1374</v>
      </c>
      <c r="N54">
        <v>1013</v>
      </c>
      <c r="O54" t="s">
        <v>318</v>
      </c>
      <c r="P54" t="s">
        <v>318</v>
      </c>
      <c r="Q54">
        <v>1</v>
      </c>
      <c r="X54">
        <v>3.43</v>
      </c>
      <c r="Y54">
        <v>1</v>
      </c>
      <c r="Z54">
        <v>0</v>
      </c>
      <c r="AA54">
        <v>0</v>
      </c>
      <c r="AB54">
        <v>0</v>
      </c>
      <c r="AC54">
        <v>0</v>
      </c>
      <c r="AD54">
        <v>1</v>
      </c>
      <c r="AE54">
        <v>0</v>
      </c>
      <c r="AF54" t="s">
        <v>3</v>
      </c>
      <c r="AG54">
        <v>3.43</v>
      </c>
      <c r="AH54">
        <v>3</v>
      </c>
      <c r="AI54">
        <v>-1</v>
      </c>
      <c r="AJ54" t="s">
        <v>3</v>
      </c>
      <c r="AK54">
        <v>4</v>
      </c>
      <c r="AL54">
        <v>-3.43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1</v>
      </c>
    </row>
    <row r="55" spans="1:44" x14ac:dyDescent="0.2">
      <c r="A55">
        <f>ROW(Source!A33)</f>
        <v>33</v>
      </c>
      <c r="B55">
        <v>34732284</v>
      </c>
      <c r="C55">
        <v>34732277</v>
      </c>
      <c r="D55">
        <v>31715651</v>
      </c>
      <c r="E55">
        <v>1</v>
      </c>
      <c r="F55">
        <v>1</v>
      </c>
      <c r="G55">
        <v>1</v>
      </c>
      <c r="H55">
        <v>1</v>
      </c>
      <c r="I55" t="s">
        <v>254</v>
      </c>
      <c r="J55" t="s">
        <v>3</v>
      </c>
      <c r="K55" t="s">
        <v>255</v>
      </c>
      <c r="L55">
        <v>1191</v>
      </c>
      <c r="N55">
        <v>1013</v>
      </c>
      <c r="O55" t="s">
        <v>242</v>
      </c>
      <c r="P55" t="s">
        <v>242</v>
      </c>
      <c r="Q55">
        <v>1</v>
      </c>
      <c r="X55">
        <v>17.82</v>
      </c>
      <c r="Y55">
        <v>0</v>
      </c>
      <c r="Z55">
        <v>0</v>
      </c>
      <c r="AA55">
        <v>0</v>
      </c>
      <c r="AB55">
        <v>9.6199999999999992</v>
      </c>
      <c r="AC55">
        <v>0</v>
      </c>
      <c r="AD55">
        <v>1</v>
      </c>
      <c r="AE55">
        <v>1</v>
      </c>
      <c r="AF55" t="s">
        <v>3</v>
      </c>
      <c r="AG55">
        <v>17.82</v>
      </c>
      <c r="AH55">
        <v>2</v>
      </c>
      <c r="AI55">
        <v>34732278</v>
      </c>
      <c r="AJ55">
        <v>25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</row>
    <row r="56" spans="1:44" x14ac:dyDescent="0.2">
      <c r="A56">
        <f>ROW(Source!A33)</f>
        <v>33</v>
      </c>
      <c r="B56">
        <v>34732285</v>
      </c>
      <c r="C56">
        <v>34732277</v>
      </c>
      <c r="D56">
        <v>31709492</v>
      </c>
      <c r="E56">
        <v>1</v>
      </c>
      <c r="F56">
        <v>1</v>
      </c>
      <c r="G56">
        <v>1</v>
      </c>
      <c r="H56">
        <v>1</v>
      </c>
      <c r="I56" t="s">
        <v>240</v>
      </c>
      <c r="J56" t="s">
        <v>3</v>
      </c>
      <c r="K56" t="s">
        <v>241</v>
      </c>
      <c r="L56">
        <v>1191</v>
      </c>
      <c r="N56">
        <v>1013</v>
      </c>
      <c r="O56" t="s">
        <v>242</v>
      </c>
      <c r="P56" t="s">
        <v>242</v>
      </c>
      <c r="Q56">
        <v>1</v>
      </c>
      <c r="X56">
        <v>3.88</v>
      </c>
      <c r="Y56">
        <v>0</v>
      </c>
      <c r="Z56">
        <v>0</v>
      </c>
      <c r="AA56">
        <v>0</v>
      </c>
      <c r="AB56">
        <v>0</v>
      </c>
      <c r="AC56">
        <v>0</v>
      </c>
      <c r="AD56">
        <v>1</v>
      </c>
      <c r="AE56">
        <v>2</v>
      </c>
      <c r="AF56" t="s">
        <v>3</v>
      </c>
      <c r="AG56">
        <v>3.88</v>
      </c>
      <c r="AH56">
        <v>2</v>
      </c>
      <c r="AI56">
        <v>34732279</v>
      </c>
      <c r="AJ56">
        <v>26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</row>
    <row r="57" spans="1:44" x14ac:dyDescent="0.2">
      <c r="A57">
        <f>ROW(Source!A33)</f>
        <v>33</v>
      </c>
      <c r="B57">
        <v>34732286</v>
      </c>
      <c r="C57">
        <v>34732277</v>
      </c>
      <c r="D57">
        <v>31526753</v>
      </c>
      <c r="E57">
        <v>1</v>
      </c>
      <c r="F57">
        <v>1</v>
      </c>
      <c r="G57">
        <v>1</v>
      </c>
      <c r="H57">
        <v>2</v>
      </c>
      <c r="I57" t="s">
        <v>256</v>
      </c>
      <c r="J57" t="s">
        <v>257</v>
      </c>
      <c r="K57" t="s">
        <v>258</v>
      </c>
      <c r="L57">
        <v>1368</v>
      </c>
      <c r="N57">
        <v>1011</v>
      </c>
      <c r="O57" t="s">
        <v>246</v>
      </c>
      <c r="P57" t="s">
        <v>246</v>
      </c>
      <c r="Q57">
        <v>1</v>
      </c>
      <c r="X57">
        <v>1.94</v>
      </c>
      <c r="Y57">
        <v>0</v>
      </c>
      <c r="Z57">
        <v>111.99</v>
      </c>
      <c r="AA57">
        <v>13.5</v>
      </c>
      <c r="AB57">
        <v>0</v>
      </c>
      <c r="AC57">
        <v>0</v>
      </c>
      <c r="AD57">
        <v>1</v>
      </c>
      <c r="AE57">
        <v>0</v>
      </c>
      <c r="AF57" t="s">
        <v>3</v>
      </c>
      <c r="AG57">
        <v>1.94</v>
      </c>
      <c r="AH57">
        <v>2</v>
      </c>
      <c r="AI57">
        <v>34732280</v>
      </c>
      <c r="AJ57">
        <v>27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</row>
    <row r="58" spans="1:44" x14ac:dyDescent="0.2">
      <c r="A58">
        <f>ROW(Source!A33)</f>
        <v>33</v>
      </c>
      <c r="B58">
        <v>34732287</v>
      </c>
      <c r="C58">
        <v>34732277</v>
      </c>
      <c r="D58">
        <v>31526887</v>
      </c>
      <c r="E58">
        <v>1</v>
      </c>
      <c r="F58">
        <v>1</v>
      </c>
      <c r="G58">
        <v>1</v>
      </c>
      <c r="H58">
        <v>2</v>
      </c>
      <c r="I58" t="s">
        <v>259</v>
      </c>
      <c r="J58" t="s">
        <v>260</v>
      </c>
      <c r="K58" t="s">
        <v>261</v>
      </c>
      <c r="L58">
        <v>1368</v>
      </c>
      <c r="N58">
        <v>1011</v>
      </c>
      <c r="O58" t="s">
        <v>246</v>
      </c>
      <c r="P58" t="s">
        <v>246</v>
      </c>
      <c r="Q58">
        <v>1</v>
      </c>
      <c r="X58">
        <v>3.97</v>
      </c>
      <c r="Y58">
        <v>0</v>
      </c>
      <c r="Z58">
        <v>0.9</v>
      </c>
      <c r="AA58">
        <v>0</v>
      </c>
      <c r="AB58">
        <v>0</v>
      </c>
      <c r="AC58">
        <v>0</v>
      </c>
      <c r="AD58">
        <v>1</v>
      </c>
      <c r="AE58">
        <v>0</v>
      </c>
      <c r="AF58" t="s">
        <v>3</v>
      </c>
      <c r="AG58">
        <v>3.97</v>
      </c>
      <c r="AH58">
        <v>2</v>
      </c>
      <c r="AI58">
        <v>34732281</v>
      </c>
      <c r="AJ58">
        <v>28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</row>
    <row r="59" spans="1:44" x14ac:dyDescent="0.2">
      <c r="A59">
        <f>ROW(Source!A33)</f>
        <v>33</v>
      </c>
      <c r="B59">
        <v>34732288</v>
      </c>
      <c r="C59">
        <v>34732277</v>
      </c>
      <c r="D59">
        <v>31526953</v>
      </c>
      <c r="E59">
        <v>1</v>
      </c>
      <c r="F59">
        <v>1</v>
      </c>
      <c r="G59">
        <v>1</v>
      </c>
      <c r="H59">
        <v>2</v>
      </c>
      <c r="I59" t="s">
        <v>262</v>
      </c>
      <c r="J59" t="s">
        <v>263</v>
      </c>
      <c r="K59" t="s">
        <v>264</v>
      </c>
      <c r="L59">
        <v>1368</v>
      </c>
      <c r="N59">
        <v>1011</v>
      </c>
      <c r="O59" t="s">
        <v>246</v>
      </c>
      <c r="P59" t="s">
        <v>246</v>
      </c>
      <c r="Q59">
        <v>1</v>
      </c>
      <c r="X59">
        <v>3.97</v>
      </c>
      <c r="Y59">
        <v>0</v>
      </c>
      <c r="Z59">
        <v>6.9</v>
      </c>
      <c r="AA59">
        <v>0</v>
      </c>
      <c r="AB59">
        <v>0</v>
      </c>
      <c r="AC59">
        <v>0</v>
      </c>
      <c r="AD59">
        <v>1</v>
      </c>
      <c r="AE59">
        <v>0</v>
      </c>
      <c r="AF59" t="s">
        <v>3</v>
      </c>
      <c r="AG59">
        <v>3.97</v>
      </c>
      <c r="AH59">
        <v>2</v>
      </c>
      <c r="AI59">
        <v>34732282</v>
      </c>
      <c r="AJ59">
        <v>29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</row>
    <row r="60" spans="1:44" x14ac:dyDescent="0.2">
      <c r="A60">
        <f>ROW(Source!A33)</f>
        <v>33</v>
      </c>
      <c r="B60">
        <v>34732289</v>
      </c>
      <c r="C60">
        <v>34732277</v>
      </c>
      <c r="D60">
        <v>31528142</v>
      </c>
      <c r="E60">
        <v>1</v>
      </c>
      <c r="F60">
        <v>1</v>
      </c>
      <c r="G60">
        <v>1</v>
      </c>
      <c r="H60">
        <v>2</v>
      </c>
      <c r="I60" t="s">
        <v>265</v>
      </c>
      <c r="J60" t="s">
        <v>266</v>
      </c>
      <c r="K60" t="s">
        <v>267</v>
      </c>
      <c r="L60">
        <v>1368</v>
      </c>
      <c r="N60">
        <v>1011</v>
      </c>
      <c r="O60" t="s">
        <v>246</v>
      </c>
      <c r="P60" t="s">
        <v>246</v>
      </c>
      <c r="Q60">
        <v>1</v>
      </c>
      <c r="X60">
        <v>1.94</v>
      </c>
      <c r="Y60">
        <v>0</v>
      </c>
      <c r="Z60">
        <v>65.709999999999994</v>
      </c>
      <c r="AA60">
        <v>11.6</v>
      </c>
      <c r="AB60">
        <v>0</v>
      </c>
      <c r="AC60">
        <v>0</v>
      </c>
      <c r="AD60">
        <v>1</v>
      </c>
      <c r="AE60">
        <v>0</v>
      </c>
      <c r="AF60" t="s">
        <v>3</v>
      </c>
      <c r="AG60">
        <v>1.94</v>
      </c>
      <c r="AH60">
        <v>2</v>
      </c>
      <c r="AI60">
        <v>34732283</v>
      </c>
      <c r="AJ60">
        <v>30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</row>
    <row r="61" spans="1:44" x14ac:dyDescent="0.2">
      <c r="A61">
        <f>ROW(Source!A33)</f>
        <v>33</v>
      </c>
      <c r="B61">
        <v>34732290</v>
      </c>
      <c r="C61">
        <v>34732277</v>
      </c>
      <c r="D61">
        <v>31446709</v>
      </c>
      <c r="E61">
        <v>1</v>
      </c>
      <c r="F61">
        <v>1</v>
      </c>
      <c r="G61">
        <v>1</v>
      </c>
      <c r="H61">
        <v>3</v>
      </c>
      <c r="I61" t="s">
        <v>300</v>
      </c>
      <c r="J61" t="s">
        <v>301</v>
      </c>
      <c r="K61" t="s">
        <v>302</v>
      </c>
      <c r="L61">
        <v>1308</v>
      </c>
      <c r="N61">
        <v>1003</v>
      </c>
      <c r="O61" t="s">
        <v>42</v>
      </c>
      <c r="P61" t="s">
        <v>42</v>
      </c>
      <c r="Q61">
        <v>100</v>
      </c>
      <c r="X61">
        <v>9.5999999999999992E-3</v>
      </c>
      <c r="Y61">
        <v>120</v>
      </c>
      <c r="Z61">
        <v>0</v>
      </c>
      <c r="AA61">
        <v>0</v>
      </c>
      <c r="AB61">
        <v>0</v>
      </c>
      <c r="AC61">
        <v>0</v>
      </c>
      <c r="AD61">
        <v>1</v>
      </c>
      <c r="AE61">
        <v>0</v>
      </c>
      <c r="AF61" t="s">
        <v>3</v>
      </c>
      <c r="AG61">
        <v>9.5999999999999992E-3</v>
      </c>
      <c r="AH61">
        <v>3</v>
      </c>
      <c r="AI61">
        <v>-1</v>
      </c>
      <c r="AJ61" t="s">
        <v>3</v>
      </c>
      <c r="AK61">
        <v>4</v>
      </c>
      <c r="AL61">
        <v>-1.1519999999999999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1</v>
      </c>
    </row>
    <row r="62" spans="1:44" x14ac:dyDescent="0.2">
      <c r="A62">
        <f>ROW(Source!A33)</f>
        <v>33</v>
      </c>
      <c r="B62">
        <v>34732291</v>
      </c>
      <c r="C62">
        <v>34732277</v>
      </c>
      <c r="D62">
        <v>31470585</v>
      </c>
      <c r="E62">
        <v>1</v>
      </c>
      <c r="F62">
        <v>1</v>
      </c>
      <c r="G62">
        <v>1</v>
      </c>
      <c r="H62">
        <v>3</v>
      </c>
      <c r="I62" t="s">
        <v>303</v>
      </c>
      <c r="J62" t="s">
        <v>304</v>
      </c>
      <c r="K62" t="s">
        <v>305</v>
      </c>
      <c r="L62">
        <v>1348</v>
      </c>
      <c r="N62">
        <v>1009</v>
      </c>
      <c r="O62" t="s">
        <v>306</v>
      </c>
      <c r="P62" t="s">
        <v>306</v>
      </c>
      <c r="Q62">
        <v>1000</v>
      </c>
      <c r="X62">
        <v>1E-3</v>
      </c>
      <c r="Y62">
        <v>5000</v>
      </c>
      <c r="Z62">
        <v>0</v>
      </c>
      <c r="AA62">
        <v>0</v>
      </c>
      <c r="AB62">
        <v>0</v>
      </c>
      <c r="AC62">
        <v>0</v>
      </c>
      <c r="AD62">
        <v>1</v>
      </c>
      <c r="AE62">
        <v>0</v>
      </c>
      <c r="AF62" t="s">
        <v>3</v>
      </c>
      <c r="AG62">
        <v>1E-3</v>
      </c>
      <c r="AH62">
        <v>3</v>
      </c>
      <c r="AI62">
        <v>-1</v>
      </c>
      <c r="AJ62" t="s">
        <v>3</v>
      </c>
      <c r="AK62">
        <v>4</v>
      </c>
      <c r="AL62">
        <v>-5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1</v>
      </c>
    </row>
    <row r="63" spans="1:44" x14ac:dyDescent="0.2">
      <c r="A63">
        <f>ROW(Source!A33)</f>
        <v>33</v>
      </c>
      <c r="B63">
        <v>34732292</v>
      </c>
      <c r="C63">
        <v>34732277</v>
      </c>
      <c r="D63">
        <v>31470674</v>
      </c>
      <c r="E63">
        <v>1</v>
      </c>
      <c r="F63">
        <v>1</v>
      </c>
      <c r="G63">
        <v>1</v>
      </c>
      <c r="H63">
        <v>3</v>
      </c>
      <c r="I63" t="s">
        <v>307</v>
      </c>
      <c r="J63" t="s">
        <v>308</v>
      </c>
      <c r="K63" t="s">
        <v>309</v>
      </c>
      <c r="L63">
        <v>1348</v>
      </c>
      <c r="N63">
        <v>1009</v>
      </c>
      <c r="O63" t="s">
        <v>306</v>
      </c>
      <c r="P63" t="s">
        <v>306</v>
      </c>
      <c r="Q63">
        <v>1000</v>
      </c>
      <c r="X63">
        <v>0.01</v>
      </c>
      <c r="Y63">
        <v>5763</v>
      </c>
      <c r="Z63">
        <v>0</v>
      </c>
      <c r="AA63">
        <v>0</v>
      </c>
      <c r="AB63">
        <v>0</v>
      </c>
      <c r="AC63">
        <v>0</v>
      </c>
      <c r="AD63">
        <v>1</v>
      </c>
      <c r="AE63">
        <v>0</v>
      </c>
      <c r="AF63" t="s">
        <v>3</v>
      </c>
      <c r="AG63">
        <v>0.01</v>
      </c>
      <c r="AH63">
        <v>3</v>
      </c>
      <c r="AI63">
        <v>-1</v>
      </c>
      <c r="AJ63" t="s">
        <v>3</v>
      </c>
      <c r="AK63">
        <v>4</v>
      </c>
      <c r="AL63">
        <v>-57.63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1</v>
      </c>
    </row>
    <row r="64" spans="1:44" x14ac:dyDescent="0.2">
      <c r="A64">
        <f>ROW(Source!A33)</f>
        <v>33</v>
      </c>
      <c r="B64">
        <v>34732293</v>
      </c>
      <c r="C64">
        <v>34732277</v>
      </c>
      <c r="D64">
        <v>31482923</v>
      </c>
      <c r="E64">
        <v>1</v>
      </c>
      <c r="F64">
        <v>1</v>
      </c>
      <c r="G64">
        <v>1</v>
      </c>
      <c r="H64">
        <v>3</v>
      </c>
      <c r="I64" t="s">
        <v>310</v>
      </c>
      <c r="J64" t="s">
        <v>311</v>
      </c>
      <c r="K64" t="s">
        <v>312</v>
      </c>
      <c r="L64">
        <v>1346</v>
      </c>
      <c r="N64">
        <v>1009</v>
      </c>
      <c r="O64" t="s">
        <v>108</v>
      </c>
      <c r="P64" t="s">
        <v>108</v>
      </c>
      <c r="Q64">
        <v>1</v>
      </c>
      <c r="X64">
        <v>0.25</v>
      </c>
      <c r="Y64">
        <v>28.6</v>
      </c>
      <c r="Z64">
        <v>0</v>
      </c>
      <c r="AA64">
        <v>0</v>
      </c>
      <c r="AB64">
        <v>0</v>
      </c>
      <c r="AC64">
        <v>0</v>
      </c>
      <c r="AD64">
        <v>1</v>
      </c>
      <c r="AE64">
        <v>0</v>
      </c>
      <c r="AF64" t="s">
        <v>3</v>
      </c>
      <c r="AG64">
        <v>0.25</v>
      </c>
      <c r="AH64">
        <v>3</v>
      </c>
      <c r="AI64">
        <v>-1</v>
      </c>
      <c r="AJ64" t="s">
        <v>3</v>
      </c>
      <c r="AK64">
        <v>4</v>
      </c>
      <c r="AL64">
        <v>-7.15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1</v>
      </c>
    </row>
    <row r="65" spans="1:44" x14ac:dyDescent="0.2">
      <c r="A65">
        <f>ROW(Source!A33)</f>
        <v>33</v>
      </c>
      <c r="B65">
        <v>34732294</v>
      </c>
      <c r="C65">
        <v>34732277</v>
      </c>
      <c r="D65">
        <v>31482960</v>
      </c>
      <c r="E65">
        <v>1</v>
      </c>
      <c r="F65">
        <v>1</v>
      </c>
      <c r="G65">
        <v>1</v>
      </c>
      <c r="H65">
        <v>3</v>
      </c>
      <c r="I65" t="s">
        <v>313</v>
      </c>
      <c r="J65" t="s">
        <v>314</v>
      </c>
      <c r="K65" t="s">
        <v>315</v>
      </c>
      <c r="L65">
        <v>1348</v>
      </c>
      <c r="N65">
        <v>1009</v>
      </c>
      <c r="O65" t="s">
        <v>306</v>
      </c>
      <c r="P65" t="s">
        <v>306</v>
      </c>
      <c r="Q65">
        <v>1000</v>
      </c>
      <c r="X65">
        <v>6.0000000000000002E-5</v>
      </c>
      <c r="Y65">
        <v>7826.9</v>
      </c>
      <c r="Z65">
        <v>0</v>
      </c>
      <c r="AA65">
        <v>0</v>
      </c>
      <c r="AB65">
        <v>0</v>
      </c>
      <c r="AC65">
        <v>0</v>
      </c>
      <c r="AD65">
        <v>1</v>
      </c>
      <c r="AE65">
        <v>0</v>
      </c>
      <c r="AF65" t="s">
        <v>3</v>
      </c>
      <c r="AG65">
        <v>6.0000000000000002E-5</v>
      </c>
      <c r="AH65">
        <v>3</v>
      </c>
      <c r="AI65">
        <v>-1</v>
      </c>
      <c r="AJ65" t="s">
        <v>3</v>
      </c>
      <c r="AK65">
        <v>4</v>
      </c>
      <c r="AL65">
        <v>-0.46961399999999998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1</v>
      </c>
    </row>
    <row r="66" spans="1:44" x14ac:dyDescent="0.2">
      <c r="A66">
        <f>ROW(Source!A33)</f>
        <v>33</v>
      </c>
      <c r="B66">
        <v>34732295</v>
      </c>
      <c r="C66">
        <v>34732277</v>
      </c>
      <c r="D66">
        <v>31443668</v>
      </c>
      <c r="E66">
        <v>17</v>
      </c>
      <c r="F66">
        <v>1</v>
      </c>
      <c r="G66">
        <v>1</v>
      </c>
      <c r="H66">
        <v>3</v>
      </c>
      <c r="I66" t="s">
        <v>316</v>
      </c>
      <c r="J66" t="s">
        <v>3</v>
      </c>
      <c r="K66" t="s">
        <v>317</v>
      </c>
      <c r="L66">
        <v>1374</v>
      </c>
      <c r="N66">
        <v>1013</v>
      </c>
      <c r="O66" t="s">
        <v>318</v>
      </c>
      <c r="P66" t="s">
        <v>318</v>
      </c>
      <c r="Q66">
        <v>1</v>
      </c>
      <c r="X66">
        <v>3.43</v>
      </c>
      <c r="Y66">
        <v>1</v>
      </c>
      <c r="Z66">
        <v>0</v>
      </c>
      <c r="AA66">
        <v>0</v>
      </c>
      <c r="AB66">
        <v>0</v>
      </c>
      <c r="AC66">
        <v>0</v>
      </c>
      <c r="AD66">
        <v>1</v>
      </c>
      <c r="AE66">
        <v>0</v>
      </c>
      <c r="AF66" t="s">
        <v>3</v>
      </c>
      <c r="AG66">
        <v>3.43</v>
      </c>
      <c r="AH66">
        <v>3</v>
      </c>
      <c r="AI66">
        <v>-1</v>
      </c>
      <c r="AJ66" t="s">
        <v>3</v>
      </c>
      <c r="AK66">
        <v>4</v>
      </c>
      <c r="AL66">
        <v>-3.43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1</v>
      </c>
    </row>
    <row r="67" spans="1:44" x14ac:dyDescent="0.2">
      <c r="A67">
        <f>ROW(Source!A34)</f>
        <v>34</v>
      </c>
      <c r="B67">
        <v>34732303</v>
      </c>
      <c r="C67">
        <v>34732296</v>
      </c>
      <c r="D67">
        <v>31715651</v>
      </c>
      <c r="E67">
        <v>1</v>
      </c>
      <c r="F67">
        <v>1</v>
      </c>
      <c r="G67">
        <v>1</v>
      </c>
      <c r="H67">
        <v>1</v>
      </c>
      <c r="I67" t="s">
        <v>254</v>
      </c>
      <c r="J67" t="s">
        <v>3</v>
      </c>
      <c r="K67" t="s">
        <v>255</v>
      </c>
      <c r="L67">
        <v>1191</v>
      </c>
      <c r="N67">
        <v>1013</v>
      </c>
      <c r="O67" t="s">
        <v>242</v>
      </c>
      <c r="P67" t="s">
        <v>242</v>
      </c>
      <c r="Q67">
        <v>1</v>
      </c>
      <c r="X67">
        <v>29.66</v>
      </c>
      <c r="Y67">
        <v>0</v>
      </c>
      <c r="Z67">
        <v>0</v>
      </c>
      <c r="AA67">
        <v>0</v>
      </c>
      <c r="AB67">
        <v>9.6199999999999992</v>
      </c>
      <c r="AC67">
        <v>0</v>
      </c>
      <c r="AD67">
        <v>1</v>
      </c>
      <c r="AE67">
        <v>1</v>
      </c>
      <c r="AF67" t="s">
        <v>3</v>
      </c>
      <c r="AG67">
        <v>29.66</v>
      </c>
      <c r="AH67">
        <v>2</v>
      </c>
      <c r="AI67">
        <v>34732297</v>
      </c>
      <c r="AJ67">
        <v>31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</row>
    <row r="68" spans="1:44" x14ac:dyDescent="0.2">
      <c r="A68">
        <f>ROW(Source!A34)</f>
        <v>34</v>
      </c>
      <c r="B68">
        <v>34732304</v>
      </c>
      <c r="C68">
        <v>34732296</v>
      </c>
      <c r="D68">
        <v>31709492</v>
      </c>
      <c r="E68">
        <v>1</v>
      </c>
      <c r="F68">
        <v>1</v>
      </c>
      <c r="G68">
        <v>1</v>
      </c>
      <c r="H68">
        <v>1</v>
      </c>
      <c r="I68" t="s">
        <v>240</v>
      </c>
      <c r="J68" t="s">
        <v>3</v>
      </c>
      <c r="K68" t="s">
        <v>241</v>
      </c>
      <c r="L68">
        <v>1191</v>
      </c>
      <c r="N68">
        <v>1013</v>
      </c>
      <c r="O68" t="s">
        <v>242</v>
      </c>
      <c r="P68" t="s">
        <v>242</v>
      </c>
      <c r="Q68">
        <v>1</v>
      </c>
      <c r="X68">
        <v>0.4</v>
      </c>
      <c r="Y68">
        <v>0</v>
      </c>
      <c r="Z68">
        <v>0</v>
      </c>
      <c r="AA68">
        <v>0</v>
      </c>
      <c r="AB68">
        <v>0</v>
      </c>
      <c r="AC68">
        <v>0</v>
      </c>
      <c r="AD68">
        <v>1</v>
      </c>
      <c r="AE68">
        <v>2</v>
      </c>
      <c r="AF68" t="s">
        <v>3</v>
      </c>
      <c r="AG68">
        <v>0.4</v>
      </c>
      <c r="AH68">
        <v>2</v>
      </c>
      <c r="AI68">
        <v>34732298</v>
      </c>
      <c r="AJ68">
        <v>32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</row>
    <row r="69" spans="1:44" x14ac:dyDescent="0.2">
      <c r="A69">
        <f>ROW(Source!A34)</f>
        <v>34</v>
      </c>
      <c r="B69">
        <v>34732305</v>
      </c>
      <c r="C69">
        <v>34732296</v>
      </c>
      <c r="D69">
        <v>31526753</v>
      </c>
      <c r="E69">
        <v>1</v>
      </c>
      <c r="F69">
        <v>1</v>
      </c>
      <c r="G69">
        <v>1</v>
      </c>
      <c r="H69">
        <v>2</v>
      </c>
      <c r="I69" t="s">
        <v>256</v>
      </c>
      <c r="J69" t="s">
        <v>257</v>
      </c>
      <c r="K69" t="s">
        <v>258</v>
      </c>
      <c r="L69">
        <v>1368</v>
      </c>
      <c r="N69">
        <v>1011</v>
      </c>
      <c r="O69" t="s">
        <v>246</v>
      </c>
      <c r="P69" t="s">
        <v>246</v>
      </c>
      <c r="Q69">
        <v>1</v>
      </c>
      <c r="X69">
        <v>0.2</v>
      </c>
      <c r="Y69">
        <v>0</v>
      </c>
      <c r="Z69">
        <v>111.99</v>
      </c>
      <c r="AA69">
        <v>13.5</v>
      </c>
      <c r="AB69">
        <v>0</v>
      </c>
      <c r="AC69">
        <v>0</v>
      </c>
      <c r="AD69">
        <v>1</v>
      </c>
      <c r="AE69">
        <v>0</v>
      </c>
      <c r="AF69" t="s">
        <v>3</v>
      </c>
      <c r="AG69">
        <v>0.2</v>
      </c>
      <c r="AH69">
        <v>2</v>
      </c>
      <c r="AI69">
        <v>34732299</v>
      </c>
      <c r="AJ69">
        <v>33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</row>
    <row r="70" spans="1:44" x14ac:dyDescent="0.2">
      <c r="A70">
        <f>ROW(Source!A34)</f>
        <v>34</v>
      </c>
      <c r="B70">
        <v>34732306</v>
      </c>
      <c r="C70">
        <v>34732296</v>
      </c>
      <c r="D70">
        <v>31526887</v>
      </c>
      <c r="E70">
        <v>1</v>
      </c>
      <c r="F70">
        <v>1</v>
      </c>
      <c r="G70">
        <v>1</v>
      </c>
      <c r="H70">
        <v>2</v>
      </c>
      <c r="I70" t="s">
        <v>259</v>
      </c>
      <c r="J70" t="s">
        <v>260</v>
      </c>
      <c r="K70" t="s">
        <v>261</v>
      </c>
      <c r="L70">
        <v>1368</v>
      </c>
      <c r="N70">
        <v>1011</v>
      </c>
      <c r="O70" t="s">
        <v>246</v>
      </c>
      <c r="P70" t="s">
        <v>246</v>
      </c>
      <c r="Q70">
        <v>1</v>
      </c>
      <c r="X70">
        <v>6.62</v>
      </c>
      <c r="Y70">
        <v>0</v>
      </c>
      <c r="Z70">
        <v>0.9</v>
      </c>
      <c r="AA70">
        <v>0</v>
      </c>
      <c r="AB70">
        <v>0</v>
      </c>
      <c r="AC70">
        <v>0</v>
      </c>
      <c r="AD70">
        <v>1</v>
      </c>
      <c r="AE70">
        <v>0</v>
      </c>
      <c r="AF70" t="s">
        <v>3</v>
      </c>
      <c r="AG70">
        <v>6.62</v>
      </c>
      <c r="AH70">
        <v>2</v>
      </c>
      <c r="AI70">
        <v>34732300</v>
      </c>
      <c r="AJ70">
        <v>34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</row>
    <row r="71" spans="1:44" x14ac:dyDescent="0.2">
      <c r="A71">
        <f>ROW(Source!A34)</f>
        <v>34</v>
      </c>
      <c r="B71">
        <v>34732307</v>
      </c>
      <c r="C71">
        <v>34732296</v>
      </c>
      <c r="D71">
        <v>31526953</v>
      </c>
      <c r="E71">
        <v>1</v>
      </c>
      <c r="F71">
        <v>1</v>
      </c>
      <c r="G71">
        <v>1</v>
      </c>
      <c r="H71">
        <v>2</v>
      </c>
      <c r="I71" t="s">
        <v>262</v>
      </c>
      <c r="J71" t="s">
        <v>263</v>
      </c>
      <c r="K71" t="s">
        <v>264</v>
      </c>
      <c r="L71">
        <v>1368</v>
      </c>
      <c r="N71">
        <v>1011</v>
      </c>
      <c r="O71" t="s">
        <v>246</v>
      </c>
      <c r="P71" t="s">
        <v>246</v>
      </c>
      <c r="Q71">
        <v>1</v>
      </c>
      <c r="X71">
        <v>6.62</v>
      </c>
      <c r="Y71">
        <v>0</v>
      </c>
      <c r="Z71">
        <v>6.9</v>
      </c>
      <c r="AA71">
        <v>0</v>
      </c>
      <c r="AB71">
        <v>0</v>
      </c>
      <c r="AC71">
        <v>0</v>
      </c>
      <c r="AD71">
        <v>1</v>
      </c>
      <c r="AE71">
        <v>0</v>
      </c>
      <c r="AF71" t="s">
        <v>3</v>
      </c>
      <c r="AG71">
        <v>6.62</v>
      </c>
      <c r="AH71">
        <v>2</v>
      </c>
      <c r="AI71">
        <v>34732301</v>
      </c>
      <c r="AJ71">
        <v>35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</row>
    <row r="72" spans="1:44" x14ac:dyDescent="0.2">
      <c r="A72">
        <f>ROW(Source!A34)</f>
        <v>34</v>
      </c>
      <c r="B72">
        <v>34732308</v>
      </c>
      <c r="C72">
        <v>34732296</v>
      </c>
      <c r="D72">
        <v>31528142</v>
      </c>
      <c r="E72">
        <v>1</v>
      </c>
      <c r="F72">
        <v>1</v>
      </c>
      <c r="G72">
        <v>1</v>
      </c>
      <c r="H72">
        <v>2</v>
      </c>
      <c r="I72" t="s">
        <v>265</v>
      </c>
      <c r="J72" t="s">
        <v>266</v>
      </c>
      <c r="K72" t="s">
        <v>267</v>
      </c>
      <c r="L72">
        <v>1368</v>
      </c>
      <c r="N72">
        <v>1011</v>
      </c>
      <c r="O72" t="s">
        <v>246</v>
      </c>
      <c r="P72" t="s">
        <v>246</v>
      </c>
      <c r="Q72">
        <v>1</v>
      </c>
      <c r="X72">
        <v>0.2</v>
      </c>
      <c r="Y72">
        <v>0</v>
      </c>
      <c r="Z72">
        <v>65.709999999999994</v>
      </c>
      <c r="AA72">
        <v>11.6</v>
      </c>
      <c r="AB72">
        <v>0</v>
      </c>
      <c r="AC72">
        <v>0</v>
      </c>
      <c r="AD72">
        <v>1</v>
      </c>
      <c r="AE72">
        <v>0</v>
      </c>
      <c r="AF72" t="s">
        <v>3</v>
      </c>
      <c r="AG72">
        <v>0.2</v>
      </c>
      <c r="AH72">
        <v>2</v>
      </c>
      <c r="AI72">
        <v>34732302</v>
      </c>
      <c r="AJ72">
        <v>36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</row>
    <row r="73" spans="1:44" x14ac:dyDescent="0.2">
      <c r="A73">
        <f>ROW(Source!A34)</f>
        <v>34</v>
      </c>
      <c r="B73">
        <v>34732309</v>
      </c>
      <c r="C73">
        <v>34732296</v>
      </c>
      <c r="D73">
        <v>31446709</v>
      </c>
      <c r="E73">
        <v>1</v>
      </c>
      <c r="F73">
        <v>1</v>
      </c>
      <c r="G73">
        <v>1</v>
      </c>
      <c r="H73">
        <v>3</v>
      </c>
      <c r="I73" t="s">
        <v>300</v>
      </c>
      <c r="J73" t="s">
        <v>301</v>
      </c>
      <c r="K73" t="s">
        <v>302</v>
      </c>
      <c r="L73">
        <v>1308</v>
      </c>
      <c r="N73">
        <v>1003</v>
      </c>
      <c r="O73" t="s">
        <v>42</v>
      </c>
      <c r="P73" t="s">
        <v>42</v>
      </c>
      <c r="Q73">
        <v>100</v>
      </c>
      <c r="X73">
        <v>9.5999999999999992E-3</v>
      </c>
      <c r="Y73">
        <v>120</v>
      </c>
      <c r="Z73">
        <v>0</v>
      </c>
      <c r="AA73">
        <v>0</v>
      </c>
      <c r="AB73">
        <v>0</v>
      </c>
      <c r="AC73">
        <v>0</v>
      </c>
      <c r="AD73">
        <v>1</v>
      </c>
      <c r="AE73">
        <v>0</v>
      </c>
      <c r="AF73" t="s">
        <v>3</v>
      </c>
      <c r="AG73">
        <v>9.5999999999999992E-3</v>
      </c>
      <c r="AH73">
        <v>3</v>
      </c>
      <c r="AI73">
        <v>-1</v>
      </c>
      <c r="AJ73" t="s">
        <v>3</v>
      </c>
      <c r="AK73">
        <v>4</v>
      </c>
      <c r="AL73">
        <v>-1.1519999999999999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1</v>
      </c>
    </row>
    <row r="74" spans="1:44" x14ac:dyDescent="0.2">
      <c r="A74">
        <f>ROW(Source!A34)</f>
        <v>34</v>
      </c>
      <c r="B74">
        <v>34732310</v>
      </c>
      <c r="C74">
        <v>34732296</v>
      </c>
      <c r="D74">
        <v>31474139</v>
      </c>
      <c r="E74">
        <v>1</v>
      </c>
      <c r="F74">
        <v>1</v>
      </c>
      <c r="G74">
        <v>1</v>
      </c>
      <c r="H74">
        <v>3</v>
      </c>
      <c r="I74" t="s">
        <v>319</v>
      </c>
      <c r="J74" t="s">
        <v>320</v>
      </c>
      <c r="K74" t="s">
        <v>321</v>
      </c>
      <c r="L74">
        <v>1346</v>
      </c>
      <c r="N74">
        <v>1009</v>
      </c>
      <c r="O74" t="s">
        <v>108</v>
      </c>
      <c r="P74" t="s">
        <v>108</v>
      </c>
      <c r="Q74">
        <v>1</v>
      </c>
      <c r="X74">
        <v>0.5</v>
      </c>
      <c r="Y74">
        <v>68.05</v>
      </c>
      <c r="Z74">
        <v>0</v>
      </c>
      <c r="AA74">
        <v>0</v>
      </c>
      <c r="AB74">
        <v>0</v>
      </c>
      <c r="AC74">
        <v>0</v>
      </c>
      <c r="AD74">
        <v>1</v>
      </c>
      <c r="AE74">
        <v>0</v>
      </c>
      <c r="AF74" t="s">
        <v>3</v>
      </c>
      <c r="AG74">
        <v>0.5</v>
      </c>
      <c r="AH74">
        <v>3</v>
      </c>
      <c r="AI74">
        <v>-1</v>
      </c>
      <c r="AJ74" t="s">
        <v>3</v>
      </c>
      <c r="AK74">
        <v>4</v>
      </c>
      <c r="AL74">
        <v>-34.024999999999999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1</v>
      </c>
    </row>
    <row r="75" spans="1:44" x14ac:dyDescent="0.2">
      <c r="A75">
        <f>ROW(Source!A34)</f>
        <v>34</v>
      </c>
      <c r="B75">
        <v>34732311</v>
      </c>
      <c r="C75">
        <v>34732296</v>
      </c>
      <c r="D75">
        <v>31482960</v>
      </c>
      <c r="E75">
        <v>1</v>
      </c>
      <c r="F75">
        <v>1</v>
      </c>
      <c r="G75">
        <v>1</v>
      </c>
      <c r="H75">
        <v>3</v>
      </c>
      <c r="I75" t="s">
        <v>313</v>
      </c>
      <c r="J75" t="s">
        <v>314</v>
      </c>
      <c r="K75" t="s">
        <v>315</v>
      </c>
      <c r="L75">
        <v>1348</v>
      </c>
      <c r="N75">
        <v>1009</v>
      </c>
      <c r="O75" t="s">
        <v>306</v>
      </c>
      <c r="P75" t="s">
        <v>306</v>
      </c>
      <c r="Q75">
        <v>1000</v>
      </c>
      <c r="X75">
        <v>6.0000000000000002E-5</v>
      </c>
      <c r="Y75">
        <v>7826.9</v>
      </c>
      <c r="Z75">
        <v>0</v>
      </c>
      <c r="AA75">
        <v>0</v>
      </c>
      <c r="AB75">
        <v>0</v>
      </c>
      <c r="AC75">
        <v>0</v>
      </c>
      <c r="AD75">
        <v>1</v>
      </c>
      <c r="AE75">
        <v>0</v>
      </c>
      <c r="AF75" t="s">
        <v>3</v>
      </c>
      <c r="AG75">
        <v>6.0000000000000002E-5</v>
      </c>
      <c r="AH75">
        <v>3</v>
      </c>
      <c r="AI75">
        <v>-1</v>
      </c>
      <c r="AJ75" t="s">
        <v>3</v>
      </c>
      <c r="AK75">
        <v>4</v>
      </c>
      <c r="AL75">
        <v>-0.46961399999999998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1</v>
      </c>
    </row>
    <row r="76" spans="1:44" x14ac:dyDescent="0.2">
      <c r="A76">
        <f>ROW(Source!A34)</f>
        <v>34</v>
      </c>
      <c r="B76">
        <v>34732312</v>
      </c>
      <c r="C76">
        <v>34732296</v>
      </c>
      <c r="D76">
        <v>31443668</v>
      </c>
      <c r="E76">
        <v>17</v>
      </c>
      <c r="F76">
        <v>1</v>
      </c>
      <c r="G76">
        <v>1</v>
      </c>
      <c r="H76">
        <v>3</v>
      </c>
      <c r="I76" t="s">
        <v>316</v>
      </c>
      <c r="J76" t="s">
        <v>3</v>
      </c>
      <c r="K76" t="s">
        <v>317</v>
      </c>
      <c r="L76">
        <v>1374</v>
      </c>
      <c r="N76">
        <v>1013</v>
      </c>
      <c r="O76" t="s">
        <v>318</v>
      </c>
      <c r="P76" t="s">
        <v>318</v>
      </c>
      <c r="Q76">
        <v>1</v>
      </c>
      <c r="X76">
        <v>5.71</v>
      </c>
      <c r="Y76">
        <v>1</v>
      </c>
      <c r="Z76">
        <v>0</v>
      </c>
      <c r="AA76">
        <v>0</v>
      </c>
      <c r="AB76">
        <v>0</v>
      </c>
      <c r="AC76">
        <v>0</v>
      </c>
      <c r="AD76">
        <v>1</v>
      </c>
      <c r="AE76">
        <v>0</v>
      </c>
      <c r="AF76" t="s">
        <v>3</v>
      </c>
      <c r="AG76">
        <v>5.71</v>
      </c>
      <c r="AH76">
        <v>3</v>
      </c>
      <c r="AI76">
        <v>-1</v>
      </c>
      <c r="AJ76" t="s">
        <v>3</v>
      </c>
      <c r="AK76">
        <v>4</v>
      </c>
      <c r="AL76">
        <v>-5.71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1</v>
      </c>
    </row>
    <row r="77" spans="1:44" x14ac:dyDescent="0.2">
      <c r="A77">
        <f>ROW(Source!A35)</f>
        <v>35</v>
      </c>
      <c r="B77">
        <v>34732303</v>
      </c>
      <c r="C77">
        <v>34732296</v>
      </c>
      <c r="D77">
        <v>31715651</v>
      </c>
      <c r="E77">
        <v>1</v>
      </c>
      <c r="F77">
        <v>1</v>
      </c>
      <c r="G77">
        <v>1</v>
      </c>
      <c r="H77">
        <v>1</v>
      </c>
      <c r="I77" t="s">
        <v>254</v>
      </c>
      <c r="J77" t="s">
        <v>3</v>
      </c>
      <c r="K77" t="s">
        <v>255</v>
      </c>
      <c r="L77">
        <v>1191</v>
      </c>
      <c r="N77">
        <v>1013</v>
      </c>
      <c r="O77" t="s">
        <v>242</v>
      </c>
      <c r="P77" t="s">
        <v>242</v>
      </c>
      <c r="Q77">
        <v>1</v>
      </c>
      <c r="X77">
        <v>29.66</v>
      </c>
      <c r="Y77">
        <v>0</v>
      </c>
      <c r="Z77">
        <v>0</v>
      </c>
      <c r="AA77">
        <v>0</v>
      </c>
      <c r="AB77">
        <v>9.6199999999999992</v>
      </c>
      <c r="AC77">
        <v>0</v>
      </c>
      <c r="AD77">
        <v>1</v>
      </c>
      <c r="AE77">
        <v>1</v>
      </c>
      <c r="AF77" t="s">
        <v>3</v>
      </c>
      <c r="AG77">
        <v>29.66</v>
      </c>
      <c r="AH77">
        <v>2</v>
      </c>
      <c r="AI77">
        <v>34732297</v>
      </c>
      <c r="AJ77">
        <v>37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</row>
    <row r="78" spans="1:44" x14ac:dyDescent="0.2">
      <c r="A78">
        <f>ROW(Source!A35)</f>
        <v>35</v>
      </c>
      <c r="B78">
        <v>34732304</v>
      </c>
      <c r="C78">
        <v>34732296</v>
      </c>
      <c r="D78">
        <v>31709492</v>
      </c>
      <c r="E78">
        <v>1</v>
      </c>
      <c r="F78">
        <v>1</v>
      </c>
      <c r="G78">
        <v>1</v>
      </c>
      <c r="H78">
        <v>1</v>
      </c>
      <c r="I78" t="s">
        <v>240</v>
      </c>
      <c r="J78" t="s">
        <v>3</v>
      </c>
      <c r="K78" t="s">
        <v>241</v>
      </c>
      <c r="L78">
        <v>1191</v>
      </c>
      <c r="N78">
        <v>1013</v>
      </c>
      <c r="O78" t="s">
        <v>242</v>
      </c>
      <c r="P78" t="s">
        <v>242</v>
      </c>
      <c r="Q78">
        <v>1</v>
      </c>
      <c r="X78">
        <v>0.4</v>
      </c>
      <c r="Y78">
        <v>0</v>
      </c>
      <c r="Z78">
        <v>0</v>
      </c>
      <c r="AA78">
        <v>0</v>
      </c>
      <c r="AB78">
        <v>0</v>
      </c>
      <c r="AC78">
        <v>0</v>
      </c>
      <c r="AD78">
        <v>1</v>
      </c>
      <c r="AE78">
        <v>2</v>
      </c>
      <c r="AF78" t="s">
        <v>3</v>
      </c>
      <c r="AG78">
        <v>0.4</v>
      </c>
      <c r="AH78">
        <v>2</v>
      </c>
      <c r="AI78">
        <v>34732298</v>
      </c>
      <c r="AJ78">
        <v>38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</row>
    <row r="79" spans="1:44" x14ac:dyDescent="0.2">
      <c r="A79">
        <f>ROW(Source!A35)</f>
        <v>35</v>
      </c>
      <c r="B79">
        <v>34732305</v>
      </c>
      <c r="C79">
        <v>34732296</v>
      </c>
      <c r="D79">
        <v>31526753</v>
      </c>
      <c r="E79">
        <v>1</v>
      </c>
      <c r="F79">
        <v>1</v>
      </c>
      <c r="G79">
        <v>1</v>
      </c>
      <c r="H79">
        <v>2</v>
      </c>
      <c r="I79" t="s">
        <v>256</v>
      </c>
      <c r="J79" t="s">
        <v>257</v>
      </c>
      <c r="K79" t="s">
        <v>258</v>
      </c>
      <c r="L79">
        <v>1368</v>
      </c>
      <c r="N79">
        <v>1011</v>
      </c>
      <c r="O79" t="s">
        <v>246</v>
      </c>
      <c r="P79" t="s">
        <v>246</v>
      </c>
      <c r="Q79">
        <v>1</v>
      </c>
      <c r="X79">
        <v>0.2</v>
      </c>
      <c r="Y79">
        <v>0</v>
      </c>
      <c r="Z79">
        <v>111.99</v>
      </c>
      <c r="AA79">
        <v>13.5</v>
      </c>
      <c r="AB79">
        <v>0</v>
      </c>
      <c r="AC79">
        <v>0</v>
      </c>
      <c r="AD79">
        <v>1</v>
      </c>
      <c r="AE79">
        <v>0</v>
      </c>
      <c r="AF79" t="s">
        <v>3</v>
      </c>
      <c r="AG79">
        <v>0.2</v>
      </c>
      <c r="AH79">
        <v>2</v>
      </c>
      <c r="AI79">
        <v>34732299</v>
      </c>
      <c r="AJ79">
        <v>39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</row>
    <row r="80" spans="1:44" x14ac:dyDescent="0.2">
      <c r="A80">
        <f>ROW(Source!A35)</f>
        <v>35</v>
      </c>
      <c r="B80">
        <v>34732306</v>
      </c>
      <c r="C80">
        <v>34732296</v>
      </c>
      <c r="D80">
        <v>31526887</v>
      </c>
      <c r="E80">
        <v>1</v>
      </c>
      <c r="F80">
        <v>1</v>
      </c>
      <c r="G80">
        <v>1</v>
      </c>
      <c r="H80">
        <v>2</v>
      </c>
      <c r="I80" t="s">
        <v>259</v>
      </c>
      <c r="J80" t="s">
        <v>260</v>
      </c>
      <c r="K80" t="s">
        <v>261</v>
      </c>
      <c r="L80">
        <v>1368</v>
      </c>
      <c r="N80">
        <v>1011</v>
      </c>
      <c r="O80" t="s">
        <v>246</v>
      </c>
      <c r="P80" t="s">
        <v>246</v>
      </c>
      <c r="Q80">
        <v>1</v>
      </c>
      <c r="X80">
        <v>6.62</v>
      </c>
      <c r="Y80">
        <v>0</v>
      </c>
      <c r="Z80">
        <v>0.9</v>
      </c>
      <c r="AA80">
        <v>0</v>
      </c>
      <c r="AB80">
        <v>0</v>
      </c>
      <c r="AC80">
        <v>0</v>
      </c>
      <c r="AD80">
        <v>1</v>
      </c>
      <c r="AE80">
        <v>0</v>
      </c>
      <c r="AF80" t="s">
        <v>3</v>
      </c>
      <c r="AG80">
        <v>6.62</v>
      </c>
      <c r="AH80">
        <v>2</v>
      </c>
      <c r="AI80">
        <v>34732300</v>
      </c>
      <c r="AJ80">
        <v>40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</row>
    <row r="81" spans="1:44" x14ac:dyDescent="0.2">
      <c r="A81">
        <f>ROW(Source!A35)</f>
        <v>35</v>
      </c>
      <c r="B81">
        <v>34732307</v>
      </c>
      <c r="C81">
        <v>34732296</v>
      </c>
      <c r="D81">
        <v>31526953</v>
      </c>
      <c r="E81">
        <v>1</v>
      </c>
      <c r="F81">
        <v>1</v>
      </c>
      <c r="G81">
        <v>1</v>
      </c>
      <c r="H81">
        <v>2</v>
      </c>
      <c r="I81" t="s">
        <v>262</v>
      </c>
      <c r="J81" t="s">
        <v>263</v>
      </c>
      <c r="K81" t="s">
        <v>264</v>
      </c>
      <c r="L81">
        <v>1368</v>
      </c>
      <c r="N81">
        <v>1011</v>
      </c>
      <c r="O81" t="s">
        <v>246</v>
      </c>
      <c r="P81" t="s">
        <v>246</v>
      </c>
      <c r="Q81">
        <v>1</v>
      </c>
      <c r="X81">
        <v>6.62</v>
      </c>
      <c r="Y81">
        <v>0</v>
      </c>
      <c r="Z81">
        <v>6.9</v>
      </c>
      <c r="AA81">
        <v>0</v>
      </c>
      <c r="AB81">
        <v>0</v>
      </c>
      <c r="AC81">
        <v>0</v>
      </c>
      <c r="AD81">
        <v>1</v>
      </c>
      <c r="AE81">
        <v>0</v>
      </c>
      <c r="AF81" t="s">
        <v>3</v>
      </c>
      <c r="AG81">
        <v>6.62</v>
      </c>
      <c r="AH81">
        <v>2</v>
      </c>
      <c r="AI81">
        <v>34732301</v>
      </c>
      <c r="AJ81">
        <v>41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</row>
    <row r="82" spans="1:44" x14ac:dyDescent="0.2">
      <c r="A82">
        <f>ROW(Source!A35)</f>
        <v>35</v>
      </c>
      <c r="B82">
        <v>34732308</v>
      </c>
      <c r="C82">
        <v>34732296</v>
      </c>
      <c r="D82">
        <v>31528142</v>
      </c>
      <c r="E82">
        <v>1</v>
      </c>
      <c r="F82">
        <v>1</v>
      </c>
      <c r="G82">
        <v>1</v>
      </c>
      <c r="H82">
        <v>2</v>
      </c>
      <c r="I82" t="s">
        <v>265</v>
      </c>
      <c r="J82" t="s">
        <v>266</v>
      </c>
      <c r="K82" t="s">
        <v>267</v>
      </c>
      <c r="L82">
        <v>1368</v>
      </c>
      <c r="N82">
        <v>1011</v>
      </c>
      <c r="O82" t="s">
        <v>246</v>
      </c>
      <c r="P82" t="s">
        <v>246</v>
      </c>
      <c r="Q82">
        <v>1</v>
      </c>
      <c r="X82">
        <v>0.2</v>
      </c>
      <c r="Y82">
        <v>0</v>
      </c>
      <c r="Z82">
        <v>65.709999999999994</v>
      </c>
      <c r="AA82">
        <v>11.6</v>
      </c>
      <c r="AB82">
        <v>0</v>
      </c>
      <c r="AC82">
        <v>0</v>
      </c>
      <c r="AD82">
        <v>1</v>
      </c>
      <c r="AE82">
        <v>0</v>
      </c>
      <c r="AF82" t="s">
        <v>3</v>
      </c>
      <c r="AG82">
        <v>0.2</v>
      </c>
      <c r="AH82">
        <v>2</v>
      </c>
      <c r="AI82">
        <v>34732302</v>
      </c>
      <c r="AJ82">
        <v>42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</row>
    <row r="83" spans="1:44" x14ac:dyDescent="0.2">
      <c r="A83">
        <f>ROW(Source!A35)</f>
        <v>35</v>
      </c>
      <c r="B83">
        <v>34732309</v>
      </c>
      <c r="C83">
        <v>34732296</v>
      </c>
      <c r="D83">
        <v>31446709</v>
      </c>
      <c r="E83">
        <v>1</v>
      </c>
      <c r="F83">
        <v>1</v>
      </c>
      <c r="G83">
        <v>1</v>
      </c>
      <c r="H83">
        <v>3</v>
      </c>
      <c r="I83" t="s">
        <v>300</v>
      </c>
      <c r="J83" t="s">
        <v>301</v>
      </c>
      <c r="K83" t="s">
        <v>302</v>
      </c>
      <c r="L83">
        <v>1308</v>
      </c>
      <c r="N83">
        <v>1003</v>
      </c>
      <c r="O83" t="s">
        <v>42</v>
      </c>
      <c r="P83" t="s">
        <v>42</v>
      </c>
      <c r="Q83">
        <v>100</v>
      </c>
      <c r="X83">
        <v>9.5999999999999992E-3</v>
      </c>
      <c r="Y83">
        <v>120</v>
      </c>
      <c r="Z83">
        <v>0</v>
      </c>
      <c r="AA83">
        <v>0</v>
      </c>
      <c r="AB83">
        <v>0</v>
      </c>
      <c r="AC83">
        <v>0</v>
      </c>
      <c r="AD83">
        <v>1</v>
      </c>
      <c r="AE83">
        <v>0</v>
      </c>
      <c r="AF83" t="s">
        <v>3</v>
      </c>
      <c r="AG83">
        <v>9.5999999999999992E-3</v>
      </c>
      <c r="AH83">
        <v>3</v>
      </c>
      <c r="AI83">
        <v>-1</v>
      </c>
      <c r="AJ83" t="s">
        <v>3</v>
      </c>
      <c r="AK83">
        <v>4</v>
      </c>
      <c r="AL83">
        <v>-1.1519999999999999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1</v>
      </c>
    </row>
    <row r="84" spans="1:44" x14ac:dyDescent="0.2">
      <c r="A84">
        <f>ROW(Source!A35)</f>
        <v>35</v>
      </c>
      <c r="B84">
        <v>34732310</v>
      </c>
      <c r="C84">
        <v>34732296</v>
      </c>
      <c r="D84">
        <v>31474139</v>
      </c>
      <c r="E84">
        <v>1</v>
      </c>
      <c r="F84">
        <v>1</v>
      </c>
      <c r="G84">
        <v>1</v>
      </c>
      <c r="H84">
        <v>3</v>
      </c>
      <c r="I84" t="s">
        <v>319</v>
      </c>
      <c r="J84" t="s">
        <v>320</v>
      </c>
      <c r="K84" t="s">
        <v>321</v>
      </c>
      <c r="L84">
        <v>1346</v>
      </c>
      <c r="N84">
        <v>1009</v>
      </c>
      <c r="O84" t="s">
        <v>108</v>
      </c>
      <c r="P84" t="s">
        <v>108</v>
      </c>
      <c r="Q84">
        <v>1</v>
      </c>
      <c r="X84">
        <v>0.5</v>
      </c>
      <c r="Y84">
        <v>68.05</v>
      </c>
      <c r="Z84">
        <v>0</v>
      </c>
      <c r="AA84">
        <v>0</v>
      </c>
      <c r="AB84">
        <v>0</v>
      </c>
      <c r="AC84">
        <v>0</v>
      </c>
      <c r="AD84">
        <v>1</v>
      </c>
      <c r="AE84">
        <v>0</v>
      </c>
      <c r="AF84" t="s">
        <v>3</v>
      </c>
      <c r="AG84">
        <v>0.5</v>
      </c>
      <c r="AH84">
        <v>3</v>
      </c>
      <c r="AI84">
        <v>-1</v>
      </c>
      <c r="AJ84" t="s">
        <v>3</v>
      </c>
      <c r="AK84">
        <v>4</v>
      </c>
      <c r="AL84">
        <v>-34.024999999999999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1</v>
      </c>
    </row>
    <row r="85" spans="1:44" x14ac:dyDescent="0.2">
      <c r="A85">
        <f>ROW(Source!A35)</f>
        <v>35</v>
      </c>
      <c r="B85">
        <v>34732311</v>
      </c>
      <c r="C85">
        <v>34732296</v>
      </c>
      <c r="D85">
        <v>31482960</v>
      </c>
      <c r="E85">
        <v>1</v>
      </c>
      <c r="F85">
        <v>1</v>
      </c>
      <c r="G85">
        <v>1</v>
      </c>
      <c r="H85">
        <v>3</v>
      </c>
      <c r="I85" t="s">
        <v>313</v>
      </c>
      <c r="J85" t="s">
        <v>314</v>
      </c>
      <c r="K85" t="s">
        <v>315</v>
      </c>
      <c r="L85">
        <v>1348</v>
      </c>
      <c r="N85">
        <v>1009</v>
      </c>
      <c r="O85" t="s">
        <v>306</v>
      </c>
      <c r="P85" t="s">
        <v>306</v>
      </c>
      <c r="Q85">
        <v>1000</v>
      </c>
      <c r="X85">
        <v>6.0000000000000002E-5</v>
      </c>
      <c r="Y85">
        <v>7826.9</v>
      </c>
      <c r="Z85">
        <v>0</v>
      </c>
      <c r="AA85">
        <v>0</v>
      </c>
      <c r="AB85">
        <v>0</v>
      </c>
      <c r="AC85">
        <v>0</v>
      </c>
      <c r="AD85">
        <v>1</v>
      </c>
      <c r="AE85">
        <v>0</v>
      </c>
      <c r="AF85" t="s">
        <v>3</v>
      </c>
      <c r="AG85">
        <v>6.0000000000000002E-5</v>
      </c>
      <c r="AH85">
        <v>3</v>
      </c>
      <c r="AI85">
        <v>-1</v>
      </c>
      <c r="AJ85" t="s">
        <v>3</v>
      </c>
      <c r="AK85">
        <v>4</v>
      </c>
      <c r="AL85">
        <v>-0.46961399999999998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1</v>
      </c>
    </row>
    <row r="86" spans="1:44" x14ac:dyDescent="0.2">
      <c r="A86">
        <f>ROW(Source!A35)</f>
        <v>35</v>
      </c>
      <c r="B86">
        <v>34732312</v>
      </c>
      <c r="C86">
        <v>34732296</v>
      </c>
      <c r="D86">
        <v>31443668</v>
      </c>
      <c r="E86">
        <v>17</v>
      </c>
      <c r="F86">
        <v>1</v>
      </c>
      <c r="G86">
        <v>1</v>
      </c>
      <c r="H86">
        <v>3</v>
      </c>
      <c r="I86" t="s">
        <v>316</v>
      </c>
      <c r="J86" t="s">
        <v>3</v>
      </c>
      <c r="K86" t="s">
        <v>317</v>
      </c>
      <c r="L86">
        <v>1374</v>
      </c>
      <c r="N86">
        <v>1013</v>
      </c>
      <c r="O86" t="s">
        <v>318</v>
      </c>
      <c r="P86" t="s">
        <v>318</v>
      </c>
      <c r="Q86">
        <v>1</v>
      </c>
      <c r="X86">
        <v>5.71</v>
      </c>
      <c r="Y86">
        <v>1</v>
      </c>
      <c r="Z86">
        <v>0</v>
      </c>
      <c r="AA86">
        <v>0</v>
      </c>
      <c r="AB86">
        <v>0</v>
      </c>
      <c r="AC86">
        <v>0</v>
      </c>
      <c r="AD86">
        <v>1</v>
      </c>
      <c r="AE86">
        <v>0</v>
      </c>
      <c r="AF86" t="s">
        <v>3</v>
      </c>
      <c r="AG86">
        <v>5.71</v>
      </c>
      <c r="AH86">
        <v>3</v>
      </c>
      <c r="AI86">
        <v>-1</v>
      </c>
      <c r="AJ86" t="s">
        <v>3</v>
      </c>
      <c r="AK86">
        <v>4</v>
      </c>
      <c r="AL86">
        <v>-5.71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1</v>
      </c>
    </row>
    <row r="87" spans="1:44" x14ac:dyDescent="0.2">
      <c r="A87">
        <f>ROW(Source!A36)</f>
        <v>36</v>
      </c>
      <c r="B87">
        <v>34732319</v>
      </c>
      <c r="C87">
        <v>34732313</v>
      </c>
      <c r="D87">
        <v>31715651</v>
      </c>
      <c r="E87">
        <v>1</v>
      </c>
      <c r="F87">
        <v>1</v>
      </c>
      <c r="G87">
        <v>1</v>
      </c>
      <c r="H87">
        <v>1</v>
      </c>
      <c r="I87" t="s">
        <v>254</v>
      </c>
      <c r="J87" t="s">
        <v>3</v>
      </c>
      <c r="K87" t="s">
        <v>255</v>
      </c>
      <c r="L87">
        <v>1191</v>
      </c>
      <c r="N87">
        <v>1013</v>
      </c>
      <c r="O87" t="s">
        <v>242</v>
      </c>
      <c r="P87" t="s">
        <v>242</v>
      </c>
      <c r="Q87">
        <v>1</v>
      </c>
      <c r="X87">
        <v>7.19</v>
      </c>
      <c r="Y87">
        <v>0</v>
      </c>
      <c r="Z87">
        <v>0</v>
      </c>
      <c r="AA87">
        <v>0</v>
      </c>
      <c r="AB87">
        <v>9.6199999999999992</v>
      </c>
      <c r="AC87">
        <v>0</v>
      </c>
      <c r="AD87">
        <v>1</v>
      </c>
      <c r="AE87">
        <v>1</v>
      </c>
      <c r="AF87" t="s">
        <v>3</v>
      </c>
      <c r="AG87">
        <v>7.19</v>
      </c>
      <c r="AH87">
        <v>2</v>
      </c>
      <c r="AI87">
        <v>34732314</v>
      </c>
      <c r="AJ87">
        <v>43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</row>
    <row r="88" spans="1:44" x14ac:dyDescent="0.2">
      <c r="A88">
        <f>ROW(Source!A36)</f>
        <v>36</v>
      </c>
      <c r="B88">
        <v>34732320</v>
      </c>
      <c r="C88">
        <v>34732313</v>
      </c>
      <c r="D88">
        <v>31709492</v>
      </c>
      <c r="E88">
        <v>1</v>
      </c>
      <c r="F88">
        <v>1</v>
      </c>
      <c r="G88">
        <v>1</v>
      </c>
      <c r="H88">
        <v>1</v>
      </c>
      <c r="I88" t="s">
        <v>240</v>
      </c>
      <c r="J88" t="s">
        <v>3</v>
      </c>
      <c r="K88" t="s">
        <v>241</v>
      </c>
      <c r="L88">
        <v>1191</v>
      </c>
      <c r="N88">
        <v>1013</v>
      </c>
      <c r="O88" t="s">
        <v>242</v>
      </c>
      <c r="P88" t="s">
        <v>242</v>
      </c>
      <c r="Q88">
        <v>1</v>
      </c>
      <c r="X88">
        <v>3.08</v>
      </c>
      <c r="Y88">
        <v>0</v>
      </c>
      <c r="Z88">
        <v>0</v>
      </c>
      <c r="AA88">
        <v>0</v>
      </c>
      <c r="AB88">
        <v>0</v>
      </c>
      <c r="AC88">
        <v>0</v>
      </c>
      <c r="AD88">
        <v>1</v>
      </c>
      <c r="AE88">
        <v>2</v>
      </c>
      <c r="AF88" t="s">
        <v>3</v>
      </c>
      <c r="AG88">
        <v>3.08</v>
      </c>
      <c r="AH88">
        <v>2</v>
      </c>
      <c r="AI88">
        <v>34732315</v>
      </c>
      <c r="AJ88">
        <v>44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</row>
    <row r="89" spans="1:44" x14ac:dyDescent="0.2">
      <c r="A89">
        <f>ROW(Source!A36)</f>
        <v>36</v>
      </c>
      <c r="B89">
        <v>34732321</v>
      </c>
      <c r="C89">
        <v>34732313</v>
      </c>
      <c r="D89">
        <v>31526753</v>
      </c>
      <c r="E89">
        <v>1</v>
      </c>
      <c r="F89">
        <v>1</v>
      </c>
      <c r="G89">
        <v>1</v>
      </c>
      <c r="H89">
        <v>2</v>
      </c>
      <c r="I89" t="s">
        <v>256</v>
      </c>
      <c r="J89" t="s">
        <v>257</v>
      </c>
      <c r="K89" t="s">
        <v>258</v>
      </c>
      <c r="L89">
        <v>1368</v>
      </c>
      <c r="N89">
        <v>1011</v>
      </c>
      <c r="O89" t="s">
        <v>246</v>
      </c>
      <c r="P89" t="s">
        <v>246</v>
      </c>
      <c r="Q89">
        <v>1</v>
      </c>
      <c r="X89">
        <v>0.05</v>
      </c>
      <c r="Y89">
        <v>0</v>
      </c>
      <c r="Z89">
        <v>111.99</v>
      </c>
      <c r="AA89">
        <v>13.5</v>
      </c>
      <c r="AB89">
        <v>0</v>
      </c>
      <c r="AC89">
        <v>0</v>
      </c>
      <c r="AD89">
        <v>1</v>
      </c>
      <c r="AE89">
        <v>0</v>
      </c>
      <c r="AF89" t="s">
        <v>3</v>
      </c>
      <c r="AG89">
        <v>0.05</v>
      </c>
      <c r="AH89">
        <v>2</v>
      </c>
      <c r="AI89">
        <v>34732316</v>
      </c>
      <c r="AJ89">
        <v>45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</row>
    <row r="90" spans="1:44" x14ac:dyDescent="0.2">
      <c r="A90">
        <f>ROW(Source!A36)</f>
        <v>36</v>
      </c>
      <c r="B90">
        <v>34732322</v>
      </c>
      <c r="C90">
        <v>34732313</v>
      </c>
      <c r="D90">
        <v>31527087</v>
      </c>
      <c r="E90">
        <v>1</v>
      </c>
      <c r="F90">
        <v>1</v>
      </c>
      <c r="G90">
        <v>1</v>
      </c>
      <c r="H90">
        <v>2</v>
      </c>
      <c r="I90" t="s">
        <v>268</v>
      </c>
      <c r="J90" t="s">
        <v>269</v>
      </c>
      <c r="K90" t="s">
        <v>270</v>
      </c>
      <c r="L90">
        <v>1368</v>
      </c>
      <c r="N90">
        <v>1011</v>
      </c>
      <c r="O90" t="s">
        <v>246</v>
      </c>
      <c r="P90" t="s">
        <v>246</v>
      </c>
      <c r="Q90">
        <v>1</v>
      </c>
      <c r="X90">
        <v>2.98</v>
      </c>
      <c r="Y90">
        <v>0</v>
      </c>
      <c r="Z90">
        <v>142.69999999999999</v>
      </c>
      <c r="AA90">
        <v>13.5</v>
      </c>
      <c r="AB90">
        <v>0</v>
      </c>
      <c r="AC90">
        <v>0</v>
      </c>
      <c r="AD90">
        <v>1</v>
      </c>
      <c r="AE90">
        <v>0</v>
      </c>
      <c r="AF90" t="s">
        <v>3</v>
      </c>
      <c r="AG90">
        <v>2.98</v>
      </c>
      <c r="AH90">
        <v>2</v>
      </c>
      <c r="AI90">
        <v>34732317</v>
      </c>
      <c r="AJ90">
        <v>46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</row>
    <row r="91" spans="1:44" x14ac:dyDescent="0.2">
      <c r="A91">
        <f>ROW(Source!A36)</f>
        <v>36</v>
      </c>
      <c r="B91">
        <v>34732323</v>
      </c>
      <c r="C91">
        <v>34732313</v>
      </c>
      <c r="D91">
        <v>31528142</v>
      </c>
      <c r="E91">
        <v>1</v>
      </c>
      <c r="F91">
        <v>1</v>
      </c>
      <c r="G91">
        <v>1</v>
      </c>
      <c r="H91">
        <v>2</v>
      </c>
      <c r="I91" t="s">
        <v>265</v>
      </c>
      <c r="J91" t="s">
        <v>266</v>
      </c>
      <c r="K91" t="s">
        <v>267</v>
      </c>
      <c r="L91">
        <v>1368</v>
      </c>
      <c r="N91">
        <v>1011</v>
      </c>
      <c r="O91" t="s">
        <v>246</v>
      </c>
      <c r="P91" t="s">
        <v>246</v>
      </c>
      <c r="Q91">
        <v>1</v>
      </c>
      <c r="X91">
        <v>0.05</v>
      </c>
      <c r="Y91">
        <v>0</v>
      </c>
      <c r="Z91">
        <v>65.709999999999994</v>
      </c>
      <c r="AA91">
        <v>11.6</v>
      </c>
      <c r="AB91">
        <v>0</v>
      </c>
      <c r="AC91">
        <v>0</v>
      </c>
      <c r="AD91">
        <v>1</v>
      </c>
      <c r="AE91">
        <v>0</v>
      </c>
      <c r="AF91" t="s">
        <v>3</v>
      </c>
      <c r="AG91">
        <v>0.05</v>
      </c>
      <c r="AH91">
        <v>2</v>
      </c>
      <c r="AI91">
        <v>34732318</v>
      </c>
      <c r="AJ91">
        <v>47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</row>
    <row r="92" spans="1:44" x14ac:dyDescent="0.2">
      <c r="A92">
        <f>ROW(Source!A36)</f>
        <v>36</v>
      </c>
      <c r="B92">
        <v>34732324</v>
      </c>
      <c r="C92">
        <v>34732313</v>
      </c>
      <c r="D92">
        <v>31444633</v>
      </c>
      <c r="E92">
        <v>1</v>
      </c>
      <c r="F92">
        <v>1</v>
      </c>
      <c r="G92">
        <v>1</v>
      </c>
      <c r="H92">
        <v>3</v>
      </c>
      <c r="I92" t="s">
        <v>322</v>
      </c>
      <c r="J92" t="s">
        <v>323</v>
      </c>
      <c r="K92" t="s">
        <v>324</v>
      </c>
      <c r="L92">
        <v>1348</v>
      </c>
      <c r="N92">
        <v>1009</v>
      </c>
      <c r="O92" t="s">
        <v>306</v>
      </c>
      <c r="P92" t="s">
        <v>306</v>
      </c>
      <c r="Q92">
        <v>1000</v>
      </c>
      <c r="X92">
        <v>2.0000000000000001E-4</v>
      </c>
      <c r="Y92">
        <v>4488.3999999999996</v>
      </c>
      <c r="Z92">
        <v>0</v>
      </c>
      <c r="AA92">
        <v>0</v>
      </c>
      <c r="AB92">
        <v>0</v>
      </c>
      <c r="AC92">
        <v>0</v>
      </c>
      <c r="AD92">
        <v>1</v>
      </c>
      <c r="AE92">
        <v>0</v>
      </c>
      <c r="AF92" t="s">
        <v>3</v>
      </c>
      <c r="AG92">
        <v>2.0000000000000001E-4</v>
      </c>
      <c r="AH92">
        <v>3</v>
      </c>
      <c r="AI92">
        <v>-1</v>
      </c>
      <c r="AJ92" t="s">
        <v>3</v>
      </c>
      <c r="AK92">
        <v>4</v>
      </c>
      <c r="AL92">
        <v>-0.89767999999999992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1</v>
      </c>
    </row>
    <row r="93" spans="1:44" x14ac:dyDescent="0.2">
      <c r="A93">
        <f>ROW(Source!A36)</f>
        <v>36</v>
      </c>
      <c r="B93">
        <v>34732325</v>
      </c>
      <c r="C93">
        <v>34732313</v>
      </c>
      <c r="D93">
        <v>31444669</v>
      </c>
      <c r="E93">
        <v>1</v>
      </c>
      <c r="F93">
        <v>1</v>
      </c>
      <c r="G93">
        <v>1</v>
      </c>
      <c r="H93">
        <v>3</v>
      </c>
      <c r="I93" t="s">
        <v>325</v>
      </c>
      <c r="J93" t="s">
        <v>326</v>
      </c>
      <c r="K93" t="s">
        <v>327</v>
      </c>
      <c r="L93">
        <v>1348</v>
      </c>
      <c r="N93">
        <v>1009</v>
      </c>
      <c r="O93" t="s">
        <v>306</v>
      </c>
      <c r="P93" t="s">
        <v>306</v>
      </c>
      <c r="Q93">
        <v>1000</v>
      </c>
      <c r="X93">
        <v>1.0000000000000001E-5</v>
      </c>
      <c r="Y93">
        <v>8105.71</v>
      </c>
      <c r="Z93">
        <v>0</v>
      </c>
      <c r="AA93">
        <v>0</v>
      </c>
      <c r="AB93">
        <v>0</v>
      </c>
      <c r="AC93">
        <v>0</v>
      </c>
      <c r="AD93">
        <v>1</v>
      </c>
      <c r="AE93">
        <v>0</v>
      </c>
      <c r="AF93" t="s">
        <v>3</v>
      </c>
      <c r="AG93">
        <v>1.0000000000000001E-5</v>
      </c>
      <c r="AH93">
        <v>3</v>
      </c>
      <c r="AI93">
        <v>-1</v>
      </c>
      <c r="AJ93" t="s">
        <v>3</v>
      </c>
      <c r="AK93">
        <v>4</v>
      </c>
      <c r="AL93">
        <v>-8.1057100000000007E-2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1</v>
      </c>
    </row>
    <row r="94" spans="1:44" x14ac:dyDescent="0.2">
      <c r="A94">
        <f>ROW(Source!A36)</f>
        <v>36</v>
      </c>
      <c r="B94">
        <v>34732326</v>
      </c>
      <c r="C94">
        <v>34732313</v>
      </c>
      <c r="D94">
        <v>31444769</v>
      </c>
      <c r="E94">
        <v>1</v>
      </c>
      <c r="F94">
        <v>1</v>
      </c>
      <c r="G94">
        <v>1</v>
      </c>
      <c r="H94">
        <v>3</v>
      </c>
      <c r="I94" t="s">
        <v>328</v>
      </c>
      <c r="J94" t="s">
        <v>329</v>
      </c>
      <c r="K94" t="s">
        <v>330</v>
      </c>
      <c r="L94">
        <v>1346</v>
      </c>
      <c r="N94">
        <v>1009</v>
      </c>
      <c r="O94" t="s">
        <v>108</v>
      </c>
      <c r="P94" t="s">
        <v>108</v>
      </c>
      <c r="Q94">
        <v>1</v>
      </c>
      <c r="X94">
        <v>3</v>
      </c>
      <c r="Y94">
        <v>6.09</v>
      </c>
      <c r="Z94">
        <v>0</v>
      </c>
      <c r="AA94">
        <v>0</v>
      </c>
      <c r="AB94">
        <v>0</v>
      </c>
      <c r="AC94">
        <v>0</v>
      </c>
      <c r="AD94">
        <v>1</v>
      </c>
      <c r="AE94">
        <v>0</v>
      </c>
      <c r="AF94" t="s">
        <v>3</v>
      </c>
      <c r="AG94">
        <v>3</v>
      </c>
      <c r="AH94">
        <v>3</v>
      </c>
      <c r="AI94">
        <v>-1</v>
      </c>
      <c r="AJ94" t="s">
        <v>3</v>
      </c>
      <c r="AK94">
        <v>4</v>
      </c>
      <c r="AL94">
        <v>-18.27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1</v>
      </c>
    </row>
    <row r="95" spans="1:44" x14ac:dyDescent="0.2">
      <c r="A95">
        <f>ROW(Source!A36)</f>
        <v>36</v>
      </c>
      <c r="B95">
        <v>34732327</v>
      </c>
      <c r="C95">
        <v>34732313</v>
      </c>
      <c r="D95">
        <v>31446709</v>
      </c>
      <c r="E95">
        <v>1</v>
      </c>
      <c r="F95">
        <v>1</v>
      </c>
      <c r="G95">
        <v>1</v>
      </c>
      <c r="H95">
        <v>3</v>
      </c>
      <c r="I95" t="s">
        <v>300</v>
      </c>
      <c r="J95" t="s">
        <v>301</v>
      </c>
      <c r="K95" t="s">
        <v>302</v>
      </c>
      <c r="L95">
        <v>1308</v>
      </c>
      <c r="N95">
        <v>1003</v>
      </c>
      <c r="O95" t="s">
        <v>42</v>
      </c>
      <c r="P95" t="s">
        <v>42</v>
      </c>
      <c r="Q95">
        <v>100</v>
      </c>
      <c r="X95">
        <v>2.3999999999999998E-3</v>
      </c>
      <c r="Y95">
        <v>120</v>
      </c>
      <c r="Z95">
        <v>0</v>
      </c>
      <c r="AA95">
        <v>0</v>
      </c>
      <c r="AB95">
        <v>0</v>
      </c>
      <c r="AC95">
        <v>0</v>
      </c>
      <c r="AD95">
        <v>1</v>
      </c>
      <c r="AE95">
        <v>0</v>
      </c>
      <c r="AF95" t="s">
        <v>3</v>
      </c>
      <c r="AG95">
        <v>2.3999999999999998E-3</v>
      </c>
      <c r="AH95">
        <v>3</v>
      </c>
      <c r="AI95">
        <v>-1</v>
      </c>
      <c r="AJ95" t="s">
        <v>3</v>
      </c>
      <c r="AK95">
        <v>4</v>
      </c>
      <c r="AL95">
        <v>-0.28799999999999998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1</v>
      </c>
    </row>
    <row r="96" spans="1:44" x14ac:dyDescent="0.2">
      <c r="A96">
        <f>ROW(Source!A36)</f>
        <v>36</v>
      </c>
      <c r="B96">
        <v>34732328</v>
      </c>
      <c r="C96">
        <v>34732313</v>
      </c>
      <c r="D96">
        <v>31443668</v>
      </c>
      <c r="E96">
        <v>17</v>
      </c>
      <c r="F96">
        <v>1</v>
      </c>
      <c r="G96">
        <v>1</v>
      </c>
      <c r="H96">
        <v>3</v>
      </c>
      <c r="I96" t="s">
        <v>316</v>
      </c>
      <c r="J96" t="s">
        <v>3</v>
      </c>
      <c r="K96" t="s">
        <v>317</v>
      </c>
      <c r="L96">
        <v>1374</v>
      </c>
      <c r="N96">
        <v>1013</v>
      </c>
      <c r="O96" t="s">
        <v>318</v>
      </c>
      <c r="P96" t="s">
        <v>318</v>
      </c>
      <c r="Q96">
        <v>1</v>
      </c>
      <c r="X96">
        <v>1.38</v>
      </c>
      <c r="Y96">
        <v>1</v>
      </c>
      <c r="Z96">
        <v>0</v>
      </c>
      <c r="AA96">
        <v>0</v>
      </c>
      <c r="AB96">
        <v>0</v>
      </c>
      <c r="AC96">
        <v>0</v>
      </c>
      <c r="AD96">
        <v>1</v>
      </c>
      <c r="AE96">
        <v>0</v>
      </c>
      <c r="AF96" t="s">
        <v>3</v>
      </c>
      <c r="AG96">
        <v>1.38</v>
      </c>
      <c r="AH96">
        <v>3</v>
      </c>
      <c r="AI96">
        <v>-1</v>
      </c>
      <c r="AJ96" t="s">
        <v>3</v>
      </c>
      <c r="AK96">
        <v>4</v>
      </c>
      <c r="AL96">
        <v>-1.38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1</v>
      </c>
    </row>
    <row r="97" spans="1:44" x14ac:dyDescent="0.2">
      <c r="A97">
        <f>ROW(Source!A37)</f>
        <v>37</v>
      </c>
      <c r="B97">
        <v>34732319</v>
      </c>
      <c r="C97">
        <v>34732313</v>
      </c>
      <c r="D97">
        <v>31715651</v>
      </c>
      <c r="E97">
        <v>1</v>
      </c>
      <c r="F97">
        <v>1</v>
      </c>
      <c r="G97">
        <v>1</v>
      </c>
      <c r="H97">
        <v>1</v>
      </c>
      <c r="I97" t="s">
        <v>254</v>
      </c>
      <c r="J97" t="s">
        <v>3</v>
      </c>
      <c r="K97" t="s">
        <v>255</v>
      </c>
      <c r="L97">
        <v>1191</v>
      </c>
      <c r="N97">
        <v>1013</v>
      </c>
      <c r="O97" t="s">
        <v>242</v>
      </c>
      <c r="P97" t="s">
        <v>242</v>
      </c>
      <c r="Q97">
        <v>1</v>
      </c>
      <c r="X97">
        <v>7.19</v>
      </c>
      <c r="Y97">
        <v>0</v>
      </c>
      <c r="Z97">
        <v>0</v>
      </c>
      <c r="AA97">
        <v>0</v>
      </c>
      <c r="AB97">
        <v>9.6199999999999992</v>
      </c>
      <c r="AC97">
        <v>0</v>
      </c>
      <c r="AD97">
        <v>1</v>
      </c>
      <c r="AE97">
        <v>1</v>
      </c>
      <c r="AF97" t="s">
        <v>3</v>
      </c>
      <c r="AG97">
        <v>7.19</v>
      </c>
      <c r="AH97">
        <v>2</v>
      </c>
      <c r="AI97">
        <v>34732314</v>
      </c>
      <c r="AJ97">
        <v>48</v>
      </c>
      <c r="AK97">
        <v>0</v>
      </c>
      <c r="AL97">
        <v>0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</row>
    <row r="98" spans="1:44" x14ac:dyDescent="0.2">
      <c r="A98">
        <f>ROW(Source!A37)</f>
        <v>37</v>
      </c>
      <c r="B98">
        <v>34732320</v>
      </c>
      <c r="C98">
        <v>34732313</v>
      </c>
      <c r="D98">
        <v>31709492</v>
      </c>
      <c r="E98">
        <v>1</v>
      </c>
      <c r="F98">
        <v>1</v>
      </c>
      <c r="G98">
        <v>1</v>
      </c>
      <c r="H98">
        <v>1</v>
      </c>
      <c r="I98" t="s">
        <v>240</v>
      </c>
      <c r="J98" t="s">
        <v>3</v>
      </c>
      <c r="K98" t="s">
        <v>241</v>
      </c>
      <c r="L98">
        <v>1191</v>
      </c>
      <c r="N98">
        <v>1013</v>
      </c>
      <c r="O98" t="s">
        <v>242</v>
      </c>
      <c r="P98" t="s">
        <v>242</v>
      </c>
      <c r="Q98">
        <v>1</v>
      </c>
      <c r="X98">
        <v>3.08</v>
      </c>
      <c r="Y98">
        <v>0</v>
      </c>
      <c r="Z98">
        <v>0</v>
      </c>
      <c r="AA98">
        <v>0</v>
      </c>
      <c r="AB98">
        <v>0</v>
      </c>
      <c r="AC98">
        <v>0</v>
      </c>
      <c r="AD98">
        <v>1</v>
      </c>
      <c r="AE98">
        <v>2</v>
      </c>
      <c r="AF98" t="s">
        <v>3</v>
      </c>
      <c r="AG98">
        <v>3.08</v>
      </c>
      <c r="AH98">
        <v>2</v>
      </c>
      <c r="AI98">
        <v>34732315</v>
      </c>
      <c r="AJ98">
        <v>49</v>
      </c>
      <c r="AK98">
        <v>0</v>
      </c>
      <c r="AL98">
        <v>0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0</v>
      </c>
    </row>
    <row r="99" spans="1:44" x14ac:dyDescent="0.2">
      <c r="A99">
        <f>ROW(Source!A37)</f>
        <v>37</v>
      </c>
      <c r="B99">
        <v>34732321</v>
      </c>
      <c r="C99">
        <v>34732313</v>
      </c>
      <c r="D99">
        <v>31526753</v>
      </c>
      <c r="E99">
        <v>1</v>
      </c>
      <c r="F99">
        <v>1</v>
      </c>
      <c r="G99">
        <v>1</v>
      </c>
      <c r="H99">
        <v>2</v>
      </c>
      <c r="I99" t="s">
        <v>256</v>
      </c>
      <c r="J99" t="s">
        <v>257</v>
      </c>
      <c r="K99" t="s">
        <v>258</v>
      </c>
      <c r="L99">
        <v>1368</v>
      </c>
      <c r="N99">
        <v>1011</v>
      </c>
      <c r="O99" t="s">
        <v>246</v>
      </c>
      <c r="P99" t="s">
        <v>246</v>
      </c>
      <c r="Q99">
        <v>1</v>
      </c>
      <c r="X99">
        <v>0.05</v>
      </c>
      <c r="Y99">
        <v>0</v>
      </c>
      <c r="Z99">
        <v>111.99</v>
      </c>
      <c r="AA99">
        <v>13.5</v>
      </c>
      <c r="AB99">
        <v>0</v>
      </c>
      <c r="AC99">
        <v>0</v>
      </c>
      <c r="AD99">
        <v>1</v>
      </c>
      <c r="AE99">
        <v>0</v>
      </c>
      <c r="AF99" t="s">
        <v>3</v>
      </c>
      <c r="AG99">
        <v>0.05</v>
      </c>
      <c r="AH99">
        <v>2</v>
      </c>
      <c r="AI99">
        <v>34732316</v>
      </c>
      <c r="AJ99">
        <v>50</v>
      </c>
      <c r="AK99">
        <v>0</v>
      </c>
      <c r="AL99">
        <v>0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</row>
    <row r="100" spans="1:44" x14ac:dyDescent="0.2">
      <c r="A100">
        <f>ROW(Source!A37)</f>
        <v>37</v>
      </c>
      <c r="B100">
        <v>34732322</v>
      </c>
      <c r="C100">
        <v>34732313</v>
      </c>
      <c r="D100">
        <v>31527087</v>
      </c>
      <c r="E100">
        <v>1</v>
      </c>
      <c r="F100">
        <v>1</v>
      </c>
      <c r="G100">
        <v>1</v>
      </c>
      <c r="H100">
        <v>2</v>
      </c>
      <c r="I100" t="s">
        <v>268</v>
      </c>
      <c r="J100" t="s">
        <v>269</v>
      </c>
      <c r="K100" t="s">
        <v>270</v>
      </c>
      <c r="L100">
        <v>1368</v>
      </c>
      <c r="N100">
        <v>1011</v>
      </c>
      <c r="O100" t="s">
        <v>246</v>
      </c>
      <c r="P100" t="s">
        <v>246</v>
      </c>
      <c r="Q100">
        <v>1</v>
      </c>
      <c r="X100">
        <v>2.98</v>
      </c>
      <c r="Y100">
        <v>0</v>
      </c>
      <c r="Z100">
        <v>142.69999999999999</v>
      </c>
      <c r="AA100">
        <v>13.5</v>
      </c>
      <c r="AB100">
        <v>0</v>
      </c>
      <c r="AC100">
        <v>0</v>
      </c>
      <c r="AD100">
        <v>1</v>
      </c>
      <c r="AE100">
        <v>0</v>
      </c>
      <c r="AF100" t="s">
        <v>3</v>
      </c>
      <c r="AG100">
        <v>2.98</v>
      </c>
      <c r="AH100">
        <v>2</v>
      </c>
      <c r="AI100">
        <v>34732317</v>
      </c>
      <c r="AJ100">
        <v>51</v>
      </c>
      <c r="AK100">
        <v>0</v>
      </c>
      <c r="AL100">
        <v>0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0</v>
      </c>
    </row>
    <row r="101" spans="1:44" x14ac:dyDescent="0.2">
      <c r="A101">
        <f>ROW(Source!A37)</f>
        <v>37</v>
      </c>
      <c r="B101">
        <v>34732323</v>
      </c>
      <c r="C101">
        <v>34732313</v>
      </c>
      <c r="D101">
        <v>31528142</v>
      </c>
      <c r="E101">
        <v>1</v>
      </c>
      <c r="F101">
        <v>1</v>
      </c>
      <c r="G101">
        <v>1</v>
      </c>
      <c r="H101">
        <v>2</v>
      </c>
      <c r="I101" t="s">
        <v>265</v>
      </c>
      <c r="J101" t="s">
        <v>266</v>
      </c>
      <c r="K101" t="s">
        <v>267</v>
      </c>
      <c r="L101">
        <v>1368</v>
      </c>
      <c r="N101">
        <v>1011</v>
      </c>
      <c r="O101" t="s">
        <v>246</v>
      </c>
      <c r="P101" t="s">
        <v>246</v>
      </c>
      <c r="Q101">
        <v>1</v>
      </c>
      <c r="X101">
        <v>0.05</v>
      </c>
      <c r="Y101">
        <v>0</v>
      </c>
      <c r="Z101">
        <v>65.709999999999994</v>
      </c>
      <c r="AA101">
        <v>11.6</v>
      </c>
      <c r="AB101">
        <v>0</v>
      </c>
      <c r="AC101">
        <v>0</v>
      </c>
      <c r="AD101">
        <v>1</v>
      </c>
      <c r="AE101">
        <v>0</v>
      </c>
      <c r="AF101" t="s">
        <v>3</v>
      </c>
      <c r="AG101">
        <v>0.05</v>
      </c>
      <c r="AH101">
        <v>2</v>
      </c>
      <c r="AI101">
        <v>34732318</v>
      </c>
      <c r="AJ101">
        <v>52</v>
      </c>
      <c r="AK101">
        <v>0</v>
      </c>
      <c r="AL101">
        <v>0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0</v>
      </c>
    </row>
    <row r="102" spans="1:44" x14ac:dyDescent="0.2">
      <c r="A102">
        <f>ROW(Source!A37)</f>
        <v>37</v>
      </c>
      <c r="B102">
        <v>34732324</v>
      </c>
      <c r="C102">
        <v>34732313</v>
      </c>
      <c r="D102">
        <v>31444633</v>
      </c>
      <c r="E102">
        <v>1</v>
      </c>
      <c r="F102">
        <v>1</v>
      </c>
      <c r="G102">
        <v>1</v>
      </c>
      <c r="H102">
        <v>3</v>
      </c>
      <c r="I102" t="s">
        <v>322</v>
      </c>
      <c r="J102" t="s">
        <v>323</v>
      </c>
      <c r="K102" t="s">
        <v>324</v>
      </c>
      <c r="L102">
        <v>1348</v>
      </c>
      <c r="N102">
        <v>1009</v>
      </c>
      <c r="O102" t="s">
        <v>306</v>
      </c>
      <c r="P102" t="s">
        <v>306</v>
      </c>
      <c r="Q102">
        <v>1000</v>
      </c>
      <c r="X102">
        <v>2.0000000000000001E-4</v>
      </c>
      <c r="Y102">
        <v>4488.3999999999996</v>
      </c>
      <c r="Z102">
        <v>0</v>
      </c>
      <c r="AA102">
        <v>0</v>
      </c>
      <c r="AB102">
        <v>0</v>
      </c>
      <c r="AC102">
        <v>0</v>
      </c>
      <c r="AD102">
        <v>1</v>
      </c>
      <c r="AE102">
        <v>0</v>
      </c>
      <c r="AF102" t="s">
        <v>3</v>
      </c>
      <c r="AG102">
        <v>2.0000000000000001E-4</v>
      </c>
      <c r="AH102">
        <v>3</v>
      </c>
      <c r="AI102">
        <v>-1</v>
      </c>
      <c r="AJ102" t="s">
        <v>3</v>
      </c>
      <c r="AK102">
        <v>4</v>
      </c>
      <c r="AL102">
        <v>-0.89767999999999992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1</v>
      </c>
    </row>
    <row r="103" spans="1:44" x14ac:dyDescent="0.2">
      <c r="A103">
        <f>ROW(Source!A37)</f>
        <v>37</v>
      </c>
      <c r="B103">
        <v>34732325</v>
      </c>
      <c r="C103">
        <v>34732313</v>
      </c>
      <c r="D103">
        <v>31444669</v>
      </c>
      <c r="E103">
        <v>1</v>
      </c>
      <c r="F103">
        <v>1</v>
      </c>
      <c r="G103">
        <v>1</v>
      </c>
      <c r="H103">
        <v>3</v>
      </c>
      <c r="I103" t="s">
        <v>325</v>
      </c>
      <c r="J103" t="s">
        <v>326</v>
      </c>
      <c r="K103" t="s">
        <v>327</v>
      </c>
      <c r="L103">
        <v>1348</v>
      </c>
      <c r="N103">
        <v>1009</v>
      </c>
      <c r="O103" t="s">
        <v>306</v>
      </c>
      <c r="P103" t="s">
        <v>306</v>
      </c>
      <c r="Q103">
        <v>1000</v>
      </c>
      <c r="X103">
        <v>1.0000000000000001E-5</v>
      </c>
      <c r="Y103">
        <v>8105.71</v>
      </c>
      <c r="Z103">
        <v>0</v>
      </c>
      <c r="AA103">
        <v>0</v>
      </c>
      <c r="AB103">
        <v>0</v>
      </c>
      <c r="AC103">
        <v>0</v>
      </c>
      <c r="AD103">
        <v>1</v>
      </c>
      <c r="AE103">
        <v>0</v>
      </c>
      <c r="AF103" t="s">
        <v>3</v>
      </c>
      <c r="AG103">
        <v>1.0000000000000001E-5</v>
      </c>
      <c r="AH103">
        <v>3</v>
      </c>
      <c r="AI103">
        <v>-1</v>
      </c>
      <c r="AJ103" t="s">
        <v>3</v>
      </c>
      <c r="AK103">
        <v>4</v>
      </c>
      <c r="AL103">
        <v>-8.1057100000000007E-2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1</v>
      </c>
    </row>
    <row r="104" spans="1:44" x14ac:dyDescent="0.2">
      <c r="A104">
        <f>ROW(Source!A37)</f>
        <v>37</v>
      </c>
      <c r="B104">
        <v>34732326</v>
      </c>
      <c r="C104">
        <v>34732313</v>
      </c>
      <c r="D104">
        <v>31444769</v>
      </c>
      <c r="E104">
        <v>1</v>
      </c>
      <c r="F104">
        <v>1</v>
      </c>
      <c r="G104">
        <v>1</v>
      </c>
      <c r="H104">
        <v>3</v>
      </c>
      <c r="I104" t="s">
        <v>328</v>
      </c>
      <c r="J104" t="s">
        <v>329</v>
      </c>
      <c r="K104" t="s">
        <v>330</v>
      </c>
      <c r="L104">
        <v>1346</v>
      </c>
      <c r="N104">
        <v>1009</v>
      </c>
      <c r="O104" t="s">
        <v>108</v>
      </c>
      <c r="P104" t="s">
        <v>108</v>
      </c>
      <c r="Q104">
        <v>1</v>
      </c>
      <c r="X104">
        <v>3</v>
      </c>
      <c r="Y104">
        <v>6.09</v>
      </c>
      <c r="Z104">
        <v>0</v>
      </c>
      <c r="AA104">
        <v>0</v>
      </c>
      <c r="AB104">
        <v>0</v>
      </c>
      <c r="AC104">
        <v>0</v>
      </c>
      <c r="AD104">
        <v>1</v>
      </c>
      <c r="AE104">
        <v>0</v>
      </c>
      <c r="AF104" t="s">
        <v>3</v>
      </c>
      <c r="AG104">
        <v>3</v>
      </c>
      <c r="AH104">
        <v>3</v>
      </c>
      <c r="AI104">
        <v>-1</v>
      </c>
      <c r="AJ104" t="s">
        <v>3</v>
      </c>
      <c r="AK104">
        <v>4</v>
      </c>
      <c r="AL104">
        <v>-18.27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1</v>
      </c>
    </row>
    <row r="105" spans="1:44" x14ac:dyDescent="0.2">
      <c r="A105">
        <f>ROW(Source!A37)</f>
        <v>37</v>
      </c>
      <c r="B105">
        <v>34732327</v>
      </c>
      <c r="C105">
        <v>34732313</v>
      </c>
      <c r="D105">
        <v>31446709</v>
      </c>
      <c r="E105">
        <v>1</v>
      </c>
      <c r="F105">
        <v>1</v>
      </c>
      <c r="G105">
        <v>1</v>
      </c>
      <c r="H105">
        <v>3</v>
      </c>
      <c r="I105" t="s">
        <v>300</v>
      </c>
      <c r="J105" t="s">
        <v>301</v>
      </c>
      <c r="K105" t="s">
        <v>302</v>
      </c>
      <c r="L105">
        <v>1308</v>
      </c>
      <c r="N105">
        <v>1003</v>
      </c>
      <c r="O105" t="s">
        <v>42</v>
      </c>
      <c r="P105" t="s">
        <v>42</v>
      </c>
      <c r="Q105">
        <v>100</v>
      </c>
      <c r="X105">
        <v>2.3999999999999998E-3</v>
      </c>
      <c r="Y105">
        <v>120</v>
      </c>
      <c r="Z105">
        <v>0</v>
      </c>
      <c r="AA105">
        <v>0</v>
      </c>
      <c r="AB105">
        <v>0</v>
      </c>
      <c r="AC105">
        <v>0</v>
      </c>
      <c r="AD105">
        <v>1</v>
      </c>
      <c r="AE105">
        <v>0</v>
      </c>
      <c r="AF105" t="s">
        <v>3</v>
      </c>
      <c r="AG105">
        <v>2.3999999999999998E-3</v>
      </c>
      <c r="AH105">
        <v>3</v>
      </c>
      <c r="AI105">
        <v>-1</v>
      </c>
      <c r="AJ105" t="s">
        <v>3</v>
      </c>
      <c r="AK105">
        <v>4</v>
      </c>
      <c r="AL105">
        <v>-0.28799999999999998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1</v>
      </c>
    </row>
    <row r="106" spans="1:44" x14ac:dyDescent="0.2">
      <c r="A106">
        <f>ROW(Source!A37)</f>
        <v>37</v>
      </c>
      <c r="B106">
        <v>34732328</v>
      </c>
      <c r="C106">
        <v>34732313</v>
      </c>
      <c r="D106">
        <v>31443668</v>
      </c>
      <c r="E106">
        <v>17</v>
      </c>
      <c r="F106">
        <v>1</v>
      </c>
      <c r="G106">
        <v>1</v>
      </c>
      <c r="H106">
        <v>3</v>
      </c>
      <c r="I106" t="s">
        <v>316</v>
      </c>
      <c r="J106" t="s">
        <v>3</v>
      </c>
      <c r="K106" t="s">
        <v>317</v>
      </c>
      <c r="L106">
        <v>1374</v>
      </c>
      <c r="N106">
        <v>1013</v>
      </c>
      <c r="O106" t="s">
        <v>318</v>
      </c>
      <c r="P106" t="s">
        <v>318</v>
      </c>
      <c r="Q106">
        <v>1</v>
      </c>
      <c r="X106">
        <v>1.38</v>
      </c>
      <c r="Y106">
        <v>1</v>
      </c>
      <c r="Z106">
        <v>0</v>
      </c>
      <c r="AA106">
        <v>0</v>
      </c>
      <c r="AB106">
        <v>0</v>
      </c>
      <c r="AC106">
        <v>0</v>
      </c>
      <c r="AD106">
        <v>1</v>
      </c>
      <c r="AE106">
        <v>0</v>
      </c>
      <c r="AF106" t="s">
        <v>3</v>
      </c>
      <c r="AG106">
        <v>1.38</v>
      </c>
      <c r="AH106">
        <v>3</v>
      </c>
      <c r="AI106">
        <v>-1</v>
      </c>
      <c r="AJ106" t="s">
        <v>3</v>
      </c>
      <c r="AK106">
        <v>4</v>
      </c>
      <c r="AL106">
        <v>-1.38</v>
      </c>
      <c r="AM106">
        <v>0</v>
      </c>
      <c r="AN106">
        <v>0</v>
      </c>
      <c r="AO106">
        <v>0</v>
      </c>
      <c r="AP106">
        <v>0</v>
      </c>
      <c r="AQ106">
        <v>0</v>
      </c>
      <c r="AR106">
        <v>1</v>
      </c>
    </row>
    <row r="107" spans="1:44" x14ac:dyDescent="0.2">
      <c r="A107">
        <f>ROW(Source!A38)</f>
        <v>38</v>
      </c>
      <c r="B107">
        <v>34732332</v>
      </c>
      <c r="C107">
        <v>34732329</v>
      </c>
      <c r="D107">
        <v>32164293</v>
      </c>
      <c r="E107">
        <v>1</v>
      </c>
      <c r="F107">
        <v>1</v>
      </c>
      <c r="G107">
        <v>1</v>
      </c>
      <c r="H107">
        <v>1</v>
      </c>
      <c r="I107" t="s">
        <v>271</v>
      </c>
      <c r="J107" t="s">
        <v>3</v>
      </c>
      <c r="K107" t="s">
        <v>272</v>
      </c>
      <c r="L107">
        <v>1191</v>
      </c>
      <c r="N107">
        <v>1013</v>
      </c>
      <c r="O107" t="s">
        <v>242</v>
      </c>
      <c r="P107" t="s">
        <v>242</v>
      </c>
      <c r="Q107">
        <v>1</v>
      </c>
      <c r="X107">
        <v>0.41</v>
      </c>
      <c r="Y107">
        <v>0</v>
      </c>
      <c r="Z107">
        <v>0</v>
      </c>
      <c r="AA107">
        <v>0</v>
      </c>
      <c r="AB107">
        <v>12.92</v>
      </c>
      <c r="AC107">
        <v>0</v>
      </c>
      <c r="AD107">
        <v>1</v>
      </c>
      <c r="AE107">
        <v>1</v>
      </c>
      <c r="AF107" t="s">
        <v>3</v>
      </c>
      <c r="AG107">
        <v>0.41</v>
      </c>
      <c r="AH107">
        <v>2</v>
      </c>
      <c r="AI107">
        <v>34732330</v>
      </c>
      <c r="AJ107">
        <v>53</v>
      </c>
      <c r="AK107">
        <v>0</v>
      </c>
      <c r="AL107">
        <v>0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0</v>
      </c>
    </row>
    <row r="108" spans="1:44" x14ac:dyDescent="0.2">
      <c r="A108">
        <f>ROW(Source!A38)</f>
        <v>38</v>
      </c>
      <c r="B108">
        <v>34732333</v>
      </c>
      <c r="C108">
        <v>34732329</v>
      </c>
      <c r="D108">
        <v>32163330</v>
      </c>
      <c r="E108">
        <v>1</v>
      </c>
      <c r="F108">
        <v>1</v>
      </c>
      <c r="G108">
        <v>1</v>
      </c>
      <c r="H108">
        <v>1</v>
      </c>
      <c r="I108" t="s">
        <v>273</v>
      </c>
      <c r="J108" t="s">
        <v>3</v>
      </c>
      <c r="K108" t="s">
        <v>274</v>
      </c>
      <c r="L108">
        <v>1191</v>
      </c>
      <c r="N108">
        <v>1013</v>
      </c>
      <c r="O108" t="s">
        <v>242</v>
      </c>
      <c r="P108" t="s">
        <v>242</v>
      </c>
      <c r="Q108">
        <v>1</v>
      </c>
      <c r="X108">
        <v>0.41</v>
      </c>
      <c r="Y108">
        <v>0</v>
      </c>
      <c r="Z108">
        <v>0</v>
      </c>
      <c r="AA108">
        <v>0</v>
      </c>
      <c r="AB108">
        <v>12.69</v>
      </c>
      <c r="AC108">
        <v>0</v>
      </c>
      <c r="AD108">
        <v>1</v>
      </c>
      <c r="AE108">
        <v>1</v>
      </c>
      <c r="AF108" t="s">
        <v>3</v>
      </c>
      <c r="AG108">
        <v>0.41</v>
      </c>
      <c r="AH108">
        <v>2</v>
      </c>
      <c r="AI108">
        <v>34732331</v>
      </c>
      <c r="AJ108">
        <v>54</v>
      </c>
      <c r="AK108">
        <v>0</v>
      </c>
      <c r="AL108">
        <v>0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</row>
    <row r="109" spans="1:44" x14ac:dyDescent="0.2">
      <c r="A109">
        <f>ROW(Source!A39)</f>
        <v>39</v>
      </c>
      <c r="B109">
        <v>34732332</v>
      </c>
      <c r="C109">
        <v>34732329</v>
      </c>
      <c r="D109">
        <v>32164293</v>
      </c>
      <c r="E109">
        <v>1</v>
      </c>
      <c r="F109">
        <v>1</v>
      </c>
      <c r="G109">
        <v>1</v>
      </c>
      <c r="H109">
        <v>1</v>
      </c>
      <c r="I109" t="s">
        <v>271</v>
      </c>
      <c r="J109" t="s">
        <v>3</v>
      </c>
      <c r="K109" t="s">
        <v>272</v>
      </c>
      <c r="L109">
        <v>1191</v>
      </c>
      <c r="N109">
        <v>1013</v>
      </c>
      <c r="O109" t="s">
        <v>242</v>
      </c>
      <c r="P109" t="s">
        <v>242</v>
      </c>
      <c r="Q109">
        <v>1</v>
      </c>
      <c r="X109">
        <v>0.41</v>
      </c>
      <c r="Y109">
        <v>0</v>
      </c>
      <c r="Z109">
        <v>0</v>
      </c>
      <c r="AA109">
        <v>0</v>
      </c>
      <c r="AB109">
        <v>12.92</v>
      </c>
      <c r="AC109">
        <v>0</v>
      </c>
      <c r="AD109">
        <v>1</v>
      </c>
      <c r="AE109">
        <v>1</v>
      </c>
      <c r="AF109" t="s">
        <v>3</v>
      </c>
      <c r="AG109">
        <v>0.41</v>
      </c>
      <c r="AH109">
        <v>2</v>
      </c>
      <c r="AI109">
        <v>34732330</v>
      </c>
      <c r="AJ109">
        <v>55</v>
      </c>
      <c r="AK109">
        <v>0</v>
      </c>
      <c r="AL109">
        <v>0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</row>
    <row r="110" spans="1:44" x14ac:dyDescent="0.2">
      <c r="A110">
        <f>ROW(Source!A39)</f>
        <v>39</v>
      </c>
      <c r="B110">
        <v>34732333</v>
      </c>
      <c r="C110">
        <v>34732329</v>
      </c>
      <c r="D110">
        <v>32163330</v>
      </c>
      <c r="E110">
        <v>1</v>
      </c>
      <c r="F110">
        <v>1</v>
      </c>
      <c r="G110">
        <v>1</v>
      </c>
      <c r="H110">
        <v>1</v>
      </c>
      <c r="I110" t="s">
        <v>273</v>
      </c>
      <c r="J110" t="s">
        <v>3</v>
      </c>
      <c r="K110" t="s">
        <v>274</v>
      </c>
      <c r="L110">
        <v>1191</v>
      </c>
      <c r="N110">
        <v>1013</v>
      </c>
      <c r="O110" t="s">
        <v>242</v>
      </c>
      <c r="P110" t="s">
        <v>242</v>
      </c>
      <c r="Q110">
        <v>1</v>
      </c>
      <c r="X110">
        <v>0.41</v>
      </c>
      <c r="Y110">
        <v>0</v>
      </c>
      <c r="Z110">
        <v>0</v>
      </c>
      <c r="AA110">
        <v>0</v>
      </c>
      <c r="AB110">
        <v>12.69</v>
      </c>
      <c r="AC110">
        <v>0</v>
      </c>
      <c r="AD110">
        <v>1</v>
      </c>
      <c r="AE110">
        <v>1</v>
      </c>
      <c r="AF110" t="s">
        <v>3</v>
      </c>
      <c r="AG110">
        <v>0.41</v>
      </c>
      <c r="AH110">
        <v>2</v>
      </c>
      <c r="AI110">
        <v>34732331</v>
      </c>
      <c r="AJ110">
        <v>56</v>
      </c>
      <c r="AK110">
        <v>0</v>
      </c>
      <c r="AL110">
        <v>0</v>
      </c>
      <c r="AM110">
        <v>0</v>
      </c>
      <c r="AN110">
        <v>0</v>
      </c>
      <c r="AO110">
        <v>0</v>
      </c>
      <c r="AP110">
        <v>0</v>
      </c>
      <c r="AQ110">
        <v>0</v>
      </c>
      <c r="AR110">
        <v>0</v>
      </c>
    </row>
    <row r="111" spans="1:44" x14ac:dyDescent="0.2">
      <c r="A111">
        <f>ROW(Source!A40)</f>
        <v>40</v>
      </c>
      <c r="B111">
        <v>34732337</v>
      </c>
      <c r="C111">
        <v>34732334</v>
      </c>
      <c r="D111">
        <v>32163577</v>
      </c>
      <c r="E111">
        <v>1</v>
      </c>
      <c r="F111">
        <v>1</v>
      </c>
      <c r="G111">
        <v>1</v>
      </c>
      <c r="H111">
        <v>1</v>
      </c>
      <c r="I111" t="s">
        <v>275</v>
      </c>
      <c r="J111" t="s">
        <v>3</v>
      </c>
      <c r="K111" t="s">
        <v>276</v>
      </c>
      <c r="L111">
        <v>1191</v>
      </c>
      <c r="N111">
        <v>1013</v>
      </c>
      <c r="O111" t="s">
        <v>242</v>
      </c>
      <c r="P111" t="s">
        <v>242</v>
      </c>
      <c r="Q111">
        <v>1</v>
      </c>
      <c r="X111">
        <v>1.94</v>
      </c>
      <c r="Y111">
        <v>0</v>
      </c>
      <c r="Z111">
        <v>0</v>
      </c>
      <c r="AA111">
        <v>0</v>
      </c>
      <c r="AB111">
        <v>9.6199999999999992</v>
      </c>
      <c r="AC111">
        <v>0</v>
      </c>
      <c r="AD111">
        <v>1</v>
      </c>
      <c r="AE111">
        <v>1</v>
      </c>
      <c r="AF111" t="s">
        <v>3</v>
      </c>
      <c r="AG111">
        <v>1.94</v>
      </c>
      <c r="AH111">
        <v>2</v>
      </c>
      <c r="AI111">
        <v>34732335</v>
      </c>
      <c r="AJ111">
        <v>57</v>
      </c>
      <c r="AK111">
        <v>0</v>
      </c>
      <c r="AL111">
        <v>0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0</v>
      </c>
    </row>
    <row r="112" spans="1:44" x14ac:dyDescent="0.2">
      <c r="A112">
        <f>ROW(Source!A40)</f>
        <v>40</v>
      </c>
      <c r="B112">
        <v>34732338</v>
      </c>
      <c r="C112">
        <v>34732334</v>
      </c>
      <c r="D112">
        <v>32163330</v>
      </c>
      <c r="E112">
        <v>1</v>
      </c>
      <c r="F112">
        <v>1</v>
      </c>
      <c r="G112">
        <v>1</v>
      </c>
      <c r="H112">
        <v>1</v>
      </c>
      <c r="I112" t="s">
        <v>273</v>
      </c>
      <c r="J112" t="s">
        <v>3</v>
      </c>
      <c r="K112" t="s">
        <v>274</v>
      </c>
      <c r="L112">
        <v>1191</v>
      </c>
      <c r="N112">
        <v>1013</v>
      </c>
      <c r="O112" t="s">
        <v>242</v>
      </c>
      <c r="P112" t="s">
        <v>242</v>
      </c>
      <c r="Q112">
        <v>1</v>
      </c>
      <c r="X112">
        <v>2.92</v>
      </c>
      <c r="Y112">
        <v>0</v>
      </c>
      <c r="Z112">
        <v>0</v>
      </c>
      <c r="AA112">
        <v>0</v>
      </c>
      <c r="AB112">
        <v>12.69</v>
      </c>
      <c r="AC112">
        <v>0</v>
      </c>
      <c r="AD112">
        <v>1</v>
      </c>
      <c r="AE112">
        <v>1</v>
      </c>
      <c r="AF112" t="s">
        <v>3</v>
      </c>
      <c r="AG112">
        <v>2.92</v>
      </c>
      <c r="AH112">
        <v>2</v>
      </c>
      <c r="AI112">
        <v>34732336</v>
      </c>
      <c r="AJ112">
        <v>58</v>
      </c>
      <c r="AK112">
        <v>0</v>
      </c>
      <c r="AL112">
        <v>0</v>
      </c>
      <c r="AM112">
        <v>0</v>
      </c>
      <c r="AN112">
        <v>0</v>
      </c>
      <c r="AO112">
        <v>0</v>
      </c>
      <c r="AP112">
        <v>0</v>
      </c>
      <c r="AQ112">
        <v>0</v>
      </c>
      <c r="AR112">
        <v>0</v>
      </c>
    </row>
    <row r="113" spans="1:44" x14ac:dyDescent="0.2">
      <c r="A113">
        <f>ROW(Source!A41)</f>
        <v>41</v>
      </c>
      <c r="B113">
        <v>34732337</v>
      </c>
      <c r="C113">
        <v>34732334</v>
      </c>
      <c r="D113">
        <v>32163577</v>
      </c>
      <c r="E113">
        <v>1</v>
      </c>
      <c r="F113">
        <v>1</v>
      </c>
      <c r="G113">
        <v>1</v>
      </c>
      <c r="H113">
        <v>1</v>
      </c>
      <c r="I113" t="s">
        <v>275</v>
      </c>
      <c r="J113" t="s">
        <v>3</v>
      </c>
      <c r="K113" t="s">
        <v>276</v>
      </c>
      <c r="L113">
        <v>1191</v>
      </c>
      <c r="N113">
        <v>1013</v>
      </c>
      <c r="O113" t="s">
        <v>242</v>
      </c>
      <c r="P113" t="s">
        <v>242</v>
      </c>
      <c r="Q113">
        <v>1</v>
      </c>
      <c r="X113">
        <v>1.94</v>
      </c>
      <c r="Y113">
        <v>0</v>
      </c>
      <c r="Z113">
        <v>0</v>
      </c>
      <c r="AA113">
        <v>0</v>
      </c>
      <c r="AB113">
        <v>9.6199999999999992</v>
      </c>
      <c r="AC113">
        <v>0</v>
      </c>
      <c r="AD113">
        <v>1</v>
      </c>
      <c r="AE113">
        <v>1</v>
      </c>
      <c r="AF113" t="s">
        <v>3</v>
      </c>
      <c r="AG113">
        <v>1.94</v>
      </c>
      <c r="AH113">
        <v>2</v>
      </c>
      <c r="AI113">
        <v>34732335</v>
      </c>
      <c r="AJ113">
        <v>59</v>
      </c>
      <c r="AK113">
        <v>0</v>
      </c>
      <c r="AL113">
        <v>0</v>
      </c>
      <c r="AM113">
        <v>0</v>
      </c>
      <c r="AN113">
        <v>0</v>
      </c>
      <c r="AO113">
        <v>0</v>
      </c>
      <c r="AP113">
        <v>0</v>
      </c>
      <c r="AQ113">
        <v>0</v>
      </c>
      <c r="AR113">
        <v>0</v>
      </c>
    </row>
    <row r="114" spans="1:44" x14ac:dyDescent="0.2">
      <c r="A114">
        <f>ROW(Source!A41)</f>
        <v>41</v>
      </c>
      <c r="B114">
        <v>34732338</v>
      </c>
      <c r="C114">
        <v>34732334</v>
      </c>
      <c r="D114">
        <v>32163330</v>
      </c>
      <c r="E114">
        <v>1</v>
      </c>
      <c r="F114">
        <v>1</v>
      </c>
      <c r="G114">
        <v>1</v>
      </c>
      <c r="H114">
        <v>1</v>
      </c>
      <c r="I114" t="s">
        <v>273</v>
      </c>
      <c r="J114" t="s">
        <v>3</v>
      </c>
      <c r="K114" t="s">
        <v>274</v>
      </c>
      <c r="L114">
        <v>1191</v>
      </c>
      <c r="N114">
        <v>1013</v>
      </c>
      <c r="O114" t="s">
        <v>242</v>
      </c>
      <c r="P114" t="s">
        <v>242</v>
      </c>
      <c r="Q114">
        <v>1</v>
      </c>
      <c r="X114">
        <v>2.92</v>
      </c>
      <c r="Y114">
        <v>0</v>
      </c>
      <c r="Z114">
        <v>0</v>
      </c>
      <c r="AA114">
        <v>0</v>
      </c>
      <c r="AB114">
        <v>12.69</v>
      </c>
      <c r="AC114">
        <v>0</v>
      </c>
      <c r="AD114">
        <v>1</v>
      </c>
      <c r="AE114">
        <v>1</v>
      </c>
      <c r="AF114" t="s">
        <v>3</v>
      </c>
      <c r="AG114">
        <v>2.92</v>
      </c>
      <c r="AH114">
        <v>2</v>
      </c>
      <c r="AI114">
        <v>34732336</v>
      </c>
      <c r="AJ114">
        <v>60</v>
      </c>
      <c r="AK114">
        <v>0</v>
      </c>
      <c r="AL114">
        <v>0</v>
      </c>
      <c r="AM114">
        <v>0</v>
      </c>
      <c r="AN114">
        <v>0</v>
      </c>
      <c r="AO114">
        <v>0</v>
      </c>
      <c r="AP114">
        <v>0</v>
      </c>
      <c r="AQ114">
        <v>0</v>
      </c>
      <c r="AR114">
        <v>0</v>
      </c>
    </row>
    <row r="115" spans="1:44" x14ac:dyDescent="0.2">
      <c r="A115">
        <f>ROW(Source!A42)</f>
        <v>42</v>
      </c>
      <c r="B115">
        <v>34732344</v>
      </c>
      <c r="C115">
        <v>34732339</v>
      </c>
      <c r="D115">
        <v>31715651</v>
      </c>
      <c r="E115">
        <v>1</v>
      </c>
      <c r="F115">
        <v>1</v>
      </c>
      <c r="G115">
        <v>1</v>
      </c>
      <c r="H115">
        <v>1</v>
      </c>
      <c r="I115" t="s">
        <v>254</v>
      </c>
      <c r="J115" t="s">
        <v>3</v>
      </c>
      <c r="K115" t="s">
        <v>255</v>
      </c>
      <c r="L115">
        <v>1191</v>
      </c>
      <c r="N115">
        <v>1013</v>
      </c>
      <c r="O115" t="s">
        <v>242</v>
      </c>
      <c r="P115" t="s">
        <v>242</v>
      </c>
      <c r="Q115">
        <v>1</v>
      </c>
      <c r="X115">
        <v>5.21</v>
      </c>
      <c r="Y115">
        <v>0</v>
      </c>
      <c r="Z115">
        <v>0</v>
      </c>
      <c r="AA115">
        <v>0</v>
      </c>
      <c r="AB115">
        <v>9.6199999999999992</v>
      </c>
      <c r="AC115">
        <v>0</v>
      </c>
      <c r="AD115">
        <v>1</v>
      </c>
      <c r="AE115">
        <v>1</v>
      </c>
      <c r="AF115" t="s">
        <v>3</v>
      </c>
      <c r="AG115">
        <v>5.21</v>
      </c>
      <c r="AH115">
        <v>2</v>
      </c>
      <c r="AI115">
        <v>34732340</v>
      </c>
      <c r="AJ115">
        <v>61</v>
      </c>
      <c r="AK115">
        <v>0</v>
      </c>
      <c r="AL115">
        <v>0</v>
      </c>
      <c r="AM115">
        <v>0</v>
      </c>
      <c r="AN115">
        <v>0</v>
      </c>
      <c r="AO115">
        <v>0</v>
      </c>
      <c r="AP115">
        <v>0</v>
      </c>
      <c r="AQ115">
        <v>0</v>
      </c>
      <c r="AR115">
        <v>0</v>
      </c>
    </row>
    <row r="116" spans="1:44" x14ac:dyDescent="0.2">
      <c r="A116">
        <f>ROW(Source!A42)</f>
        <v>42</v>
      </c>
      <c r="B116">
        <v>34732345</v>
      </c>
      <c r="C116">
        <v>34732339</v>
      </c>
      <c r="D116">
        <v>31709492</v>
      </c>
      <c r="E116">
        <v>1</v>
      </c>
      <c r="F116">
        <v>1</v>
      </c>
      <c r="G116">
        <v>1</v>
      </c>
      <c r="H116">
        <v>1</v>
      </c>
      <c r="I116" t="s">
        <v>240</v>
      </c>
      <c r="J116" t="s">
        <v>3</v>
      </c>
      <c r="K116" t="s">
        <v>241</v>
      </c>
      <c r="L116">
        <v>1191</v>
      </c>
      <c r="N116">
        <v>1013</v>
      </c>
      <c r="O116" t="s">
        <v>242</v>
      </c>
      <c r="P116" t="s">
        <v>242</v>
      </c>
      <c r="Q116">
        <v>1</v>
      </c>
      <c r="X116">
        <v>3.46</v>
      </c>
      <c r="Y116">
        <v>0</v>
      </c>
      <c r="Z116">
        <v>0</v>
      </c>
      <c r="AA116">
        <v>0</v>
      </c>
      <c r="AB116">
        <v>0</v>
      </c>
      <c r="AC116">
        <v>0</v>
      </c>
      <c r="AD116">
        <v>1</v>
      </c>
      <c r="AE116">
        <v>2</v>
      </c>
      <c r="AF116" t="s">
        <v>3</v>
      </c>
      <c r="AG116">
        <v>3.46</v>
      </c>
      <c r="AH116">
        <v>2</v>
      </c>
      <c r="AI116">
        <v>34732341</v>
      </c>
      <c r="AJ116">
        <v>62</v>
      </c>
      <c r="AK116">
        <v>0</v>
      </c>
      <c r="AL116">
        <v>0</v>
      </c>
      <c r="AM116">
        <v>0</v>
      </c>
      <c r="AN116">
        <v>0</v>
      </c>
      <c r="AO116">
        <v>0</v>
      </c>
      <c r="AP116">
        <v>0</v>
      </c>
      <c r="AQ116">
        <v>0</v>
      </c>
      <c r="AR116">
        <v>0</v>
      </c>
    </row>
    <row r="117" spans="1:44" x14ac:dyDescent="0.2">
      <c r="A117">
        <f>ROW(Source!A42)</f>
        <v>42</v>
      </c>
      <c r="B117">
        <v>34732346</v>
      </c>
      <c r="C117">
        <v>34732339</v>
      </c>
      <c r="D117">
        <v>31526753</v>
      </c>
      <c r="E117">
        <v>1</v>
      </c>
      <c r="F117">
        <v>1</v>
      </c>
      <c r="G117">
        <v>1</v>
      </c>
      <c r="H117">
        <v>2</v>
      </c>
      <c r="I117" t="s">
        <v>256</v>
      </c>
      <c r="J117" t="s">
        <v>257</v>
      </c>
      <c r="K117" t="s">
        <v>258</v>
      </c>
      <c r="L117">
        <v>1368</v>
      </c>
      <c r="N117">
        <v>1011</v>
      </c>
      <c r="O117" t="s">
        <v>246</v>
      </c>
      <c r="P117" t="s">
        <v>246</v>
      </c>
      <c r="Q117">
        <v>1</v>
      </c>
      <c r="X117">
        <v>1.73</v>
      </c>
      <c r="Y117">
        <v>0</v>
      </c>
      <c r="Z117">
        <v>111.99</v>
      </c>
      <c r="AA117">
        <v>13.5</v>
      </c>
      <c r="AB117">
        <v>0</v>
      </c>
      <c r="AC117">
        <v>0</v>
      </c>
      <c r="AD117">
        <v>1</v>
      </c>
      <c r="AE117">
        <v>0</v>
      </c>
      <c r="AF117" t="s">
        <v>3</v>
      </c>
      <c r="AG117">
        <v>1.73</v>
      </c>
      <c r="AH117">
        <v>2</v>
      </c>
      <c r="AI117">
        <v>34732342</v>
      </c>
      <c r="AJ117">
        <v>63</v>
      </c>
      <c r="AK117">
        <v>0</v>
      </c>
      <c r="AL117">
        <v>0</v>
      </c>
      <c r="AM117">
        <v>0</v>
      </c>
      <c r="AN117">
        <v>0</v>
      </c>
      <c r="AO117">
        <v>0</v>
      </c>
      <c r="AP117">
        <v>0</v>
      </c>
      <c r="AQ117">
        <v>0</v>
      </c>
      <c r="AR117">
        <v>0</v>
      </c>
    </row>
    <row r="118" spans="1:44" x14ac:dyDescent="0.2">
      <c r="A118">
        <f>ROW(Source!A42)</f>
        <v>42</v>
      </c>
      <c r="B118">
        <v>34732347</v>
      </c>
      <c r="C118">
        <v>34732339</v>
      </c>
      <c r="D118">
        <v>31528142</v>
      </c>
      <c r="E118">
        <v>1</v>
      </c>
      <c r="F118">
        <v>1</v>
      </c>
      <c r="G118">
        <v>1</v>
      </c>
      <c r="H118">
        <v>2</v>
      </c>
      <c r="I118" t="s">
        <v>265</v>
      </c>
      <c r="J118" t="s">
        <v>266</v>
      </c>
      <c r="K118" t="s">
        <v>267</v>
      </c>
      <c r="L118">
        <v>1368</v>
      </c>
      <c r="N118">
        <v>1011</v>
      </c>
      <c r="O118" t="s">
        <v>246</v>
      </c>
      <c r="P118" t="s">
        <v>246</v>
      </c>
      <c r="Q118">
        <v>1</v>
      </c>
      <c r="X118">
        <v>1.73</v>
      </c>
      <c r="Y118">
        <v>0</v>
      </c>
      <c r="Z118">
        <v>65.709999999999994</v>
      </c>
      <c r="AA118">
        <v>11.6</v>
      </c>
      <c r="AB118">
        <v>0</v>
      </c>
      <c r="AC118">
        <v>0</v>
      </c>
      <c r="AD118">
        <v>1</v>
      </c>
      <c r="AE118">
        <v>0</v>
      </c>
      <c r="AF118" t="s">
        <v>3</v>
      </c>
      <c r="AG118">
        <v>1.73</v>
      </c>
      <c r="AH118">
        <v>2</v>
      </c>
      <c r="AI118">
        <v>34732343</v>
      </c>
      <c r="AJ118">
        <v>64</v>
      </c>
      <c r="AK118">
        <v>0</v>
      </c>
      <c r="AL118">
        <v>0</v>
      </c>
      <c r="AM118">
        <v>0</v>
      </c>
      <c r="AN118">
        <v>0</v>
      </c>
      <c r="AO118">
        <v>0</v>
      </c>
      <c r="AP118">
        <v>0</v>
      </c>
      <c r="AQ118">
        <v>0</v>
      </c>
      <c r="AR118">
        <v>0</v>
      </c>
    </row>
    <row r="119" spans="1:44" x14ac:dyDescent="0.2">
      <c r="A119">
        <f>ROW(Source!A42)</f>
        <v>42</v>
      </c>
      <c r="B119">
        <v>34732348</v>
      </c>
      <c r="C119">
        <v>34732339</v>
      </c>
      <c r="D119">
        <v>31443668</v>
      </c>
      <c r="E119">
        <v>17</v>
      </c>
      <c r="F119">
        <v>1</v>
      </c>
      <c r="G119">
        <v>1</v>
      </c>
      <c r="H119">
        <v>3</v>
      </c>
      <c r="I119" t="s">
        <v>316</v>
      </c>
      <c r="J119" t="s">
        <v>3</v>
      </c>
      <c r="K119" t="s">
        <v>317</v>
      </c>
      <c r="L119">
        <v>1374</v>
      </c>
      <c r="N119">
        <v>1013</v>
      </c>
      <c r="O119" t="s">
        <v>318</v>
      </c>
      <c r="P119" t="s">
        <v>318</v>
      </c>
      <c r="Q119">
        <v>1</v>
      </c>
      <c r="X119">
        <v>1</v>
      </c>
      <c r="Y119">
        <v>1</v>
      </c>
      <c r="Z119">
        <v>0</v>
      </c>
      <c r="AA119">
        <v>0</v>
      </c>
      <c r="AB119">
        <v>0</v>
      </c>
      <c r="AC119">
        <v>0</v>
      </c>
      <c r="AD119">
        <v>1</v>
      </c>
      <c r="AE119">
        <v>0</v>
      </c>
      <c r="AF119" t="s">
        <v>3</v>
      </c>
      <c r="AG119">
        <v>1</v>
      </c>
      <c r="AH119">
        <v>3</v>
      </c>
      <c r="AI119">
        <v>-1</v>
      </c>
      <c r="AJ119" t="s">
        <v>3</v>
      </c>
      <c r="AK119">
        <v>4</v>
      </c>
      <c r="AL119">
        <v>-1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1</v>
      </c>
    </row>
    <row r="120" spans="1:44" x14ac:dyDescent="0.2">
      <c r="A120">
        <f>ROW(Source!A43)</f>
        <v>43</v>
      </c>
      <c r="B120">
        <v>34732344</v>
      </c>
      <c r="C120">
        <v>34732339</v>
      </c>
      <c r="D120">
        <v>31715651</v>
      </c>
      <c r="E120">
        <v>1</v>
      </c>
      <c r="F120">
        <v>1</v>
      </c>
      <c r="G120">
        <v>1</v>
      </c>
      <c r="H120">
        <v>1</v>
      </c>
      <c r="I120" t="s">
        <v>254</v>
      </c>
      <c r="J120" t="s">
        <v>3</v>
      </c>
      <c r="K120" t="s">
        <v>255</v>
      </c>
      <c r="L120">
        <v>1191</v>
      </c>
      <c r="N120">
        <v>1013</v>
      </c>
      <c r="O120" t="s">
        <v>242</v>
      </c>
      <c r="P120" t="s">
        <v>242</v>
      </c>
      <c r="Q120">
        <v>1</v>
      </c>
      <c r="X120">
        <v>5.21</v>
      </c>
      <c r="Y120">
        <v>0</v>
      </c>
      <c r="Z120">
        <v>0</v>
      </c>
      <c r="AA120">
        <v>0</v>
      </c>
      <c r="AB120">
        <v>9.6199999999999992</v>
      </c>
      <c r="AC120">
        <v>0</v>
      </c>
      <c r="AD120">
        <v>1</v>
      </c>
      <c r="AE120">
        <v>1</v>
      </c>
      <c r="AF120" t="s">
        <v>3</v>
      </c>
      <c r="AG120">
        <v>5.21</v>
      </c>
      <c r="AH120">
        <v>2</v>
      </c>
      <c r="AI120">
        <v>34732340</v>
      </c>
      <c r="AJ120">
        <v>65</v>
      </c>
      <c r="AK120">
        <v>0</v>
      </c>
      <c r="AL120">
        <v>0</v>
      </c>
      <c r="AM120">
        <v>0</v>
      </c>
      <c r="AN120">
        <v>0</v>
      </c>
      <c r="AO120">
        <v>0</v>
      </c>
      <c r="AP120">
        <v>0</v>
      </c>
      <c r="AQ120">
        <v>0</v>
      </c>
      <c r="AR120">
        <v>0</v>
      </c>
    </row>
    <row r="121" spans="1:44" x14ac:dyDescent="0.2">
      <c r="A121">
        <f>ROW(Source!A43)</f>
        <v>43</v>
      </c>
      <c r="B121">
        <v>34732345</v>
      </c>
      <c r="C121">
        <v>34732339</v>
      </c>
      <c r="D121">
        <v>31709492</v>
      </c>
      <c r="E121">
        <v>1</v>
      </c>
      <c r="F121">
        <v>1</v>
      </c>
      <c r="G121">
        <v>1</v>
      </c>
      <c r="H121">
        <v>1</v>
      </c>
      <c r="I121" t="s">
        <v>240</v>
      </c>
      <c r="J121" t="s">
        <v>3</v>
      </c>
      <c r="K121" t="s">
        <v>241</v>
      </c>
      <c r="L121">
        <v>1191</v>
      </c>
      <c r="N121">
        <v>1013</v>
      </c>
      <c r="O121" t="s">
        <v>242</v>
      </c>
      <c r="P121" t="s">
        <v>242</v>
      </c>
      <c r="Q121">
        <v>1</v>
      </c>
      <c r="X121">
        <v>3.46</v>
      </c>
      <c r="Y121">
        <v>0</v>
      </c>
      <c r="Z121">
        <v>0</v>
      </c>
      <c r="AA121">
        <v>0</v>
      </c>
      <c r="AB121">
        <v>0</v>
      </c>
      <c r="AC121">
        <v>0</v>
      </c>
      <c r="AD121">
        <v>1</v>
      </c>
      <c r="AE121">
        <v>2</v>
      </c>
      <c r="AF121" t="s">
        <v>3</v>
      </c>
      <c r="AG121">
        <v>3.46</v>
      </c>
      <c r="AH121">
        <v>2</v>
      </c>
      <c r="AI121">
        <v>34732341</v>
      </c>
      <c r="AJ121">
        <v>66</v>
      </c>
      <c r="AK121">
        <v>0</v>
      </c>
      <c r="AL121">
        <v>0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0</v>
      </c>
    </row>
    <row r="122" spans="1:44" x14ac:dyDescent="0.2">
      <c r="A122">
        <f>ROW(Source!A43)</f>
        <v>43</v>
      </c>
      <c r="B122">
        <v>34732346</v>
      </c>
      <c r="C122">
        <v>34732339</v>
      </c>
      <c r="D122">
        <v>31526753</v>
      </c>
      <c r="E122">
        <v>1</v>
      </c>
      <c r="F122">
        <v>1</v>
      </c>
      <c r="G122">
        <v>1</v>
      </c>
      <c r="H122">
        <v>2</v>
      </c>
      <c r="I122" t="s">
        <v>256</v>
      </c>
      <c r="J122" t="s">
        <v>257</v>
      </c>
      <c r="K122" t="s">
        <v>258</v>
      </c>
      <c r="L122">
        <v>1368</v>
      </c>
      <c r="N122">
        <v>1011</v>
      </c>
      <c r="O122" t="s">
        <v>246</v>
      </c>
      <c r="P122" t="s">
        <v>246</v>
      </c>
      <c r="Q122">
        <v>1</v>
      </c>
      <c r="X122">
        <v>1.73</v>
      </c>
      <c r="Y122">
        <v>0</v>
      </c>
      <c r="Z122">
        <v>111.99</v>
      </c>
      <c r="AA122">
        <v>13.5</v>
      </c>
      <c r="AB122">
        <v>0</v>
      </c>
      <c r="AC122">
        <v>0</v>
      </c>
      <c r="AD122">
        <v>1</v>
      </c>
      <c r="AE122">
        <v>0</v>
      </c>
      <c r="AF122" t="s">
        <v>3</v>
      </c>
      <c r="AG122">
        <v>1.73</v>
      </c>
      <c r="AH122">
        <v>2</v>
      </c>
      <c r="AI122">
        <v>34732342</v>
      </c>
      <c r="AJ122">
        <v>67</v>
      </c>
      <c r="AK122">
        <v>0</v>
      </c>
      <c r="AL122">
        <v>0</v>
      </c>
      <c r="AM122">
        <v>0</v>
      </c>
      <c r="AN122">
        <v>0</v>
      </c>
      <c r="AO122">
        <v>0</v>
      </c>
      <c r="AP122">
        <v>0</v>
      </c>
      <c r="AQ122">
        <v>0</v>
      </c>
      <c r="AR122">
        <v>0</v>
      </c>
    </row>
    <row r="123" spans="1:44" x14ac:dyDescent="0.2">
      <c r="A123">
        <f>ROW(Source!A43)</f>
        <v>43</v>
      </c>
      <c r="B123">
        <v>34732347</v>
      </c>
      <c r="C123">
        <v>34732339</v>
      </c>
      <c r="D123">
        <v>31528142</v>
      </c>
      <c r="E123">
        <v>1</v>
      </c>
      <c r="F123">
        <v>1</v>
      </c>
      <c r="G123">
        <v>1</v>
      </c>
      <c r="H123">
        <v>2</v>
      </c>
      <c r="I123" t="s">
        <v>265</v>
      </c>
      <c r="J123" t="s">
        <v>266</v>
      </c>
      <c r="K123" t="s">
        <v>267</v>
      </c>
      <c r="L123">
        <v>1368</v>
      </c>
      <c r="N123">
        <v>1011</v>
      </c>
      <c r="O123" t="s">
        <v>246</v>
      </c>
      <c r="P123" t="s">
        <v>246</v>
      </c>
      <c r="Q123">
        <v>1</v>
      </c>
      <c r="X123">
        <v>1.73</v>
      </c>
      <c r="Y123">
        <v>0</v>
      </c>
      <c r="Z123">
        <v>65.709999999999994</v>
      </c>
      <c r="AA123">
        <v>11.6</v>
      </c>
      <c r="AB123">
        <v>0</v>
      </c>
      <c r="AC123">
        <v>0</v>
      </c>
      <c r="AD123">
        <v>1</v>
      </c>
      <c r="AE123">
        <v>0</v>
      </c>
      <c r="AF123" t="s">
        <v>3</v>
      </c>
      <c r="AG123">
        <v>1.73</v>
      </c>
      <c r="AH123">
        <v>2</v>
      </c>
      <c r="AI123">
        <v>34732343</v>
      </c>
      <c r="AJ123">
        <v>68</v>
      </c>
      <c r="AK123">
        <v>0</v>
      </c>
      <c r="AL123">
        <v>0</v>
      </c>
      <c r="AM123">
        <v>0</v>
      </c>
      <c r="AN123">
        <v>0</v>
      </c>
      <c r="AO123">
        <v>0</v>
      </c>
      <c r="AP123">
        <v>0</v>
      </c>
      <c r="AQ123">
        <v>0</v>
      </c>
      <c r="AR123">
        <v>0</v>
      </c>
    </row>
    <row r="124" spans="1:44" x14ac:dyDescent="0.2">
      <c r="A124">
        <f>ROW(Source!A43)</f>
        <v>43</v>
      </c>
      <c r="B124">
        <v>34732348</v>
      </c>
      <c r="C124">
        <v>34732339</v>
      </c>
      <c r="D124">
        <v>31443668</v>
      </c>
      <c r="E124">
        <v>17</v>
      </c>
      <c r="F124">
        <v>1</v>
      </c>
      <c r="G124">
        <v>1</v>
      </c>
      <c r="H124">
        <v>3</v>
      </c>
      <c r="I124" t="s">
        <v>316</v>
      </c>
      <c r="J124" t="s">
        <v>3</v>
      </c>
      <c r="K124" t="s">
        <v>317</v>
      </c>
      <c r="L124">
        <v>1374</v>
      </c>
      <c r="N124">
        <v>1013</v>
      </c>
      <c r="O124" t="s">
        <v>318</v>
      </c>
      <c r="P124" t="s">
        <v>318</v>
      </c>
      <c r="Q124">
        <v>1</v>
      </c>
      <c r="X124">
        <v>1</v>
      </c>
      <c r="Y124">
        <v>1</v>
      </c>
      <c r="Z124">
        <v>0</v>
      </c>
      <c r="AA124">
        <v>0</v>
      </c>
      <c r="AB124">
        <v>0</v>
      </c>
      <c r="AC124">
        <v>0</v>
      </c>
      <c r="AD124">
        <v>1</v>
      </c>
      <c r="AE124">
        <v>0</v>
      </c>
      <c r="AF124" t="s">
        <v>3</v>
      </c>
      <c r="AG124">
        <v>1</v>
      </c>
      <c r="AH124">
        <v>3</v>
      </c>
      <c r="AI124">
        <v>-1</v>
      </c>
      <c r="AJ124" t="s">
        <v>3</v>
      </c>
      <c r="AK124">
        <v>4</v>
      </c>
      <c r="AL124">
        <v>-1</v>
      </c>
      <c r="AM124">
        <v>0</v>
      </c>
      <c r="AN124">
        <v>0</v>
      </c>
      <c r="AO124">
        <v>0</v>
      </c>
      <c r="AP124">
        <v>0</v>
      </c>
      <c r="AQ124">
        <v>0</v>
      </c>
      <c r="AR124">
        <v>1</v>
      </c>
    </row>
    <row r="125" spans="1:44" x14ac:dyDescent="0.2">
      <c r="A125">
        <f>ROW(Source!A44)</f>
        <v>44</v>
      </c>
      <c r="B125">
        <v>34732352</v>
      </c>
      <c r="C125">
        <v>34732349</v>
      </c>
      <c r="D125">
        <v>31709492</v>
      </c>
      <c r="E125">
        <v>1</v>
      </c>
      <c r="F125">
        <v>1</v>
      </c>
      <c r="G125">
        <v>1</v>
      </c>
      <c r="H125">
        <v>1</v>
      </c>
      <c r="I125" t="s">
        <v>240</v>
      </c>
      <c r="J125" t="s">
        <v>3</v>
      </c>
      <c r="K125" t="s">
        <v>241</v>
      </c>
      <c r="L125">
        <v>1191</v>
      </c>
      <c r="N125">
        <v>1013</v>
      </c>
      <c r="O125" t="s">
        <v>242</v>
      </c>
      <c r="P125" t="s">
        <v>242</v>
      </c>
      <c r="Q125">
        <v>1</v>
      </c>
      <c r="X125">
        <v>7.6</v>
      </c>
      <c r="Y125">
        <v>0</v>
      </c>
      <c r="Z125">
        <v>0</v>
      </c>
      <c r="AA125">
        <v>0</v>
      </c>
      <c r="AB125">
        <v>0</v>
      </c>
      <c r="AC125">
        <v>0</v>
      </c>
      <c r="AD125">
        <v>1</v>
      </c>
      <c r="AE125">
        <v>2</v>
      </c>
      <c r="AF125" t="s">
        <v>3</v>
      </c>
      <c r="AG125">
        <v>7.6</v>
      </c>
      <c r="AH125">
        <v>2</v>
      </c>
      <c r="AI125">
        <v>34732350</v>
      </c>
      <c r="AJ125">
        <v>69</v>
      </c>
      <c r="AK125">
        <v>0</v>
      </c>
      <c r="AL125">
        <v>0</v>
      </c>
      <c r="AM125">
        <v>0</v>
      </c>
      <c r="AN125">
        <v>0</v>
      </c>
      <c r="AO125">
        <v>0</v>
      </c>
      <c r="AP125">
        <v>0</v>
      </c>
      <c r="AQ125">
        <v>0</v>
      </c>
      <c r="AR125">
        <v>0</v>
      </c>
    </row>
    <row r="126" spans="1:44" x14ac:dyDescent="0.2">
      <c r="A126">
        <f>ROW(Source!A44)</f>
        <v>44</v>
      </c>
      <c r="B126">
        <v>34732353</v>
      </c>
      <c r="C126">
        <v>34732349</v>
      </c>
      <c r="D126">
        <v>31525947</v>
      </c>
      <c r="E126">
        <v>1</v>
      </c>
      <c r="F126">
        <v>1</v>
      </c>
      <c r="G126">
        <v>1</v>
      </c>
      <c r="H126">
        <v>2</v>
      </c>
      <c r="I126" t="s">
        <v>277</v>
      </c>
      <c r="J126" t="s">
        <v>278</v>
      </c>
      <c r="K126" t="s">
        <v>279</v>
      </c>
      <c r="L126">
        <v>1368</v>
      </c>
      <c r="N126">
        <v>1011</v>
      </c>
      <c r="O126" t="s">
        <v>246</v>
      </c>
      <c r="P126" t="s">
        <v>246</v>
      </c>
      <c r="Q126">
        <v>1</v>
      </c>
      <c r="X126">
        <v>7.6</v>
      </c>
      <c r="Y126">
        <v>0</v>
      </c>
      <c r="Z126">
        <v>59.47</v>
      </c>
      <c r="AA126">
        <v>11.6</v>
      </c>
      <c r="AB126">
        <v>0</v>
      </c>
      <c r="AC126">
        <v>0</v>
      </c>
      <c r="AD126">
        <v>1</v>
      </c>
      <c r="AE126">
        <v>0</v>
      </c>
      <c r="AF126" t="s">
        <v>3</v>
      </c>
      <c r="AG126">
        <v>7.6</v>
      </c>
      <c r="AH126">
        <v>2</v>
      </c>
      <c r="AI126">
        <v>34732351</v>
      </c>
      <c r="AJ126">
        <v>70</v>
      </c>
      <c r="AK126">
        <v>0</v>
      </c>
      <c r="AL126">
        <v>0</v>
      </c>
      <c r="AM126">
        <v>0</v>
      </c>
      <c r="AN126">
        <v>0</v>
      </c>
      <c r="AO126">
        <v>0</v>
      </c>
      <c r="AP126">
        <v>0</v>
      </c>
      <c r="AQ126">
        <v>0</v>
      </c>
      <c r="AR126">
        <v>0</v>
      </c>
    </row>
    <row r="127" spans="1:44" x14ac:dyDescent="0.2">
      <c r="A127">
        <f>ROW(Source!A45)</f>
        <v>45</v>
      </c>
      <c r="B127">
        <v>34732352</v>
      </c>
      <c r="C127">
        <v>34732349</v>
      </c>
      <c r="D127">
        <v>31709492</v>
      </c>
      <c r="E127">
        <v>1</v>
      </c>
      <c r="F127">
        <v>1</v>
      </c>
      <c r="G127">
        <v>1</v>
      </c>
      <c r="H127">
        <v>1</v>
      </c>
      <c r="I127" t="s">
        <v>240</v>
      </c>
      <c r="J127" t="s">
        <v>3</v>
      </c>
      <c r="K127" t="s">
        <v>241</v>
      </c>
      <c r="L127">
        <v>1191</v>
      </c>
      <c r="N127">
        <v>1013</v>
      </c>
      <c r="O127" t="s">
        <v>242</v>
      </c>
      <c r="P127" t="s">
        <v>242</v>
      </c>
      <c r="Q127">
        <v>1</v>
      </c>
      <c r="X127">
        <v>7.6</v>
      </c>
      <c r="Y127">
        <v>0</v>
      </c>
      <c r="Z127">
        <v>0</v>
      </c>
      <c r="AA127">
        <v>0</v>
      </c>
      <c r="AB127">
        <v>0</v>
      </c>
      <c r="AC127">
        <v>0</v>
      </c>
      <c r="AD127">
        <v>1</v>
      </c>
      <c r="AE127">
        <v>2</v>
      </c>
      <c r="AF127" t="s">
        <v>3</v>
      </c>
      <c r="AG127">
        <v>7.6</v>
      </c>
      <c r="AH127">
        <v>2</v>
      </c>
      <c r="AI127">
        <v>34732350</v>
      </c>
      <c r="AJ127">
        <v>71</v>
      </c>
      <c r="AK127">
        <v>0</v>
      </c>
      <c r="AL127">
        <v>0</v>
      </c>
      <c r="AM127">
        <v>0</v>
      </c>
      <c r="AN127">
        <v>0</v>
      </c>
      <c r="AO127">
        <v>0</v>
      </c>
      <c r="AP127">
        <v>0</v>
      </c>
      <c r="AQ127">
        <v>0</v>
      </c>
      <c r="AR127">
        <v>0</v>
      </c>
    </row>
    <row r="128" spans="1:44" x14ac:dyDescent="0.2">
      <c r="A128">
        <f>ROW(Source!A45)</f>
        <v>45</v>
      </c>
      <c r="B128">
        <v>34732353</v>
      </c>
      <c r="C128">
        <v>34732349</v>
      </c>
      <c r="D128">
        <v>31525947</v>
      </c>
      <c r="E128">
        <v>1</v>
      </c>
      <c r="F128">
        <v>1</v>
      </c>
      <c r="G128">
        <v>1</v>
      </c>
      <c r="H128">
        <v>2</v>
      </c>
      <c r="I128" t="s">
        <v>277</v>
      </c>
      <c r="J128" t="s">
        <v>278</v>
      </c>
      <c r="K128" t="s">
        <v>279</v>
      </c>
      <c r="L128">
        <v>1368</v>
      </c>
      <c r="N128">
        <v>1011</v>
      </c>
      <c r="O128" t="s">
        <v>246</v>
      </c>
      <c r="P128" t="s">
        <v>246</v>
      </c>
      <c r="Q128">
        <v>1</v>
      </c>
      <c r="X128">
        <v>7.6</v>
      </c>
      <c r="Y128">
        <v>0</v>
      </c>
      <c r="Z128">
        <v>59.47</v>
      </c>
      <c r="AA128">
        <v>11.6</v>
      </c>
      <c r="AB128">
        <v>0</v>
      </c>
      <c r="AC128">
        <v>0</v>
      </c>
      <c r="AD128">
        <v>1</v>
      </c>
      <c r="AE128">
        <v>0</v>
      </c>
      <c r="AF128" t="s">
        <v>3</v>
      </c>
      <c r="AG128">
        <v>7.6</v>
      </c>
      <c r="AH128">
        <v>2</v>
      </c>
      <c r="AI128">
        <v>34732351</v>
      </c>
      <c r="AJ128">
        <v>72</v>
      </c>
      <c r="AK128">
        <v>0</v>
      </c>
      <c r="AL128">
        <v>0</v>
      </c>
      <c r="AM128">
        <v>0</v>
      </c>
      <c r="AN128">
        <v>0</v>
      </c>
      <c r="AO128">
        <v>0</v>
      </c>
      <c r="AP128">
        <v>0</v>
      </c>
      <c r="AQ128">
        <v>0</v>
      </c>
      <c r="AR128">
        <v>0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1.Смета.или.Акт</vt:lpstr>
      <vt:lpstr>Source</vt:lpstr>
      <vt:lpstr>SourceObSm</vt:lpstr>
      <vt:lpstr>SmtRes</vt:lpstr>
      <vt:lpstr>EtalonRes</vt:lpstr>
      <vt:lpstr>'1.Смета.или.Акт'!Заголовки_для_печати</vt:lpstr>
      <vt:lpstr>'1.Смета.или.Акт'!Область_печати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dcterms:created xsi:type="dcterms:W3CDTF">2019-03-26T07:53:31Z</dcterms:created>
  <dcterms:modified xsi:type="dcterms:W3CDTF">2019-05-17T11:42:33Z</dcterms:modified>
</cp:coreProperties>
</file>