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'1.Смета.или.Акт'!$A$1:$K$198</definedName>
  </definedNames>
  <calcPr calcId="144525"/>
</workbook>
</file>

<file path=xl/calcChain.xml><?xml version="1.0" encoding="utf-8"?>
<calcChain xmlns="http://schemas.openxmlformats.org/spreadsheetml/2006/main">
  <c r="BZ194" i="6" l="1"/>
  <c r="BY194" i="6"/>
  <c r="BZ191" i="6"/>
  <c r="BY191" i="6"/>
  <c r="BZ185" i="6"/>
  <c r="BY185" i="6"/>
  <c r="BZ182" i="6"/>
  <c r="BY182" i="6"/>
  <c r="FV159" i="6"/>
  <c r="FU159" i="6"/>
  <c r="FT159" i="6"/>
  <c r="FS159" i="6"/>
  <c r="FP159" i="6"/>
  <c r="H173" i="6" s="1"/>
  <c r="FH159" i="6"/>
  <c r="FG159" i="6"/>
  <c r="FF159" i="6"/>
  <c r="FD159" i="6"/>
  <c r="FA159" i="6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C47" i="1"/>
  <c r="ES47" i="1"/>
  <c r="AL47" i="1"/>
  <c r="I47" i="1"/>
  <c r="I46" i="1"/>
  <c r="DW47" i="1"/>
  <c r="G47" i="1"/>
  <c r="F47" i="1"/>
  <c r="BS45" i="1"/>
  <c r="EU45" i="1"/>
  <c r="AN45" i="1"/>
  <c r="BB45" i="1"/>
  <c r="ET45" i="1"/>
  <c r="ER45" i="1" s="1"/>
  <c r="AM45" i="1"/>
  <c r="AK45" i="1" s="1"/>
  <c r="F120" i="6" s="1"/>
  <c r="I45" i="1"/>
  <c r="I44" i="1"/>
  <c r="DW45" i="1"/>
  <c r="EW43" i="1"/>
  <c r="AQ43" i="1"/>
  <c r="BS43" i="1"/>
  <c r="EU43" i="1"/>
  <c r="AN43" i="1"/>
  <c r="BB43" i="1"/>
  <c r="ET43" i="1"/>
  <c r="AM43" i="1"/>
  <c r="BA43" i="1"/>
  <c r="EV43" i="1"/>
  <c r="AO43" i="1"/>
  <c r="I43" i="1"/>
  <c r="I42" i="1"/>
  <c r="DW43" i="1"/>
  <c r="EW41" i="1"/>
  <c r="AQ41" i="1"/>
  <c r="BA41" i="1"/>
  <c r="EV41" i="1"/>
  <c r="ER41" i="1" s="1"/>
  <c r="AO41" i="1"/>
  <c r="AK41" i="1" s="1"/>
  <c r="F106" i="6" s="1"/>
  <c r="I41" i="1"/>
  <c r="I40" i="1"/>
  <c r="DW41" i="1"/>
  <c r="EW39" i="1"/>
  <c r="AQ39" i="1"/>
  <c r="BA39" i="1"/>
  <c r="EV39" i="1"/>
  <c r="ER39" i="1" s="1"/>
  <c r="AO39" i="1"/>
  <c r="AK39" i="1" s="1"/>
  <c r="F100" i="6" s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3" i="1" l="1"/>
  <c r="AK43" i="1"/>
  <c r="F112" i="6" s="1"/>
  <c r="AK37" i="1"/>
  <c r="F92" i="6" s="1"/>
  <c r="ER37" i="1"/>
  <c r="ER35" i="1"/>
  <c r="AK35" i="1"/>
  <c r="F84" i="6" s="1"/>
  <c r="AK33" i="1"/>
  <c r="F76" i="6" s="1"/>
  <c r="ER33" i="1"/>
  <c r="ER31" i="1"/>
  <c r="AK31" i="1"/>
  <c r="F67" i="6" s="1"/>
  <c r="ER29" i="1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 s="1"/>
  <c r="C25" i="1"/>
  <c r="D25" i="1"/>
  <c r="AC25" i="1"/>
  <c r="CQ25" i="1" s="1"/>
  <c r="P25" i="1" s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U25" i="1"/>
  <c r="T25" i="1" s="1"/>
  <c r="CW25" i="1"/>
  <c r="V25" i="1" s="1"/>
  <c r="FR25" i="1"/>
  <c r="GL25" i="1"/>
  <c r="GO25" i="1"/>
  <c r="GP25" i="1"/>
  <c r="GV25" i="1"/>
  <c r="GX25" i="1" s="1"/>
  <c r="C26" i="1"/>
  <c r="D26" i="1"/>
  <c r="AC26" i="1"/>
  <c r="AE26" i="1"/>
  <c r="AD26" i="1" s="1"/>
  <c r="CR26" i="1" s="1"/>
  <c r="Q26" i="1" s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U26" i="1"/>
  <c r="T26" i="1" s="1"/>
  <c r="CW26" i="1"/>
  <c r="V26" i="1" s="1"/>
  <c r="FR26" i="1"/>
  <c r="GL26" i="1"/>
  <c r="GO26" i="1"/>
  <c r="GP26" i="1"/>
  <c r="GV26" i="1"/>
  <c r="GX26" i="1" s="1"/>
  <c r="C27" i="1"/>
  <c r="D27" i="1"/>
  <c r="AC27" i="1"/>
  <c r="AE27" i="1"/>
  <c r="AD27" i="1" s="1"/>
  <c r="CR27" i="1" s="1"/>
  <c r="Q27" i="1" s="1"/>
  <c r="AF27" i="1"/>
  <c r="AG27" i="1"/>
  <c r="CU27" i="1" s="1"/>
  <c r="T27" i="1" s="1"/>
  <c r="AH27" i="1"/>
  <c r="AI27" i="1"/>
  <c r="AJ27" i="1"/>
  <c r="CX27" i="1" s="1"/>
  <c r="W27" i="1" s="1"/>
  <c r="CQ27" i="1"/>
  <c r="P27" i="1" s="1"/>
  <c r="CW27" i="1"/>
  <c r="V27" i="1" s="1"/>
  <c r="FR27" i="1"/>
  <c r="GL27" i="1"/>
  <c r="GO27" i="1"/>
  <c r="GP27" i="1"/>
  <c r="GV27" i="1"/>
  <c r="GX27" i="1" s="1"/>
  <c r="C28" i="1"/>
  <c r="D28" i="1"/>
  <c r="AC28" i="1"/>
  <c r="CQ28" i="1" s="1"/>
  <c r="P28" i="1" s="1"/>
  <c r="AE28" i="1"/>
  <c r="AD28" i="1" s="1"/>
  <c r="CR28" i="1" s="1"/>
  <c r="Q28" i="1" s="1"/>
  <c r="AF28" i="1"/>
  <c r="CT28" i="1" s="1"/>
  <c r="S28" i="1" s="1"/>
  <c r="AG28" i="1"/>
  <c r="CU28" i="1" s="1"/>
  <c r="T28" i="1" s="1"/>
  <c r="AH28" i="1"/>
  <c r="CV28" i="1" s="1"/>
  <c r="U28" i="1" s="1"/>
  <c r="AI28" i="1"/>
  <c r="AJ28" i="1"/>
  <c r="CS28" i="1"/>
  <c r="R28" i="1" s="1"/>
  <c r="GK28" i="1" s="1"/>
  <c r="CW28" i="1"/>
  <c r="V28" i="1" s="1"/>
  <c r="CX28" i="1"/>
  <c r="W28" i="1" s="1"/>
  <c r="FR28" i="1"/>
  <c r="GL28" i="1"/>
  <c r="GO28" i="1"/>
  <c r="GP28" i="1"/>
  <c r="GV28" i="1"/>
  <c r="GX28" i="1" s="1"/>
  <c r="C29" i="1"/>
  <c r="D29" i="1"/>
  <c r="AC29" i="1"/>
  <c r="AE29" i="1"/>
  <c r="AF29" i="1"/>
  <c r="AG29" i="1"/>
  <c r="GW62" i="6" s="1"/>
  <c r="AH29" i="1"/>
  <c r="AI29" i="1"/>
  <c r="CW29" i="1" s="1"/>
  <c r="V29" i="1" s="1"/>
  <c r="AJ29" i="1"/>
  <c r="CX29" i="1" s="1"/>
  <c r="W29" i="1" s="1"/>
  <c r="CU29" i="1"/>
  <c r="T29" i="1" s="1"/>
  <c r="FR29" i="1"/>
  <c r="GL29" i="1"/>
  <c r="GO29" i="1"/>
  <c r="GP29" i="1"/>
  <c r="GV29" i="1"/>
  <c r="GX29" i="1" s="1"/>
  <c r="C30" i="1"/>
  <c r="D30" i="1"/>
  <c r="AC30" i="1"/>
  <c r="CQ30" i="1" s="1"/>
  <c r="P30" i="1" s="1"/>
  <c r="AE30" i="1"/>
  <c r="AD30" i="1" s="1"/>
  <c r="CR30" i="1" s="1"/>
  <c r="Q30" i="1" s="1"/>
  <c r="AF30" i="1"/>
  <c r="CT30" i="1" s="1"/>
  <c r="S30" i="1" s="1"/>
  <c r="AG30" i="1"/>
  <c r="CU30" i="1" s="1"/>
  <c r="T30" i="1" s="1"/>
  <c r="AH30" i="1"/>
  <c r="CV30" i="1" s="1"/>
  <c r="U30" i="1" s="1"/>
  <c r="AI30" i="1"/>
  <c r="AJ30" i="1"/>
  <c r="CX30" i="1" s="1"/>
  <c r="W30" i="1" s="1"/>
  <c r="CS30" i="1"/>
  <c r="R30" i="1" s="1"/>
  <c r="GK30" i="1" s="1"/>
  <c r="CW30" i="1"/>
  <c r="V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GW71" i="6" s="1"/>
  <c r="AH31" i="1"/>
  <c r="AI31" i="1"/>
  <c r="AJ31" i="1"/>
  <c r="CX31" i="1" s="1"/>
  <c r="W31" i="1" s="1"/>
  <c r="CU31" i="1"/>
  <c r="T31" i="1" s="1"/>
  <c r="CW31" i="1"/>
  <c r="V31" i="1" s="1"/>
  <c r="FR31" i="1"/>
  <c r="GL31" i="1"/>
  <c r="GO31" i="1"/>
  <c r="GP31" i="1"/>
  <c r="GV31" i="1"/>
  <c r="GX31" i="1"/>
  <c r="C32" i="1"/>
  <c r="D32" i="1"/>
  <c r="AC32" i="1"/>
  <c r="CQ32" i="1" s="1"/>
  <c r="P32" i="1" s="1"/>
  <c r="AE32" i="1"/>
  <c r="AD32" i="1" s="1"/>
  <c r="CR32" i="1" s="1"/>
  <c r="Q32" i="1" s="1"/>
  <c r="AF32" i="1"/>
  <c r="CT32" i="1" s="1"/>
  <c r="S32" i="1" s="1"/>
  <c r="AG32" i="1"/>
  <c r="CU32" i="1" s="1"/>
  <c r="T32" i="1" s="1"/>
  <c r="AH32" i="1"/>
  <c r="CV32" i="1" s="1"/>
  <c r="U32" i="1" s="1"/>
  <c r="AI32" i="1"/>
  <c r="AJ32" i="1"/>
  <c r="CX32" i="1" s="1"/>
  <c r="W32" i="1" s="1"/>
  <c r="CW32" i="1"/>
  <c r="V32" i="1" s="1"/>
  <c r="FR32" i="1"/>
  <c r="GL32" i="1"/>
  <c r="GN32" i="1"/>
  <c r="GP32" i="1"/>
  <c r="GV32" i="1"/>
  <c r="GX32" i="1" s="1"/>
  <c r="C33" i="1"/>
  <c r="D33" i="1"/>
  <c r="AC33" i="1"/>
  <c r="CQ33" i="1" s="1"/>
  <c r="P33" i="1" s="1"/>
  <c r="AE33" i="1"/>
  <c r="AF33" i="1"/>
  <c r="AG33" i="1"/>
  <c r="AH33" i="1"/>
  <c r="AI33" i="1"/>
  <c r="AJ33" i="1"/>
  <c r="CX33" i="1" s="1"/>
  <c r="W33" i="1" s="1"/>
  <c r="CU33" i="1"/>
  <c r="T33" i="1" s="1"/>
  <c r="CW33" i="1"/>
  <c r="V33" i="1" s="1"/>
  <c r="FR33" i="1"/>
  <c r="GL33" i="1"/>
  <c r="GN33" i="1"/>
  <c r="GP33" i="1"/>
  <c r="GV33" i="1"/>
  <c r="GX33" i="1" s="1"/>
  <c r="C34" i="1"/>
  <c r="D34" i="1"/>
  <c r="AC34" i="1"/>
  <c r="CQ34" i="1" s="1"/>
  <c r="P34" i="1" s="1"/>
  <c r="AE34" i="1"/>
  <c r="AD34" i="1" s="1"/>
  <c r="CR34" i="1" s="1"/>
  <c r="Q34" i="1" s="1"/>
  <c r="AF34" i="1"/>
  <c r="CT34" i="1" s="1"/>
  <c r="S34" i="1" s="1"/>
  <c r="AG34" i="1"/>
  <c r="AH34" i="1"/>
  <c r="CV34" i="1" s="1"/>
  <c r="U34" i="1" s="1"/>
  <c r="AI34" i="1"/>
  <c r="CW34" i="1" s="1"/>
  <c r="V34" i="1" s="1"/>
  <c r="AJ34" i="1"/>
  <c r="CX34" i="1" s="1"/>
  <c r="W34" i="1" s="1"/>
  <c r="CU34" i="1"/>
  <c r="T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AH35" i="1"/>
  <c r="AI35" i="1"/>
  <c r="AJ35" i="1"/>
  <c r="CX35" i="1" s="1"/>
  <c r="W35" i="1" s="1"/>
  <c r="CU35" i="1"/>
  <c r="T35" i="1" s="1"/>
  <c r="CW35" i="1"/>
  <c r="V35" i="1" s="1"/>
  <c r="FR35" i="1"/>
  <c r="GL35" i="1"/>
  <c r="GN35" i="1"/>
  <c r="GP35" i="1"/>
  <c r="GV35" i="1"/>
  <c r="GX35" i="1"/>
  <c r="C36" i="1"/>
  <c r="D36" i="1"/>
  <c r="AC36" i="1"/>
  <c r="AD36" i="1"/>
  <c r="CR36" i="1" s="1"/>
  <c r="Q36" i="1" s="1"/>
  <c r="AE36" i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Q36" i="1"/>
  <c r="P36" i="1" s="1"/>
  <c r="CS36" i="1"/>
  <c r="R36" i="1" s="1"/>
  <c r="GK36" i="1" s="1"/>
  <c r="CU36" i="1"/>
  <c r="T36" i="1" s="1"/>
  <c r="CW36" i="1"/>
  <c r="V36" i="1" s="1"/>
  <c r="FR36" i="1"/>
  <c r="GL36" i="1"/>
  <c r="GN36" i="1"/>
  <c r="GP36" i="1"/>
  <c r="GV36" i="1"/>
  <c r="GX36" i="1"/>
  <c r="C37" i="1"/>
  <c r="D37" i="1"/>
  <c r="AC37" i="1"/>
  <c r="CQ37" i="1" s="1"/>
  <c r="P37" i="1" s="1"/>
  <c r="AE37" i="1"/>
  <c r="AF37" i="1"/>
  <c r="AG37" i="1"/>
  <c r="AH37" i="1"/>
  <c r="AI37" i="1"/>
  <c r="CW37" i="1" s="1"/>
  <c r="V37" i="1" s="1"/>
  <c r="AJ37" i="1"/>
  <c r="CX37" i="1" s="1"/>
  <c r="W37" i="1" s="1"/>
  <c r="CU37" i="1"/>
  <c r="T37" i="1" s="1"/>
  <c r="FR37" i="1"/>
  <c r="GL37" i="1"/>
  <c r="GN37" i="1"/>
  <c r="GP37" i="1"/>
  <c r="GV37" i="1"/>
  <c r="GX37" i="1" s="1"/>
  <c r="C38" i="1"/>
  <c r="D38" i="1"/>
  <c r="AC38" i="1"/>
  <c r="AD38" i="1"/>
  <c r="AE38" i="1"/>
  <c r="AF38" i="1"/>
  <c r="CT38" i="1" s="1"/>
  <c r="S38" i="1" s="1"/>
  <c r="AG38" i="1"/>
  <c r="CU38" i="1" s="1"/>
  <c r="T38" i="1" s="1"/>
  <c r="AH38" i="1"/>
  <c r="CV38" i="1" s="1"/>
  <c r="U38" i="1" s="1"/>
  <c r="AI38" i="1"/>
  <c r="CW38" i="1" s="1"/>
  <c r="V38" i="1" s="1"/>
  <c r="AJ38" i="1"/>
  <c r="CX38" i="1" s="1"/>
  <c r="W38" i="1" s="1"/>
  <c r="CQ38" i="1"/>
  <c r="P38" i="1" s="1"/>
  <c r="CS38" i="1"/>
  <c r="R38" i="1" s="1"/>
  <c r="GK38" i="1" s="1"/>
  <c r="FR38" i="1"/>
  <c r="GL38" i="1"/>
  <c r="GN38" i="1"/>
  <c r="GO38" i="1"/>
  <c r="GV38" i="1"/>
  <c r="GX38" i="1" s="1"/>
  <c r="C39" i="1"/>
  <c r="D39" i="1"/>
  <c r="AC39" i="1"/>
  <c r="AE39" i="1"/>
  <c r="AD39" i="1" s="1"/>
  <c r="CR39" i="1" s="1"/>
  <c r="Q39" i="1" s="1"/>
  <c r="AF39" i="1"/>
  <c r="AG39" i="1"/>
  <c r="AH39" i="1"/>
  <c r="AI39" i="1"/>
  <c r="CW39" i="1" s="1"/>
  <c r="V39" i="1" s="1"/>
  <c r="AJ39" i="1"/>
  <c r="CX39" i="1" s="1"/>
  <c r="W39" i="1" s="1"/>
  <c r="CQ39" i="1"/>
  <c r="P39" i="1" s="1"/>
  <c r="CU39" i="1"/>
  <c r="T39" i="1" s="1"/>
  <c r="FR39" i="1"/>
  <c r="GL39" i="1"/>
  <c r="GN39" i="1"/>
  <c r="GO39" i="1"/>
  <c r="GV39" i="1"/>
  <c r="GX39" i="1" s="1"/>
  <c r="C40" i="1"/>
  <c r="D40" i="1"/>
  <c r="AC40" i="1"/>
  <c r="AD40" i="1"/>
  <c r="CR40" i="1" s="1"/>
  <c r="Q40" i="1" s="1"/>
  <c r="AE40" i="1"/>
  <c r="AF40" i="1"/>
  <c r="CT40" i="1" s="1"/>
  <c r="S40" i="1" s="1"/>
  <c r="AG40" i="1"/>
  <c r="CU40" i="1" s="1"/>
  <c r="T40" i="1" s="1"/>
  <c r="AH40" i="1"/>
  <c r="CV40" i="1" s="1"/>
  <c r="U40" i="1" s="1"/>
  <c r="AI40" i="1"/>
  <c r="AJ40" i="1"/>
  <c r="CX40" i="1" s="1"/>
  <c r="W40" i="1" s="1"/>
  <c r="CQ40" i="1"/>
  <c r="P40" i="1" s="1"/>
  <c r="CS40" i="1"/>
  <c r="R40" i="1" s="1"/>
  <c r="GK40" i="1" s="1"/>
  <c r="CW40" i="1"/>
  <c r="V40" i="1" s="1"/>
  <c r="FR40" i="1"/>
  <c r="GL40" i="1"/>
  <c r="GN40" i="1"/>
  <c r="GO40" i="1"/>
  <c r="GV40" i="1"/>
  <c r="GX40" i="1" s="1"/>
  <c r="C41" i="1"/>
  <c r="D41" i="1"/>
  <c r="AC41" i="1"/>
  <c r="AE41" i="1"/>
  <c r="AD41" i="1" s="1"/>
  <c r="CR41" i="1" s="1"/>
  <c r="Q41" i="1" s="1"/>
  <c r="AF41" i="1"/>
  <c r="AG41" i="1"/>
  <c r="CU41" i="1" s="1"/>
  <c r="T41" i="1" s="1"/>
  <c r="AH41" i="1"/>
  <c r="AI41" i="1"/>
  <c r="AJ41" i="1"/>
  <c r="CX41" i="1" s="1"/>
  <c r="W41" i="1" s="1"/>
  <c r="CQ41" i="1"/>
  <c r="P41" i="1" s="1"/>
  <c r="CW41" i="1"/>
  <c r="V41" i="1" s="1"/>
  <c r="FR41" i="1"/>
  <c r="GL41" i="1"/>
  <c r="GN41" i="1"/>
  <c r="GO41" i="1"/>
  <c r="GV41" i="1"/>
  <c r="GX41" i="1" s="1"/>
  <c r="C42" i="1"/>
  <c r="D42" i="1"/>
  <c r="AC42" i="1"/>
  <c r="CQ42" i="1" s="1"/>
  <c r="P42" i="1" s="1"/>
  <c r="AE42" i="1"/>
  <c r="AD42" i="1" s="1"/>
  <c r="CR42" i="1" s="1"/>
  <c r="Q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N42" i="1"/>
  <c r="GP42" i="1"/>
  <c r="GV42" i="1"/>
  <c r="GX42" i="1" s="1"/>
  <c r="C43" i="1"/>
  <c r="D43" i="1"/>
  <c r="AC43" i="1"/>
  <c r="AE43" i="1"/>
  <c r="AF43" i="1"/>
  <c r="AG43" i="1"/>
  <c r="CU43" i="1" s="1"/>
  <c r="T43" i="1" s="1"/>
  <c r="AH43" i="1"/>
  <c r="H118" i="6" s="1"/>
  <c r="AI43" i="1"/>
  <c r="CW43" i="1" s="1"/>
  <c r="V43" i="1" s="1"/>
  <c r="AJ43" i="1"/>
  <c r="CX43" i="1"/>
  <c r="W43" i="1" s="1"/>
  <c r="FR43" i="1"/>
  <c r="GL43" i="1"/>
  <c r="GN43" i="1"/>
  <c r="GP43" i="1"/>
  <c r="GV43" i="1"/>
  <c r="GX43" i="1" s="1"/>
  <c r="C44" i="1"/>
  <c r="D44" i="1"/>
  <c r="AC44" i="1"/>
  <c r="CQ44" i="1" s="1"/>
  <c r="P44" i="1" s="1"/>
  <c r="AE44" i="1"/>
  <c r="AD44" i="1" s="1"/>
  <c r="CR44" i="1" s="1"/>
  <c r="Q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O44" i="1"/>
  <c r="GP44" i="1"/>
  <c r="GV44" i="1"/>
  <c r="GX44" i="1" s="1"/>
  <c r="C45" i="1"/>
  <c r="D45" i="1"/>
  <c r="AC45" i="1"/>
  <c r="AE45" i="1"/>
  <c r="AF45" i="1"/>
  <c r="AG45" i="1"/>
  <c r="CU45" i="1" s="1"/>
  <c r="T45" i="1" s="1"/>
  <c r="AH45" i="1"/>
  <c r="AI45" i="1"/>
  <c r="CW45" i="1" s="1"/>
  <c r="V45" i="1" s="1"/>
  <c r="AJ45" i="1"/>
  <c r="CX45" i="1" s="1"/>
  <c r="W45" i="1" s="1"/>
  <c r="CT45" i="1"/>
  <c r="S45" i="1" s="1"/>
  <c r="CV45" i="1"/>
  <c r="U45" i="1" s="1"/>
  <c r="FR45" i="1"/>
  <c r="GL45" i="1"/>
  <c r="GO45" i="1"/>
  <c r="GP45" i="1"/>
  <c r="GV45" i="1"/>
  <c r="GX45" i="1" s="1"/>
  <c r="AC46" i="1"/>
  <c r="AE46" i="1"/>
  <c r="CS46" i="1" s="1"/>
  <c r="R46" i="1" s="1"/>
  <c r="GK46" i="1" s="1"/>
  <c r="AF46" i="1"/>
  <c r="AG46" i="1"/>
  <c r="CU46" i="1" s="1"/>
  <c r="T46" i="1" s="1"/>
  <c r="AH46" i="1"/>
  <c r="AI46" i="1"/>
  <c r="CW46" i="1" s="1"/>
  <c r="V46" i="1" s="1"/>
  <c r="AJ46" i="1"/>
  <c r="CX46" i="1" s="1"/>
  <c r="W46" i="1" s="1"/>
  <c r="CT46" i="1"/>
  <c r="S46" i="1" s="1"/>
  <c r="CV46" i="1"/>
  <c r="U46" i="1" s="1"/>
  <c r="FR46" i="1"/>
  <c r="GL46" i="1"/>
  <c r="GO46" i="1"/>
  <c r="GP46" i="1"/>
  <c r="GV46" i="1"/>
  <c r="GX46" i="1" s="1"/>
  <c r="U47" i="1"/>
  <c r="AC47" i="1"/>
  <c r="AE47" i="1"/>
  <c r="AF47" i="1"/>
  <c r="AG47" i="1"/>
  <c r="CU47" i="1" s="1"/>
  <c r="T47" i="1" s="1"/>
  <c r="AH47" i="1"/>
  <c r="AI47" i="1"/>
  <c r="CW47" i="1" s="1"/>
  <c r="V47" i="1" s="1"/>
  <c r="AJ47" i="1"/>
  <c r="CX47" i="1" s="1"/>
  <c r="W47" i="1" s="1"/>
  <c r="CT47" i="1"/>
  <c r="S47" i="1" s="1"/>
  <c r="CV47" i="1"/>
  <c r="FR47" i="1"/>
  <c r="GL47" i="1"/>
  <c r="GO47" i="1"/>
  <c r="GP47" i="1"/>
  <c r="GV47" i="1"/>
  <c r="GX47" i="1" s="1"/>
  <c r="U48" i="1"/>
  <c r="AC48" i="1"/>
  <c r="AE48" i="1"/>
  <c r="AF48" i="1"/>
  <c r="AG48" i="1"/>
  <c r="CU48" i="1" s="1"/>
  <c r="T48" i="1" s="1"/>
  <c r="AH48" i="1"/>
  <c r="AI48" i="1"/>
  <c r="CW48" i="1" s="1"/>
  <c r="V48" i="1" s="1"/>
  <c r="AJ48" i="1"/>
  <c r="CX48" i="1" s="1"/>
  <c r="W48" i="1" s="1"/>
  <c r="CT48" i="1"/>
  <c r="S48" i="1" s="1"/>
  <c r="CV48" i="1"/>
  <c r="FR48" i="1"/>
  <c r="GL48" i="1"/>
  <c r="GO48" i="1"/>
  <c r="GP48" i="1"/>
  <c r="GV48" i="1"/>
  <c r="GX48" i="1" s="1"/>
  <c r="U49" i="1"/>
  <c r="AC49" i="1"/>
  <c r="AE49" i="1"/>
  <c r="AF49" i="1"/>
  <c r="AG49" i="1"/>
  <c r="CU49" i="1" s="1"/>
  <c r="T49" i="1" s="1"/>
  <c r="AH49" i="1"/>
  <c r="AI49" i="1"/>
  <c r="CW49" i="1" s="1"/>
  <c r="V49" i="1" s="1"/>
  <c r="AJ49" i="1"/>
  <c r="GX129" i="6" s="1"/>
  <c r="CT49" i="1"/>
  <c r="S49" i="1" s="1"/>
  <c r="CV49" i="1"/>
  <c r="FR49" i="1"/>
  <c r="GL49" i="1"/>
  <c r="GO49" i="1"/>
  <c r="GP49" i="1"/>
  <c r="GV49" i="1"/>
  <c r="GX49" i="1" s="1"/>
  <c r="U50" i="1"/>
  <c r="AC50" i="1"/>
  <c r="AE50" i="1"/>
  <c r="AF50" i="1"/>
  <c r="AG50" i="1"/>
  <c r="CU50" i="1" s="1"/>
  <c r="T50" i="1" s="1"/>
  <c r="AH50" i="1"/>
  <c r="AI50" i="1"/>
  <c r="CW50" i="1" s="1"/>
  <c r="V50" i="1" s="1"/>
  <c r="AJ50" i="1"/>
  <c r="CX50" i="1" s="1"/>
  <c r="W50" i="1" s="1"/>
  <c r="CT50" i="1"/>
  <c r="S50" i="1" s="1"/>
  <c r="CV50" i="1"/>
  <c r="FR50" i="1"/>
  <c r="GL50" i="1"/>
  <c r="GO50" i="1"/>
  <c r="GP50" i="1"/>
  <c r="GV50" i="1"/>
  <c r="GX50" i="1" s="1"/>
  <c r="U51" i="1"/>
  <c r="AC51" i="1"/>
  <c r="AE51" i="1"/>
  <c r="AF51" i="1"/>
  <c r="AG51" i="1"/>
  <c r="CU51" i="1" s="1"/>
  <c r="T51" i="1" s="1"/>
  <c r="AH51" i="1"/>
  <c r="AI51" i="1"/>
  <c r="CW51" i="1" s="1"/>
  <c r="V51" i="1" s="1"/>
  <c r="AJ51" i="1"/>
  <c r="CX51" i="1" s="1"/>
  <c r="W51" i="1" s="1"/>
  <c r="CT51" i="1"/>
  <c r="S51" i="1" s="1"/>
  <c r="CV51" i="1"/>
  <c r="FR51" i="1"/>
  <c r="GL51" i="1"/>
  <c r="GO51" i="1"/>
  <c r="GP51" i="1"/>
  <c r="GV51" i="1"/>
  <c r="GX51" i="1" s="1"/>
  <c r="AC52" i="1"/>
  <c r="AE52" i="1"/>
  <c r="CS52" i="1" s="1"/>
  <c r="R52" i="1" s="1"/>
  <c r="GK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 s="1"/>
  <c r="AC53" i="1"/>
  <c r="AE53" i="1"/>
  <c r="CS53" i="1" s="1"/>
  <c r="R53" i="1" s="1"/>
  <c r="GK53" i="1" s="1"/>
  <c r="AF53" i="1"/>
  <c r="AG53" i="1"/>
  <c r="CU53" i="1" s="1"/>
  <c r="T53" i="1" s="1"/>
  <c r="AH53" i="1"/>
  <c r="AI53" i="1"/>
  <c r="CW53" i="1" s="1"/>
  <c r="V53" i="1" s="1"/>
  <c r="AJ53" i="1"/>
  <c r="GX135" i="6" s="1"/>
  <c r="CT53" i="1"/>
  <c r="S53" i="1" s="1"/>
  <c r="CV53" i="1"/>
  <c r="U53" i="1" s="1"/>
  <c r="CX53" i="1"/>
  <c r="W53" i="1" s="1"/>
  <c r="FR53" i="1"/>
  <c r="GL53" i="1"/>
  <c r="GO53" i="1"/>
  <c r="GP53" i="1"/>
  <c r="GV53" i="1"/>
  <c r="GX53" i="1" s="1"/>
  <c r="AC54" i="1"/>
  <c r="AE54" i="1"/>
  <c r="CS54" i="1" s="1"/>
  <c r="R54" i="1" s="1"/>
  <c r="GK54" i="1" s="1"/>
  <c r="AF54" i="1"/>
  <c r="CT54" i="1" s="1"/>
  <c r="S54" i="1" s="1"/>
  <c r="AG54" i="1"/>
  <c r="CU54" i="1" s="1"/>
  <c r="T54" i="1" s="1"/>
  <c r="AH54" i="1"/>
  <c r="AI54" i="1"/>
  <c r="CW54" i="1" s="1"/>
  <c r="V54" i="1" s="1"/>
  <c r="AJ54" i="1"/>
  <c r="CX54" i="1" s="1"/>
  <c r="W54" i="1" s="1"/>
  <c r="CV54" i="1"/>
  <c r="U54" i="1" s="1"/>
  <c r="FR54" i="1"/>
  <c r="GL54" i="1"/>
  <c r="GO54" i="1"/>
  <c r="GP54" i="1"/>
  <c r="GV54" i="1"/>
  <c r="GX54" i="1" s="1"/>
  <c r="AC55" i="1"/>
  <c r="AE55" i="1"/>
  <c r="CS55" i="1" s="1"/>
  <c r="R55" i="1" s="1"/>
  <c r="GK55" i="1" s="1"/>
  <c r="AF55" i="1"/>
  <c r="AG55" i="1"/>
  <c r="AH55" i="1"/>
  <c r="AI55" i="1"/>
  <c r="CW55" i="1" s="1"/>
  <c r="V55" i="1" s="1"/>
  <c r="AJ55" i="1"/>
  <c r="CX55" i="1" s="1"/>
  <c r="W55" i="1" s="1"/>
  <c r="CT55" i="1"/>
  <c r="S55" i="1" s="1"/>
  <c r="CV55" i="1"/>
  <c r="U55" i="1" s="1"/>
  <c r="FR55" i="1"/>
  <c r="GL55" i="1"/>
  <c r="GO55" i="1"/>
  <c r="GP55" i="1"/>
  <c r="GV55" i="1"/>
  <c r="GX55" i="1" s="1"/>
  <c r="AC56" i="1"/>
  <c r="AE56" i="1"/>
  <c r="CS56" i="1" s="1"/>
  <c r="R56" i="1" s="1"/>
  <c r="GK56" i="1" s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U56" i="1" s="1"/>
  <c r="CX56" i="1"/>
  <c r="W56" i="1" s="1"/>
  <c r="FR56" i="1"/>
  <c r="GL56" i="1"/>
  <c r="GO56" i="1"/>
  <c r="GP56" i="1"/>
  <c r="GV56" i="1"/>
  <c r="GX56" i="1" s="1"/>
  <c r="AC57" i="1"/>
  <c r="AE57" i="1"/>
  <c r="CS57" i="1" s="1"/>
  <c r="R57" i="1" s="1"/>
  <c r="GK57" i="1" s="1"/>
  <c r="AF57" i="1"/>
  <c r="AG57" i="1"/>
  <c r="CU57" i="1" s="1"/>
  <c r="T57" i="1" s="1"/>
  <c r="AH57" i="1"/>
  <c r="AI57" i="1"/>
  <c r="CW57" i="1" s="1"/>
  <c r="V57" i="1" s="1"/>
  <c r="AJ57" i="1"/>
  <c r="GX141" i="6" s="1"/>
  <c r="CT57" i="1"/>
  <c r="S57" i="1" s="1"/>
  <c r="CV57" i="1"/>
  <c r="U57" i="1" s="1"/>
  <c r="CX57" i="1"/>
  <c r="W57" i="1" s="1"/>
  <c r="FR57" i="1"/>
  <c r="GL57" i="1"/>
  <c r="GO57" i="1"/>
  <c r="GP57" i="1"/>
  <c r="GV57" i="1"/>
  <c r="GX57" i="1" s="1"/>
  <c r="AC58" i="1"/>
  <c r="AE58" i="1"/>
  <c r="CS58" i="1" s="1"/>
  <c r="R58" i="1" s="1"/>
  <c r="GK58" i="1" s="1"/>
  <c r="AF58" i="1"/>
  <c r="CT58" i="1" s="1"/>
  <c r="S58" i="1" s="1"/>
  <c r="AG58" i="1"/>
  <c r="CU58" i="1" s="1"/>
  <c r="T58" i="1" s="1"/>
  <c r="AH58" i="1"/>
  <c r="AI58" i="1"/>
  <c r="CW58" i="1" s="1"/>
  <c r="V58" i="1" s="1"/>
  <c r="AJ58" i="1"/>
  <c r="CX58" i="1" s="1"/>
  <c r="W58" i="1" s="1"/>
  <c r="CV58" i="1"/>
  <c r="U58" i="1" s="1"/>
  <c r="FR58" i="1"/>
  <c r="GL58" i="1"/>
  <c r="GO58" i="1"/>
  <c r="GP58" i="1"/>
  <c r="GV58" i="1"/>
  <c r="GX58" i="1" s="1"/>
  <c r="AC59" i="1"/>
  <c r="AE59" i="1"/>
  <c r="CS59" i="1" s="1"/>
  <c r="R59" i="1" s="1"/>
  <c r="GK59" i="1" s="1"/>
  <c r="AF59" i="1"/>
  <c r="AG59" i="1"/>
  <c r="CU59" i="1" s="1"/>
  <c r="T59" i="1" s="1"/>
  <c r="AH59" i="1"/>
  <c r="AI59" i="1"/>
  <c r="CW59" i="1" s="1"/>
  <c r="V59" i="1" s="1"/>
  <c r="AJ59" i="1"/>
  <c r="CX59" i="1" s="1"/>
  <c r="W59" i="1" s="1"/>
  <c r="CT59" i="1"/>
  <c r="S59" i="1" s="1"/>
  <c r="CV59" i="1"/>
  <c r="U59" i="1" s="1"/>
  <c r="FR59" i="1"/>
  <c r="GL59" i="1"/>
  <c r="GO59" i="1"/>
  <c r="GP59" i="1"/>
  <c r="GV59" i="1"/>
  <c r="GX59" i="1"/>
  <c r="AC60" i="1"/>
  <c r="AE60" i="1"/>
  <c r="AD60" i="1" s="1"/>
  <c r="CR60" i="1" s="1"/>
  <c r="Q60" i="1" s="1"/>
  <c r="AF60" i="1"/>
  <c r="CT60" i="1" s="1"/>
  <c r="S60" i="1" s="1"/>
  <c r="AG60" i="1"/>
  <c r="CU60" i="1" s="1"/>
  <c r="T60" i="1" s="1"/>
  <c r="AH60" i="1"/>
  <c r="AI60" i="1"/>
  <c r="AJ60" i="1"/>
  <c r="CX60" i="1" s="1"/>
  <c r="W60" i="1" s="1"/>
  <c r="CV60" i="1"/>
  <c r="U60" i="1" s="1"/>
  <c r="CW60" i="1"/>
  <c r="V60" i="1" s="1"/>
  <c r="FR60" i="1"/>
  <c r="GL60" i="1"/>
  <c r="GO60" i="1"/>
  <c r="GP60" i="1"/>
  <c r="GV60" i="1"/>
  <c r="GX60" i="1"/>
  <c r="AC61" i="1"/>
  <c r="AE61" i="1"/>
  <c r="AD61" i="1" s="1"/>
  <c r="CR61" i="1" s="1"/>
  <c r="Q61" i="1" s="1"/>
  <c r="AF61" i="1"/>
  <c r="CT61" i="1" s="1"/>
  <c r="S61" i="1" s="1"/>
  <c r="AG61" i="1"/>
  <c r="CU61" i="1" s="1"/>
  <c r="T61" i="1" s="1"/>
  <c r="AH61" i="1"/>
  <c r="CV61" i="1" s="1"/>
  <c r="U61" i="1" s="1"/>
  <c r="AI61" i="1"/>
  <c r="AJ61" i="1"/>
  <c r="GX147" i="6" s="1"/>
  <c r="CS61" i="1"/>
  <c r="R61" i="1" s="1"/>
  <c r="GK61" i="1" s="1"/>
  <c r="CW61" i="1"/>
  <c r="V61" i="1" s="1"/>
  <c r="CX61" i="1"/>
  <c r="W61" i="1" s="1"/>
  <c r="FR61" i="1"/>
  <c r="GL61" i="1"/>
  <c r="GO61" i="1"/>
  <c r="GP61" i="1"/>
  <c r="GV61" i="1"/>
  <c r="GX61" i="1" s="1"/>
  <c r="AC62" i="1"/>
  <c r="AE62" i="1"/>
  <c r="CS62" i="1" s="1"/>
  <c r="R62" i="1" s="1"/>
  <c r="GK62" i="1" s="1"/>
  <c r="AF62" i="1"/>
  <c r="AG62" i="1"/>
  <c r="CU62" i="1" s="1"/>
  <c r="T62" i="1" s="1"/>
  <c r="AH62" i="1"/>
  <c r="CV62" i="1" s="1"/>
  <c r="U62" i="1" s="1"/>
  <c r="AI62" i="1"/>
  <c r="AJ62" i="1"/>
  <c r="CT62" i="1"/>
  <c r="S62" i="1" s="1"/>
  <c r="CW62" i="1"/>
  <c r="V62" i="1" s="1"/>
  <c r="CX62" i="1"/>
  <c r="W62" i="1" s="1"/>
  <c r="FR62" i="1"/>
  <c r="GL62" i="1"/>
  <c r="GO62" i="1"/>
  <c r="GP62" i="1"/>
  <c r="GV62" i="1"/>
  <c r="GX62" i="1"/>
  <c r="AC63" i="1"/>
  <c r="CQ63" i="1" s="1"/>
  <c r="P63" i="1" s="1"/>
  <c r="U150" i="6" s="1"/>
  <c r="AE63" i="1"/>
  <c r="AD63" i="1" s="1"/>
  <c r="CR63" i="1" s="1"/>
  <c r="Q63" i="1" s="1"/>
  <c r="AF63" i="1"/>
  <c r="CT63" i="1" s="1"/>
  <c r="S63" i="1" s="1"/>
  <c r="AG63" i="1"/>
  <c r="CU63" i="1" s="1"/>
  <c r="T63" i="1" s="1"/>
  <c r="AH63" i="1"/>
  <c r="CV63" i="1" s="1"/>
  <c r="U63" i="1" s="1"/>
  <c r="AI63" i="1"/>
  <c r="AJ63" i="1"/>
  <c r="GX150" i="6" s="1"/>
  <c r="CS63" i="1"/>
  <c r="R63" i="1" s="1"/>
  <c r="CW63" i="1"/>
  <c r="V63" i="1" s="1"/>
  <c r="CX63" i="1"/>
  <c r="W63" i="1" s="1"/>
  <c r="FR63" i="1"/>
  <c r="GL63" i="1"/>
  <c r="GO63" i="1"/>
  <c r="GP63" i="1"/>
  <c r="GV63" i="1"/>
  <c r="GX63" i="1"/>
  <c r="AC64" i="1"/>
  <c r="AE64" i="1"/>
  <c r="AD64" i="1" s="1"/>
  <c r="CR64" i="1" s="1"/>
  <c r="Q64" i="1" s="1"/>
  <c r="AF64" i="1"/>
  <c r="AG64" i="1"/>
  <c r="CU64" i="1" s="1"/>
  <c r="T64" i="1" s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W64" i="1"/>
  <c r="V64" i="1" s="1"/>
  <c r="FR64" i="1"/>
  <c r="GL64" i="1"/>
  <c r="GO64" i="1"/>
  <c r="GP64" i="1"/>
  <c r="GV64" i="1"/>
  <c r="GX64" i="1" s="1"/>
  <c r="AC65" i="1"/>
  <c r="AE65" i="1"/>
  <c r="AD65" i="1" s="1"/>
  <c r="CR65" i="1" s="1"/>
  <c r="Q65" i="1" s="1"/>
  <c r="AF65" i="1"/>
  <c r="AG65" i="1"/>
  <c r="GW153" i="6" s="1"/>
  <c r="AH65" i="1"/>
  <c r="CV65" i="1" s="1"/>
  <c r="U65" i="1" s="1"/>
  <c r="AI65" i="1"/>
  <c r="CW65" i="1" s="1"/>
  <c r="V65" i="1" s="1"/>
  <c r="AJ65" i="1"/>
  <c r="CX65" i="1" s="1"/>
  <c r="W65" i="1" s="1"/>
  <c r="CQ65" i="1"/>
  <c r="P65" i="1" s="1"/>
  <c r="U153" i="6" s="1"/>
  <c r="CU65" i="1"/>
  <c r="T65" i="1" s="1"/>
  <c r="FR65" i="1"/>
  <c r="GL65" i="1"/>
  <c r="GO65" i="1"/>
  <c r="GP65" i="1"/>
  <c r="GV65" i="1"/>
  <c r="GX65" i="1"/>
  <c r="AC66" i="1"/>
  <c r="AE66" i="1"/>
  <c r="AD66" i="1" s="1"/>
  <c r="CR66" i="1" s="1"/>
  <c r="Q66" i="1" s="1"/>
  <c r="AF66" i="1"/>
  <c r="AG66" i="1"/>
  <c r="CU66" i="1" s="1"/>
  <c r="T66" i="1" s="1"/>
  <c r="AH66" i="1"/>
  <c r="CV66" i="1" s="1"/>
  <c r="U66" i="1" s="1"/>
  <c r="AI66" i="1"/>
  <c r="AJ66" i="1"/>
  <c r="CX66" i="1" s="1"/>
  <c r="W66" i="1" s="1"/>
  <c r="CQ66" i="1"/>
  <c r="P66" i="1" s="1"/>
  <c r="CW66" i="1"/>
  <c r="V66" i="1" s="1"/>
  <c r="FR66" i="1"/>
  <c r="GL66" i="1"/>
  <c r="GO66" i="1"/>
  <c r="GP66" i="1"/>
  <c r="GV66" i="1"/>
  <c r="GX66" i="1" s="1"/>
  <c r="AC67" i="1"/>
  <c r="AE67" i="1"/>
  <c r="AD67" i="1" s="1"/>
  <c r="CR67" i="1" s="1"/>
  <c r="Q67" i="1" s="1"/>
  <c r="AF67" i="1"/>
  <c r="AG67" i="1"/>
  <c r="GW156" i="6" s="1"/>
  <c r="AH67" i="1"/>
  <c r="CV67" i="1" s="1"/>
  <c r="U67" i="1" s="1"/>
  <c r="AI67" i="1"/>
  <c r="CW67" i="1" s="1"/>
  <c r="V67" i="1" s="1"/>
  <c r="AJ67" i="1"/>
  <c r="CX67" i="1" s="1"/>
  <c r="W67" i="1" s="1"/>
  <c r="CQ67" i="1"/>
  <c r="P67" i="1" s="1"/>
  <c r="U156" i="6" s="1"/>
  <c r="CU67" i="1"/>
  <c r="T67" i="1" s="1"/>
  <c r="FR67" i="1"/>
  <c r="GL67" i="1"/>
  <c r="GO67" i="1"/>
  <c r="GP67" i="1"/>
  <c r="GV67" i="1"/>
  <c r="GX67" i="1"/>
  <c r="AC68" i="1"/>
  <c r="AE68" i="1"/>
  <c r="AD68" i="1" s="1"/>
  <c r="CR68" i="1" s="1"/>
  <c r="Q68" i="1" s="1"/>
  <c r="AF68" i="1"/>
  <c r="AG68" i="1"/>
  <c r="CU68" i="1" s="1"/>
  <c r="T68" i="1" s="1"/>
  <c r="AH68" i="1"/>
  <c r="CV68" i="1" s="1"/>
  <c r="U68" i="1" s="1"/>
  <c r="AI68" i="1"/>
  <c r="AJ68" i="1"/>
  <c r="CX68" i="1" s="1"/>
  <c r="W68" i="1" s="1"/>
  <c r="CQ68" i="1"/>
  <c r="P68" i="1" s="1"/>
  <c r="CW68" i="1"/>
  <c r="V68" i="1" s="1"/>
  <c r="FR68" i="1"/>
  <c r="GL68" i="1"/>
  <c r="GO68" i="1"/>
  <c r="GP68" i="1"/>
  <c r="GV68" i="1"/>
  <c r="GX68" i="1" s="1"/>
  <c r="AC69" i="1"/>
  <c r="AE69" i="1"/>
  <c r="AD69" i="1" s="1"/>
  <c r="CR69" i="1" s="1"/>
  <c r="Q69" i="1" s="1"/>
  <c r="AF69" i="1"/>
  <c r="AG69" i="1"/>
  <c r="AH69" i="1"/>
  <c r="CV69" i="1" s="1"/>
  <c r="U69" i="1" s="1"/>
  <c r="AI69" i="1"/>
  <c r="CW69" i="1" s="1"/>
  <c r="V69" i="1" s="1"/>
  <c r="AJ69" i="1"/>
  <c r="CX69" i="1" s="1"/>
  <c r="W69" i="1" s="1"/>
  <c r="CQ69" i="1"/>
  <c r="P69" i="1" s="1"/>
  <c r="CU69" i="1"/>
  <c r="T69" i="1" s="1"/>
  <c r="FR69" i="1"/>
  <c r="GL69" i="1"/>
  <c r="GO69" i="1"/>
  <c r="GP69" i="1"/>
  <c r="GV69" i="1"/>
  <c r="GX69" i="1"/>
  <c r="AC70" i="1"/>
  <c r="AE70" i="1"/>
  <c r="AD70" i="1" s="1"/>
  <c r="CR70" i="1" s="1"/>
  <c r="Q70" i="1" s="1"/>
  <c r="AF70" i="1"/>
  <c r="AG70" i="1"/>
  <c r="CU70" i="1" s="1"/>
  <c r="T70" i="1" s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GK70" i="1" s="1"/>
  <c r="CW70" i="1"/>
  <c r="V70" i="1" s="1"/>
  <c r="FR70" i="1"/>
  <c r="GL70" i="1"/>
  <c r="GO70" i="1"/>
  <c r="GP70" i="1"/>
  <c r="GV70" i="1"/>
  <c r="GX70" i="1" s="1"/>
  <c r="AC71" i="1"/>
  <c r="AE71" i="1"/>
  <c r="AD71" i="1" s="1"/>
  <c r="CR71" i="1" s="1"/>
  <c r="Q71" i="1" s="1"/>
  <c r="AF71" i="1"/>
  <c r="AG71" i="1"/>
  <c r="AH71" i="1"/>
  <c r="CV71" i="1" s="1"/>
  <c r="U71" i="1" s="1"/>
  <c r="AI71" i="1"/>
  <c r="CW71" i="1" s="1"/>
  <c r="V71" i="1" s="1"/>
  <c r="AJ71" i="1"/>
  <c r="CX71" i="1" s="1"/>
  <c r="W71" i="1" s="1"/>
  <c r="CQ71" i="1"/>
  <c r="P71" i="1" s="1"/>
  <c r="CU71" i="1"/>
  <c r="T71" i="1" s="1"/>
  <c r="FR71" i="1"/>
  <c r="GL71" i="1"/>
  <c r="GO71" i="1"/>
  <c r="GP71" i="1"/>
  <c r="GV71" i="1"/>
  <c r="GX71" i="1"/>
  <c r="AC72" i="1"/>
  <c r="AD72" i="1"/>
  <c r="CR72" i="1" s="1"/>
  <c r="Q72" i="1" s="1"/>
  <c r="AE72" i="1"/>
  <c r="AF72" i="1"/>
  <c r="AG72" i="1"/>
  <c r="CU72" i="1" s="1"/>
  <c r="T72" i="1" s="1"/>
  <c r="AH72" i="1"/>
  <c r="CV72" i="1" s="1"/>
  <c r="U72" i="1" s="1"/>
  <c r="AI72" i="1"/>
  <c r="AJ72" i="1"/>
  <c r="CX72" i="1" s="1"/>
  <c r="W72" i="1" s="1"/>
  <c r="CQ72" i="1"/>
  <c r="P72" i="1" s="1"/>
  <c r="CS72" i="1"/>
  <c r="R72" i="1" s="1"/>
  <c r="GK72" i="1" s="1"/>
  <c r="CW72" i="1"/>
  <c r="V72" i="1" s="1"/>
  <c r="FR72" i="1"/>
  <c r="GL72" i="1"/>
  <c r="GO72" i="1"/>
  <c r="GP72" i="1"/>
  <c r="GV72" i="1"/>
  <c r="GX72" i="1" s="1"/>
  <c r="AC73" i="1"/>
  <c r="AE73" i="1"/>
  <c r="AD73" i="1" s="1"/>
  <c r="CR73" i="1" s="1"/>
  <c r="Q73" i="1" s="1"/>
  <c r="AF73" i="1"/>
  <c r="AG73" i="1"/>
  <c r="AH73" i="1"/>
  <c r="CV73" i="1" s="1"/>
  <c r="U73" i="1" s="1"/>
  <c r="AI73" i="1"/>
  <c r="CW73" i="1" s="1"/>
  <c r="V73" i="1" s="1"/>
  <c r="AJ73" i="1"/>
  <c r="CX73" i="1" s="1"/>
  <c r="W73" i="1" s="1"/>
  <c r="CQ73" i="1"/>
  <c r="P73" i="1" s="1"/>
  <c r="CU73" i="1"/>
  <c r="T73" i="1" s="1"/>
  <c r="FR73" i="1"/>
  <c r="GL73" i="1"/>
  <c r="GO73" i="1"/>
  <c r="GP73" i="1"/>
  <c r="GV73" i="1"/>
  <c r="GX73" i="1"/>
  <c r="B75" i="1"/>
  <c r="B22" i="1" s="1"/>
  <c r="C75" i="1"/>
  <c r="C22" i="1" s="1"/>
  <c r="D75" i="1"/>
  <c r="D22" i="1" s="1"/>
  <c r="F75" i="1"/>
  <c r="F22" i="1" s="1"/>
  <c r="G75" i="1"/>
  <c r="BX75" i="1"/>
  <c r="BX22" i="1" s="1"/>
  <c r="CK75" i="1"/>
  <c r="CK22" i="1" s="1"/>
  <c r="CL75" i="1"/>
  <c r="CL22" i="1" s="1"/>
  <c r="FP75" i="1"/>
  <c r="FP22" i="1" s="1"/>
  <c r="GC75" i="1"/>
  <c r="GC22" i="1" s="1"/>
  <c r="GD75" i="1"/>
  <c r="GD22" i="1" s="1"/>
  <c r="B104" i="1"/>
  <c r="B18" i="1" s="1"/>
  <c r="C104" i="1"/>
  <c r="C18" i="1" s="1"/>
  <c r="D104" i="1"/>
  <c r="D18" i="1" s="1"/>
  <c r="F104" i="1"/>
  <c r="F18" i="1" s="1"/>
  <c r="G104" i="1"/>
  <c r="G18" i="1" s="1"/>
  <c r="AB73" i="1" l="1"/>
  <c r="AB71" i="1"/>
  <c r="AB69" i="1"/>
  <c r="CS68" i="1"/>
  <c r="R68" i="1" s="1"/>
  <c r="GK68" i="1" s="1"/>
  <c r="AB67" i="1"/>
  <c r="CS66" i="1"/>
  <c r="R66" i="1" s="1"/>
  <c r="GK66" i="1" s="1"/>
  <c r="CS60" i="1"/>
  <c r="R60" i="1" s="1"/>
  <c r="GK60" i="1" s="1"/>
  <c r="AB60" i="1"/>
  <c r="CS41" i="1"/>
  <c r="R41" i="1" s="1"/>
  <c r="GK41" i="1" s="1"/>
  <c r="CS32" i="1"/>
  <c r="R32" i="1" s="1"/>
  <c r="GK32" i="1" s="1"/>
  <c r="GW129" i="6"/>
  <c r="GW144" i="6"/>
  <c r="GX138" i="6"/>
  <c r="GX126" i="6"/>
  <c r="G22" i="1"/>
  <c r="AC159" i="6"/>
  <c r="CU55" i="1"/>
  <c r="T55" i="1" s="1"/>
  <c r="GW138" i="6"/>
  <c r="CS27" i="1"/>
  <c r="R27" i="1" s="1"/>
  <c r="GK27" i="1" s="1"/>
  <c r="CS26" i="1"/>
  <c r="R26" i="1" s="1"/>
  <c r="GK26" i="1" s="1"/>
  <c r="GW135" i="6"/>
  <c r="GW147" i="6"/>
  <c r="GX156" i="6"/>
  <c r="GX144" i="6"/>
  <c r="CS73" i="1"/>
  <c r="R73" i="1" s="1"/>
  <c r="GK73" i="1" s="1"/>
  <c r="AB72" i="1"/>
  <c r="CS71" i="1"/>
  <c r="R71" i="1" s="1"/>
  <c r="GK71" i="1" s="1"/>
  <c r="AB70" i="1"/>
  <c r="CS69" i="1"/>
  <c r="R69" i="1" s="1"/>
  <c r="GK69" i="1" s="1"/>
  <c r="AB68" i="1"/>
  <c r="CS67" i="1"/>
  <c r="R67" i="1" s="1"/>
  <c r="GK67" i="1" s="1"/>
  <c r="AB66" i="1"/>
  <c r="CS65" i="1"/>
  <c r="R65" i="1" s="1"/>
  <c r="GK65" i="1" s="1"/>
  <c r="AB64" i="1"/>
  <c r="AD62" i="1"/>
  <c r="CR62" i="1" s="1"/>
  <c r="Q62" i="1" s="1"/>
  <c r="AB30" i="1"/>
  <c r="GX71" i="6"/>
  <c r="GW132" i="6"/>
  <c r="GW150" i="6"/>
  <c r="GX153" i="6"/>
  <c r="GX132" i="6"/>
  <c r="CX49" i="1"/>
  <c r="W49" i="1" s="1"/>
  <c r="CS39" i="1"/>
  <c r="R39" i="1" s="1"/>
  <c r="GK39" i="1" s="1"/>
  <c r="CS34" i="1"/>
  <c r="R34" i="1" s="1"/>
  <c r="GK34" i="1" s="1"/>
  <c r="GX62" i="6"/>
  <c r="FJ159" i="6" s="1"/>
  <c r="GW126" i="6"/>
  <c r="GW141" i="6"/>
  <c r="S158" i="6"/>
  <c r="J158" i="6" s="1"/>
  <c r="K156" i="6"/>
  <c r="T156" i="6"/>
  <c r="H156" i="6"/>
  <c r="S155" i="6"/>
  <c r="J155" i="6" s="1"/>
  <c r="K153" i="6"/>
  <c r="T153" i="6"/>
  <c r="H153" i="6"/>
  <c r="AB65" i="1"/>
  <c r="S152" i="6"/>
  <c r="J152" i="6" s="1"/>
  <c r="K150" i="6"/>
  <c r="AB63" i="1"/>
  <c r="T150" i="6"/>
  <c r="H150" i="6"/>
  <c r="CY63" i="1"/>
  <c r="X63" i="1" s="1"/>
  <c r="CP63" i="1"/>
  <c r="O63" i="1" s="1"/>
  <c r="AB61" i="1"/>
  <c r="T147" i="6"/>
  <c r="H147" i="6"/>
  <c r="T144" i="6"/>
  <c r="H144" i="6"/>
  <c r="T141" i="6"/>
  <c r="H141" i="6"/>
  <c r="T138" i="6"/>
  <c r="H138" i="6"/>
  <c r="T135" i="6"/>
  <c r="H135" i="6"/>
  <c r="H132" i="6"/>
  <c r="T132" i="6"/>
  <c r="BY75" i="1"/>
  <c r="BY22" i="1" s="1"/>
  <c r="T129" i="6"/>
  <c r="H129" i="6"/>
  <c r="T126" i="6"/>
  <c r="H126" i="6"/>
  <c r="CS45" i="1"/>
  <c r="R45" i="1" s="1"/>
  <c r="CY45" i="1" s="1"/>
  <c r="X45" i="1" s="1"/>
  <c r="U123" i="6" s="1"/>
  <c r="K123" i="6" s="1"/>
  <c r="H123" i="6"/>
  <c r="GM122" i="6"/>
  <c r="I122" i="6" s="1"/>
  <c r="T123" i="6"/>
  <c r="H124" i="6"/>
  <c r="H122" i="6"/>
  <c r="T124" i="6"/>
  <c r="CP44" i="1"/>
  <c r="O44" i="1" s="1"/>
  <c r="CT43" i="1"/>
  <c r="S43" i="1" s="1"/>
  <c r="U113" i="6" s="1"/>
  <c r="T113" i="6"/>
  <c r="T116" i="6"/>
  <c r="H113" i="6"/>
  <c r="T117" i="6"/>
  <c r="H116" i="6"/>
  <c r="H117" i="6"/>
  <c r="CS43" i="1"/>
  <c r="R43" i="1" s="1"/>
  <c r="GM115" i="6"/>
  <c r="I115" i="6" s="1"/>
  <c r="H115" i="6"/>
  <c r="CV43" i="1"/>
  <c r="U43" i="1" s="1"/>
  <c r="I118" i="6" s="1"/>
  <c r="CP42" i="1"/>
  <c r="O42" i="1" s="1"/>
  <c r="CT41" i="1"/>
  <c r="S41" i="1" s="1"/>
  <c r="U107" i="6" s="1"/>
  <c r="T108" i="6"/>
  <c r="T109" i="6"/>
  <c r="H108" i="6"/>
  <c r="T107" i="6"/>
  <c r="H109" i="6"/>
  <c r="H107" i="6"/>
  <c r="CV41" i="1"/>
  <c r="U41" i="1" s="1"/>
  <c r="I110" i="6" s="1"/>
  <c r="H110" i="6"/>
  <c r="CP40" i="1"/>
  <c r="O40" i="1" s="1"/>
  <c r="CT39" i="1"/>
  <c r="S39" i="1" s="1"/>
  <c r="U101" i="6" s="1"/>
  <c r="H103" i="6"/>
  <c r="H101" i="6"/>
  <c r="T102" i="6"/>
  <c r="T103" i="6"/>
  <c r="H102" i="6"/>
  <c r="T101" i="6"/>
  <c r="CV39" i="1"/>
  <c r="U39" i="1" s="1"/>
  <c r="I104" i="6" s="1"/>
  <c r="H104" i="6"/>
  <c r="CY38" i="1"/>
  <c r="X38" i="1" s="1"/>
  <c r="AD37" i="1"/>
  <c r="T94" i="6" s="1"/>
  <c r="H95" i="6"/>
  <c r="GM95" i="6"/>
  <c r="I95" i="6" s="1"/>
  <c r="CV37" i="1"/>
  <c r="U37" i="1" s="1"/>
  <c r="I98" i="6" s="1"/>
  <c r="H98" i="6"/>
  <c r="CT37" i="1"/>
  <c r="S37" i="1" s="1"/>
  <c r="U93" i="6" s="1"/>
  <c r="T93" i="6"/>
  <c r="H97" i="6"/>
  <c r="T96" i="6"/>
  <c r="H93" i="6"/>
  <c r="T97" i="6"/>
  <c r="H96" i="6"/>
  <c r="CR37" i="1"/>
  <c r="Q37" i="1" s="1"/>
  <c r="U94" i="6" s="1"/>
  <c r="K94" i="6" s="1"/>
  <c r="CS37" i="1"/>
  <c r="R37" i="1" s="1"/>
  <c r="CY37" i="1" s="1"/>
  <c r="X37" i="1" s="1"/>
  <c r="U96" i="6" s="1"/>
  <c r="K96" i="6" s="1"/>
  <c r="T85" i="6"/>
  <c r="H89" i="6"/>
  <c r="T88" i="6"/>
  <c r="H85" i="6"/>
  <c r="T89" i="6"/>
  <c r="H88" i="6"/>
  <c r="AD35" i="1"/>
  <c r="T86" i="6" s="1"/>
  <c r="H87" i="6"/>
  <c r="GM87" i="6"/>
  <c r="I87" i="6" s="1"/>
  <c r="CV35" i="1"/>
  <c r="U35" i="1" s="1"/>
  <c r="I90" i="6" s="1"/>
  <c r="H90" i="6"/>
  <c r="CS35" i="1"/>
  <c r="R35" i="1" s="1"/>
  <c r="CP30" i="1"/>
  <c r="O30" i="1" s="1"/>
  <c r="CY30" i="1"/>
  <c r="X30" i="1" s="1"/>
  <c r="T77" i="6"/>
  <c r="T80" i="6"/>
  <c r="H77" i="6"/>
  <c r="T81" i="6"/>
  <c r="H80" i="6"/>
  <c r="H81" i="6"/>
  <c r="AD33" i="1"/>
  <c r="T78" i="6" s="1"/>
  <c r="H79" i="6"/>
  <c r="GM79" i="6"/>
  <c r="CV33" i="1"/>
  <c r="U33" i="1" s="1"/>
  <c r="I82" i="6" s="1"/>
  <c r="H82" i="6"/>
  <c r="CS33" i="1"/>
  <c r="R33" i="1" s="1"/>
  <c r="T68" i="6"/>
  <c r="T72" i="6"/>
  <c r="H68" i="6"/>
  <c r="T73" i="6"/>
  <c r="H72" i="6"/>
  <c r="H73" i="6"/>
  <c r="AD31" i="1"/>
  <c r="H69" i="6" s="1"/>
  <c r="H70" i="6"/>
  <c r="GM70" i="6"/>
  <c r="I70" i="6" s="1"/>
  <c r="CV31" i="1"/>
  <c r="U31" i="1" s="1"/>
  <c r="I74" i="6" s="1"/>
  <c r="H74" i="6"/>
  <c r="CQ31" i="1"/>
  <c r="P31" i="1" s="1"/>
  <c r="U71" i="6" s="1"/>
  <c r="K71" i="6" s="1"/>
  <c r="H71" i="6"/>
  <c r="T71" i="6"/>
  <c r="CS31" i="1"/>
  <c r="R31" i="1" s="1"/>
  <c r="CZ30" i="1"/>
  <c r="Y30" i="1" s="1"/>
  <c r="CT29" i="1"/>
  <c r="S29" i="1" s="1"/>
  <c r="U59" i="6" s="1"/>
  <c r="T59" i="6"/>
  <c r="H64" i="6"/>
  <c r="T63" i="6"/>
  <c r="H59" i="6"/>
  <c r="T64" i="6"/>
  <c r="H63" i="6"/>
  <c r="CS29" i="1"/>
  <c r="R29" i="1" s="1"/>
  <c r="H61" i="6"/>
  <c r="GM61" i="6"/>
  <c r="I61" i="6" s="1"/>
  <c r="CV29" i="1"/>
  <c r="U29" i="1" s="1"/>
  <c r="I65" i="6" s="1"/>
  <c r="H65" i="6"/>
  <c r="CQ29" i="1"/>
  <c r="P29" i="1" s="1"/>
  <c r="U62" i="6" s="1"/>
  <c r="K62" i="6" s="1"/>
  <c r="H62" i="6"/>
  <c r="T62" i="6"/>
  <c r="CJ75" i="1"/>
  <c r="CJ22" i="1" s="1"/>
  <c r="BZ75" i="1"/>
  <c r="BZ22" i="1" s="1"/>
  <c r="CT27" i="1"/>
  <c r="S27" i="1" s="1"/>
  <c r="U53" i="6" s="1"/>
  <c r="T54" i="6"/>
  <c r="T55" i="6"/>
  <c r="H54" i="6"/>
  <c r="T53" i="6"/>
  <c r="H55" i="6"/>
  <c r="H53" i="6"/>
  <c r="CV27" i="1"/>
  <c r="U27" i="1" s="1"/>
  <c r="I56" i="6" s="1"/>
  <c r="H56" i="6"/>
  <c r="GB75" i="1"/>
  <c r="GB22" i="1" s="1"/>
  <c r="FR75" i="1"/>
  <c r="FR22" i="1" s="1"/>
  <c r="FQ75" i="1"/>
  <c r="FQ22" i="1" s="1"/>
  <c r="AD25" i="1"/>
  <c r="H47" i="6" s="1"/>
  <c r="T50" i="6"/>
  <c r="H49" i="6"/>
  <c r="GM48" i="6"/>
  <c r="I48" i="6" s="1"/>
  <c r="H50" i="6"/>
  <c r="H48" i="6"/>
  <c r="T49" i="6"/>
  <c r="CS25" i="1"/>
  <c r="R25" i="1" s="1"/>
  <c r="CZ25" i="1" s="1"/>
  <c r="Y25" i="1" s="1"/>
  <c r="U50" i="6" s="1"/>
  <c r="K50" i="6" s="1"/>
  <c r="AI75" i="1"/>
  <c r="AJ75" i="1"/>
  <c r="AG75" i="1"/>
  <c r="EA75" i="1"/>
  <c r="EB75" i="1"/>
  <c r="AH75" i="1"/>
  <c r="DY75" i="1"/>
  <c r="ET75" i="1"/>
  <c r="DX159" i="6" s="1"/>
  <c r="BB75" i="1"/>
  <c r="CT73" i="1"/>
  <c r="S73" i="1" s="1"/>
  <c r="CP73" i="1" s="1"/>
  <c r="O73" i="1" s="1"/>
  <c r="CT72" i="1"/>
  <c r="S72" i="1" s="1"/>
  <c r="CT71" i="1"/>
  <c r="S71" i="1" s="1"/>
  <c r="CT70" i="1"/>
  <c r="S70" i="1" s="1"/>
  <c r="CT69" i="1"/>
  <c r="S69" i="1" s="1"/>
  <c r="CT68" i="1"/>
  <c r="S68" i="1" s="1"/>
  <c r="CT67" i="1"/>
  <c r="S67" i="1" s="1"/>
  <c r="CP67" i="1" s="1"/>
  <c r="O67" i="1" s="1"/>
  <c r="CT66" i="1"/>
  <c r="S66" i="1" s="1"/>
  <c r="CP66" i="1" s="1"/>
  <c r="O66" i="1" s="1"/>
  <c r="CT65" i="1"/>
  <c r="S65" i="1" s="1"/>
  <c r="CT64" i="1"/>
  <c r="S64" i="1" s="1"/>
  <c r="CP64" i="1" s="1"/>
  <c r="O64" i="1" s="1"/>
  <c r="GK63" i="1"/>
  <c r="CY61" i="1"/>
  <c r="X61" i="1" s="1"/>
  <c r="CZ61" i="1"/>
  <c r="Y61" i="1" s="1"/>
  <c r="CY58" i="1"/>
  <c r="X58" i="1" s="1"/>
  <c r="CZ58" i="1"/>
  <c r="Y58" i="1" s="1"/>
  <c r="CY54" i="1"/>
  <c r="X54" i="1" s="1"/>
  <c r="CZ54" i="1"/>
  <c r="Y54" i="1" s="1"/>
  <c r="EG75" i="1"/>
  <c r="DD159" i="6" s="1"/>
  <c r="AO75" i="1"/>
  <c r="CY59" i="1"/>
  <c r="X59" i="1" s="1"/>
  <c r="CZ59" i="1"/>
  <c r="Y59" i="1" s="1"/>
  <c r="CY55" i="1"/>
  <c r="X55" i="1" s="1"/>
  <c r="CZ55" i="1"/>
  <c r="Y55" i="1" s="1"/>
  <c r="CZ63" i="1"/>
  <c r="Y63" i="1" s="1"/>
  <c r="CY62" i="1"/>
  <c r="X62" i="1" s="1"/>
  <c r="CZ62" i="1"/>
  <c r="Y62" i="1" s="1"/>
  <c r="CY56" i="1"/>
  <c r="X56" i="1" s="1"/>
  <c r="CZ56" i="1"/>
  <c r="Y56" i="1" s="1"/>
  <c r="CY52" i="1"/>
  <c r="X52" i="1" s="1"/>
  <c r="CZ52" i="1"/>
  <c r="Y52" i="1" s="1"/>
  <c r="EU75" i="1"/>
  <c r="DY159" i="6" s="1"/>
  <c r="BC75" i="1"/>
  <c r="CY60" i="1"/>
  <c r="X60" i="1" s="1"/>
  <c r="CZ60" i="1"/>
  <c r="Y60" i="1" s="1"/>
  <c r="CY57" i="1"/>
  <c r="X57" i="1" s="1"/>
  <c r="CZ57" i="1"/>
  <c r="Y57" i="1" s="1"/>
  <c r="CY53" i="1"/>
  <c r="X53" i="1" s="1"/>
  <c r="CZ53" i="1"/>
  <c r="Y53" i="1" s="1"/>
  <c r="CS51" i="1"/>
  <c r="R51" i="1" s="1"/>
  <c r="GK51" i="1" s="1"/>
  <c r="AD51" i="1"/>
  <c r="CR51" i="1" s="1"/>
  <c r="Q51" i="1" s="1"/>
  <c r="CS49" i="1"/>
  <c r="R49" i="1" s="1"/>
  <c r="GK49" i="1" s="1"/>
  <c r="AD49" i="1"/>
  <c r="CR49" i="1" s="1"/>
  <c r="Q49" i="1" s="1"/>
  <c r="CS47" i="1"/>
  <c r="R47" i="1" s="1"/>
  <c r="CY47" i="1" s="1"/>
  <c r="X47" i="1" s="1"/>
  <c r="AD47" i="1"/>
  <c r="CR47" i="1" s="1"/>
  <c r="Q47" i="1" s="1"/>
  <c r="CQ46" i="1"/>
  <c r="P46" i="1" s="1"/>
  <c r="CQ45" i="1"/>
  <c r="P45" i="1" s="1"/>
  <c r="CQ62" i="1"/>
  <c r="P62" i="1" s="1"/>
  <c r="CP62" i="1" s="1"/>
  <c r="O62" i="1" s="1"/>
  <c r="CQ61" i="1"/>
  <c r="P61" i="1" s="1"/>
  <c r="CQ60" i="1"/>
  <c r="P60" i="1" s="1"/>
  <c r="CP60" i="1" s="1"/>
  <c r="O60" i="1" s="1"/>
  <c r="CQ59" i="1"/>
  <c r="P59" i="1" s="1"/>
  <c r="U144" i="6" s="1"/>
  <c r="AD59" i="1"/>
  <c r="CR59" i="1" s="1"/>
  <c r="Q59" i="1" s="1"/>
  <c r="CQ58" i="1"/>
  <c r="P58" i="1" s="1"/>
  <c r="AD58" i="1"/>
  <c r="CR58" i="1" s="1"/>
  <c r="Q58" i="1" s="1"/>
  <c r="CQ57" i="1"/>
  <c r="P57" i="1" s="1"/>
  <c r="U141" i="6" s="1"/>
  <c r="AD57" i="1"/>
  <c r="CR57" i="1" s="1"/>
  <c r="Q57" i="1" s="1"/>
  <c r="CQ56" i="1"/>
  <c r="P56" i="1" s="1"/>
  <c r="AD56" i="1"/>
  <c r="CR56" i="1" s="1"/>
  <c r="Q56" i="1" s="1"/>
  <c r="CQ55" i="1"/>
  <c r="P55" i="1" s="1"/>
  <c r="U138" i="6" s="1"/>
  <c r="AD55" i="1"/>
  <c r="CR55" i="1" s="1"/>
  <c r="Q55" i="1" s="1"/>
  <c r="CQ54" i="1"/>
  <c r="P54" i="1" s="1"/>
  <c r="AD54" i="1"/>
  <c r="CR54" i="1" s="1"/>
  <c r="Q54" i="1" s="1"/>
  <c r="CQ53" i="1"/>
  <c r="P53" i="1" s="1"/>
  <c r="U135" i="6" s="1"/>
  <c r="AD53" i="1"/>
  <c r="CR53" i="1" s="1"/>
  <c r="Q53" i="1" s="1"/>
  <c r="CQ52" i="1"/>
  <c r="P52" i="1" s="1"/>
  <c r="AD52" i="1"/>
  <c r="CR52" i="1" s="1"/>
  <c r="Q52" i="1" s="1"/>
  <c r="AB51" i="1"/>
  <c r="CQ51" i="1"/>
  <c r="P51" i="1" s="1"/>
  <c r="CQ49" i="1"/>
  <c r="P49" i="1" s="1"/>
  <c r="U129" i="6" s="1"/>
  <c r="AB47" i="1"/>
  <c r="CQ47" i="1"/>
  <c r="P47" i="1" s="1"/>
  <c r="CY39" i="1"/>
  <c r="X39" i="1" s="1"/>
  <c r="CS50" i="1"/>
  <c r="R50" i="1" s="1"/>
  <c r="GK50" i="1" s="1"/>
  <c r="AD50" i="1"/>
  <c r="CR50" i="1" s="1"/>
  <c r="Q50" i="1" s="1"/>
  <c r="CS48" i="1"/>
  <c r="R48" i="1" s="1"/>
  <c r="GK48" i="1" s="1"/>
  <c r="AD48" i="1"/>
  <c r="CR48" i="1" s="1"/>
  <c r="Q48" i="1" s="1"/>
  <c r="CZ46" i="1"/>
  <c r="Y46" i="1" s="1"/>
  <c r="CY46" i="1"/>
  <c r="X46" i="1" s="1"/>
  <c r="CZ45" i="1"/>
  <c r="Y45" i="1" s="1"/>
  <c r="U124" i="6" s="1"/>
  <c r="K124" i="6" s="1"/>
  <c r="CQ50" i="1"/>
  <c r="P50" i="1" s="1"/>
  <c r="AB48" i="1"/>
  <c r="CQ48" i="1"/>
  <c r="P48" i="1" s="1"/>
  <c r="CY40" i="1"/>
  <c r="X40" i="1" s="1"/>
  <c r="AD46" i="1"/>
  <c r="CR46" i="1" s="1"/>
  <c r="Q46" i="1" s="1"/>
  <c r="AD45" i="1"/>
  <c r="CS44" i="1"/>
  <c r="R44" i="1" s="1"/>
  <c r="GK44" i="1" s="1"/>
  <c r="AB44" i="1"/>
  <c r="CQ43" i="1"/>
  <c r="P43" i="1" s="1"/>
  <c r="AD43" i="1"/>
  <c r="CS42" i="1"/>
  <c r="R42" i="1" s="1"/>
  <c r="GK42" i="1" s="1"/>
  <c r="AB42" i="1"/>
  <c r="CR38" i="1"/>
  <c r="Q38" i="1" s="1"/>
  <c r="AB38" i="1"/>
  <c r="CP36" i="1"/>
  <c r="O36" i="1" s="1"/>
  <c r="CP34" i="1"/>
  <c r="O34" i="1" s="1"/>
  <c r="CP32" i="1"/>
  <c r="O32" i="1" s="1"/>
  <c r="CZ41" i="1"/>
  <c r="Y41" i="1" s="1"/>
  <c r="AB41" i="1"/>
  <c r="H106" i="6" s="1"/>
  <c r="CZ40" i="1"/>
  <c r="Y40" i="1" s="1"/>
  <c r="AB40" i="1"/>
  <c r="AB39" i="1"/>
  <c r="H100" i="6" s="1"/>
  <c r="CZ38" i="1"/>
  <c r="Y38" i="1" s="1"/>
  <c r="CY36" i="1"/>
  <c r="X36" i="1" s="1"/>
  <c r="CZ36" i="1"/>
  <c r="Y36" i="1" s="1"/>
  <c r="CY34" i="1"/>
  <c r="X34" i="1" s="1"/>
  <c r="CZ34" i="1"/>
  <c r="Y34" i="1" s="1"/>
  <c r="CY32" i="1"/>
  <c r="X32" i="1" s="1"/>
  <c r="CZ32" i="1"/>
  <c r="Y32" i="1" s="1"/>
  <c r="AB36" i="1"/>
  <c r="AB34" i="1"/>
  <c r="AB32" i="1"/>
  <c r="CY26" i="1"/>
  <c r="X26" i="1" s="1"/>
  <c r="CZ26" i="1"/>
  <c r="Y26" i="1" s="1"/>
  <c r="CT35" i="1"/>
  <c r="S35" i="1" s="1"/>
  <c r="U85" i="6" s="1"/>
  <c r="CT33" i="1"/>
  <c r="S33" i="1" s="1"/>
  <c r="CT31" i="1"/>
  <c r="S31" i="1" s="1"/>
  <c r="U68" i="6" s="1"/>
  <c r="CP24" i="1"/>
  <c r="O24" i="1" s="1"/>
  <c r="CY28" i="1"/>
  <c r="X28" i="1" s="1"/>
  <c r="CZ28" i="1"/>
  <c r="Y28" i="1" s="1"/>
  <c r="CP28" i="1"/>
  <c r="O28" i="1" s="1"/>
  <c r="CP26" i="1"/>
  <c r="O26" i="1" s="1"/>
  <c r="AD29" i="1"/>
  <c r="AB28" i="1"/>
  <c r="AB26" i="1"/>
  <c r="CS24" i="1"/>
  <c r="R24" i="1" s="1"/>
  <c r="CZ24" i="1" s="1"/>
  <c r="Y24" i="1" s="1"/>
  <c r="AB24" i="1"/>
  <c r="AB27" i="1"/>
  <c r="H52" i="6" s="1"/>
  <c r="FI159" i="6" l="1"/>
  <c r="AB62" i="1"/>
  <c r="CP50" i="1"/>
  <c r="O50" i="1" s="1"/>
  <c r="AB50" i="1"/>
  <c r="AB49" i="1"/>
  <c r="I79" i="6"/>
  <c r="EY159" i="6"/>
  <c r="R158" i="6"/>
  <c r="HB156" i="6"/>
  <c r="GQ156" i="6"/>
  <c r="I156" i="6"/>
  <c r="GP156" i="6"/>
  <c r="GN156" i="6"/>
  <c r="GS156" i="6"/>
  <c r="GJ156" i="6"/>
  <c r="GM63" i="1"/>
  <c r="R155" i="6"/>
  <c r="HB153" i="6"/>
  <c r="GQ153" i="6"/>
  <c r="I153" i="6"/>
  <c r="GP153" i="6"/>
  <c r="GN153" i="6"/>
  <c r="GS153" i="6"/>
  <c r="GJ153" i="6"/>
  <c r="R152" i="6"/>
  <c r="HB150" i="6"/>
  <c r="GQ150" i="6"/>
  <c r="I150" i="6"/>
  <c r="GP150" i="6"/>
  <c r="GJ150" i="6"/>
  <c r="GN150" i="6"/>
  <c r="GS150" i="6"/>
  <c r="GN63" i="1"/>
  <c r="CP61" i="1"/>
  <c r="O61" i="1" s="1"/>
  <c r="U147" i="6"/>
  <c r="R149" i="6"/>
  <c r="HB147" i="6"/>
  <c r="GQ147" i="6"/>
  <c r="I147" i="6"/>
  <c r="GP147" i="6"/>
  <c r="GN147" i="6"/>
  <c r="GS147" i="6"/>
  <c r="GJ147" i="6"/>
  <c r="S146" i="6"/>
  <c r="J146" i="6" s="1"/>
  <c r="K144" i="6"/>
  <c r="R146" i="6"/>
  <c r="HB144" i="6"/>
  <c r="GQ144" i="6"/>
  <c r="I144" i="6"/>
  <c r="GP144" i="6"/>
  <c r="GN144" i="6"/>
  <c r="GS144" i="6"/>
  <c r="GJ144" i="6"/>
  <c r="CP59" i="1"/>
  <c r="O59" i="1" s="1"/>
  <c r="S143" i="6"/>
  <c r="J143" i="6" s="1"/>
  <c r="K141" i="6"/>
  <c r="CZ39" i="1"/>
  <c r="Y39" i="1" s="1"/>
  <c r="U103" i="6" s="1"/>
  <c r="K103" i="6" s="1"/>
  <c r="CP39" i="1"/>
  <c r="O39" i="1" s="1"/>
  <c r="R143" i="6"/>
  <c r="HB141" i="6"/>
  <c r="GQ141" i="6"/>
  <c r="I141" i="6"/>
  <c r="GP141" i="6"/>
  <c r="GJ141" i="6"/>
  <c r="GN141" i="6"/>
  <c r="GS141" i="6"/>
  <c r="CP57" i="1"/>
  <c r="O57" i="1" s="1"/>
  <c r="GN57" i="1" s="1"/>
  <c r="S140" i="6"/>
  <c r="J140" i="6" s="1"/>
  <c r="K138" i="6"/>
  <c r="R140" i="6"/>
  <c r="HB138" i="6"/>
  <c r="GQ138" i="6"/>
  <c r="I138" i="6"/>
  <c r="GJ138" i="6"/>
  <c r="GP138" i="6"/>
  <c r="GS138" i="6"/>
  <c r="GN138" i="6"/>
  <c r="CP55" i="1"/>
  <c r="O55" i="1" s="1"/>
  <c r="S137" i="6"/>
  <c r="J137" i="6" s="1"/>
  <c r="K135" i="6"/>
  <c r="R137" i="6"/>
  <c r="HB135" i="6"/>
  <c r="GQ135" i="6"/>
  <c r="I135" i="6"/>
  <c r="GJ135" i="6"/>
  <c r="GP135" i="6"/>
  <c r="GS135" i="6"/>
  <c r="GN135" i="6"/>
  <c r="CP53" i="1"/>
  <c r="O53" i="1" s="1"/>
  <c r="GN53" i="1" s="1"/>
  <c r="CP51" i="1"/>
  <c r="O51" i="1" s="1"/>
  <c r="U132" i="6"/>
  <c r="R134" i="6"/>
  <c r="HB132" i="6"/>
  <c r="GQ132" i="6"/>
  <c r="I132" i="6"/>
  <c r="GN132" i="6"/>
  <c r="GP132" i="6"/>
  <c r="GS132" i="6"/>
  <c r="GJ132" i="6"/>
  <c r="AP75" i="1"/>
  <c r="AP22" i="1" s="1"/>
  <c r="CR31" i="1"/>
  <c r="Q31" i="1" s="1"/>
  <c r="U69" i="6" s="1"/>
  <c r="K69" i="6" s="1"/>
  <c r="CP41" i="1"/>
  <c r="O41" i="1" s="1"/>
  <c r="S131" i="6"/>
  <c r="J131" i="6" s="1"/>
  <c r="K129" i="6"/>
  <c r="R131" i="6"/>
  <c r="HB129" i="6"/>
  <c r="GQ129" i="6"/>
  <c r="I129" i="6"/>
  <c r="GP129" i="6"/>
  <c r="GN129" i="6"/>
  <c r="GS129" i="6"/>
  <c r="GJ129" i="6"/>
  <c r="CP49" i="1"/>
  <c r="O49" i="1" s="1"/>
  <c r="AD75" i="1"/>
  <c r="AD22" i="1" s="1"/>
  <c r="CY41" i="1"/>
  <c r="X41" i="1" s="1"/>
  <c r="U108" i="6" s="1"/>
  <c r="K108" i="6" s="1"/>
  <c r="CZ43" i="1"/>
  <c r="Y43" i="1" s="1"/>
  <c r="U117" i="6" s="1"/>
  <c r="K117" i="6" s="1"/>
  <c r="CP47" i="1"/>
  <c r="O47" i="1" s="1"/>
  <c r="U126" i="6"/>
  <c r="R128" i="6"/>
  <c r="HB126" i="6"/>
  <c r="GQ126" i="6"/>
  <c r="I126" i="6"/>
  <c r="GP126" i="6"/>
  <c r="GS126" i="6"/>
  <c r="GN126" i="6"/>
  <c r="GJ126" i="6"/>
  <c r="CY43" i="1"/>
  <c r="X43" i="1" s="1"/>
  <c r="U116" i="6" s="1"/>
  <c r="K116" i="6" s="1"/>
  <c r="GZ124" i="6"/>
  <c r="I124" i="6"/>
  <c r="HB124" i="6"/>
  <c r="I123" i="6"/>
  <c r="HB123" i="6"/>
  <c r="GY123" i="6"/>
  <c r="GK45" i="1"/>
  <c r="K122" i="6"/>
  <c r="CR45" i="1"/>
  <c r="Q45" i="1" s="1"/>
  <c r="U121" i="6" s="1"/>
  <c r="T121" i="6"/>
  <c r="R125" i="6" s="1"/>
  <c r="H121" i="6"/>
  <c r="HC113" i="6"/>
  <c r="GK113" i="6"/>
  <c r="GJ113" i="6"/>
  <c r="I113" i="6"/>
  <c r="AB31" i="1"/>
  <c r="H67" i="6" s="1"/>
  <c r="GK43" i="1"/>
  <c r="K115" i="6"/>
  <c r="AB33" i="1"/>
  <c r="H76" i="6" s="1"/>
  <c r="I116" i="6"/>
  <c r="HC116" i="6"/>
  <c r="GY116" i="6"/>
  <c r="CY29" i="1"/>
  <c r="X29" i="1" s="1"/>
  <c r="U63" i="6" s="1"/>
  <c r="K63" i="6" s="1"/>
  <c r="GZ117" i="6"/>
  <c r="I117" i="6"/>
  <c r="HC117" i="6"/>
  <c r="K113" i="6"/>
  <c r="CR43" i="1"/>
  <c r="Q43" i="1" s="1"/>
  <c r="U114" i="6" s="1"/>
  <c r="K114" i="6" s="1"/>
  <c r="T114" i="6"/>
  <c r="R119" i="6" s="1"/>
  <c r="H114" i="6"/>
  <c r="AB43" i="1"/>
  <c r="H112" i="6" s="1"/>
  <c r="AB35" i="1"/>
  <c r="H84" i="6" s="1"/>
  <c r="GZ109" i="6"/>
  <c r="I109" i="6"/>
  <c r="HE109" i="6"/>
  <c r="U109" i="6"/>
  <c r="K109" i="6" s="1"/>
  <c r="I108" i="6"/>
  <c r="GY108" i="6"/>
  <c r="HE108" i="6"/>
  <c r="R111" i="6"/>
  <c r="GJ107" i="6"/>
  <c r="I107" i="6"/>
  <c r="HE107" i="6"/>
  <c r="GK107" i="6"/>
  <c r="K107" i="6"/>
  <c r="GM40" i="1"/>
  <c r="AB25" i="1"/>
  <c r="H46" i="6" s="1"/>
  <c r="CP27" i="1"/>
  <c r="O27" i="1" s="1"/>
  <c r="AB37" i="1"/>
  <c r="H92" i="6" s="1"/>
  <c r="CZ27" i="1"/>
  <c r="Y27" i="1" s="1"/>
  <c r="U55" i="6" s="1"/>
  <c r="K55" i="6" s="1"/>
  <c r="GM30" i="1"/>
  <c r="CR35" i="1"/>
  <c r="Q35" i="1" s="1"/>
  <c r="U86" i="6" s="1"/>
  <c r="K86" i="6" s="1"/>
  <c r="R105" i="6"/>
  <c r="GJ101" i="6"/>
  <c r="I101" i="6"/>
  <c r="HE101" i="6"/>
  <c r="GK101" i="6"/>
  <c r="I102" i="6"/>
  <c r="HE102" i="6"/>
  <c r="GY102" i="6"/>
  <c r="CP37" i="1"/>
  <c r="O37" i="1" s="1"/>
  <c r="CZ29" i="1"/>
  <c r="Y29" i="1" s="1"/>
  <c r="U64" i="6" s="1"/>
  <c r="K64" i="6" s="1"/>
  <c r="H94" i="6"/>
  <c r="GM39" i="1"/>
  <c r="U102" i="6"/>
  <c r="K102" i="6" s="1"/>
  <c r="GZ103" i="6"/>
  <c r="I103" i="6"/>
  <c r="HE103" i="6"/>
  <c r="S105" i="6"/>
  <c r="J105" i="6" s="1"/>
  <c r="K101" i="6"/>
  <c r="CP38" i="1"/>
  <c r="O38" i="1" s="1"/>
  <c r="GM38" i="1" s="1"/>
  <c r="GZ97" i="6"/>
  <c r="I97" i="6"/>
  <c r="HC97" i="6"/>
  <c r="R99" i="6"/>
  <c r="HC93" i="6"/>
  <c r="GK93" i="6"/>
  <c r="I93" i="6"/>
  <c r="GJ93" i="6"/>
  <c r="T47" i="6"/>
  <c r="R51" i="6" s="1"/>
  <c r="K93" i="6"/>
  <c r="GK37" i="1"/>
  <c r="K95" i="6"/>
  <c r="CZ37" i="1"/>
  <c r="Y37" i="1" s="1"/>
  <c r="U97" i="6" s="1"/>
  <c r="K97" i="6" s="1"/>
  <c r="I96" i="6"/>
  <c r="HC96" i="6"/>
  <c r="GY96" i="6"/>
  <c r="HC94" i="6"/>
  <c r="GL94" i="6"/>
  <c r="GJ94" i="6"/>
  <c r="I94" i="6"/>
  <c r="GN30" i="1"/>
  <c r="BA75" i="1"/>
  <c r="F95" i="1" s="1"/>
  <c r="GK35" i="1"/>
  <c r="K87" i="6"/>
  <c r="I88" i="6"/>
  <c r="HC88" i="6"/>
  <c r="GY88" i="6"/>
  <c r="K85" i="6"/>
  <c r="H78" i="6"/>
  <c r="H86" i="6"/>
  <c r="CR33" i="1"/>
  <c r="Q33" i="1" s="1"/>
  <c r="U78" i="6" s="1"/>
  <c r="K78" i="6" s="1"/>
  <c r="GZ89" i="6"/>
  <c r="HC89" i="6"/>
  <c r="I89" i="6"/>
  <c r="R91" i="6"/>
  <c r="HC85" i="6"/>
  <c r="I85" i="6"/>
  <c r="GK85" i="6"/>
  <c r="GJ85" i="6"/>
  <c r="HC86" i="6"/>
  <c r="GL86" i="6"/>
  <c r="GJ86" i="6"/>
  <c r="I86" i="6"/>
  <c r="CY27" i="1"/>
  <c r="X27" i="1" s="1"/>
  <c r="U54" i="6" s="1"/>
  <c r="K54" i="6" s="1"/>
  <c r="CR25" i="1"/>
  <c r="Q25" i="1" s="1"/>
  <c r="U47" i="6" s="1"/>
  <c r="GZ81" i="6"/>
  <c r="I81" i="6"/>
  <c r="HC81" i="6"/>
  <c r="GK33" i="1"/>
  <c r="K79" i="6"/>
  <c r="ES75" i="1"/>
  <c r="I80" i="6"/>
  <c r="GY80" i="6"/>
  <c r="HC80" i="6"/>
  <c r="U77" i="6"/>
  <c r="R83" i="6"/>
  <c r="HC77" i="6"/>
  <c r="GK77" i="6"/>
  <c r="GJ77" i="6"/>
  <c r="I77" i="6"/>
  <c r="HC78" i="6"/>
  <c r="GL78" i="6"/>
  <c r="GJ78" i="6"/>
  <c r="I78" i="6"/>
  <c r="T69" i="6"/>
  <c r="I69" i="6" s="1"/>
  <c r="GZ73" i="6"/>
  <c r="I73" i="6"/>
  <c r="HB73" i="6"/>
  <c r="K68" i="6"/>
  <c r="GK31" i="1"/>
  <c r="K70" i="6"/>
  <c r="GN71" i="6"/>
  <c r="GS71" i="6"/>
  <c r="GJ71" i="6"/>
  <c r="GP71" i="6"/>
  <c r="HB71" i="6"/>
  <c r="GQ71" i="6"/>
  <c r="I71" i="6"/>
  <c r="I72" i="6"/>
  <c r="HB72" i="6"/>
  <c r="GY72" i="6"/>
  <c r="HB68" i="6"/>
  <c r="GK68" i="6"/>
  <c r="I68" i="6"/>
  <c r="GJ68" i="6"/>
  <c r="GK29" i="1"/>
  <c r="K61" i="6"/>
  <c r="I63" i="6"/>
  <c r="HB63" i="6"/>
  <c r="GY63" i="6"/>
  <c r="GN62" i="6"/>
  <c r="GS62" i="6"/>
  <c r="GJ62" i="6"/>
  <c r="GP62" i="6"/>
  <c r="HB62" i="6"/>
  <c r="GQ62" i="6"/>
  <c r="I62" i="6"/>
  <c r="GZ64" i="6"/>
  <c r="I64" i="6"/>
  <c r="HB64" i="6"/>
  <c r="HB59" i="6"/>
  <c r="GK59" i="6"/>
  <c r="I59" i="6"/>
  <c r="GJ59" i="6"/>
  <c r="K59" i="6"/>
  <c r="CI75" i="1"/>
  <c r="AZ75" i="1" s="1"/>
  <c r="FY75" i="1"/>
  <c r="EP75" i="1" s="1"/>
  <c r="DG159" i="6" s="1"/>
  <c r="EH75" i="1"/>
  <c r="EI75" i="1"/>
  <c r="CG75" i="1"/>
  <c r="AX75" i="1" s="1"/>
  <c r="T60" i="6"/>
  <c r="R66" i="6" s="1"/>
  <c r="H60" i="6"/>
  <c r="AQ75" i="1"/>
  <c r="AQ104" i="1" s="1"/>
  <c r="GA75" i="1"/>
  <c r="GA22" i="1" s="1"/>
  <c r="DZ75" i="1"/>
  <c r="DZ22" i="1" s="1"/>
  <c r="GZ55" i="6"/>
  <c r="I55" i="6"/>
  <c r="HB55" i="6"/>
  <c r="I54" i="6"/>
  <c r="HB54" i="6"/>
  <c r="GY54" i="6"/>
  <c r="R57" i="6"/>
  <c r="GJ53" i="6"/>
  <c r="I53" i="6"/>
  <c r="HB53" i="6"/>
  <c r="GK53" i="6"/>
  <c r="K53" i="6"/>
  <c r="K47" i="6"/>
  <c r="GK25" i="1"/>
  <c r="K48" i="6"/>
  <c r="I49" i="6"/>
  <c r="HB49" i="6"/>
  <c r="GY49" i="6"/>
  <c r="GZ50" i="6"/>
  <c r="I50" i="6"/>
  <c r="HB50" i="6"/>
  <c r="CY25" i="1"/>
  <c r="X25" i="1" s="1"/>
  <c r="U49" i="6" s="1"/>
  <c r="K49" i="6" s="1"/>
  <c r="GM26" i="1"/>
  <c r="GN26" i="1"/>
  <c r="CZ35" i="1"/>
  <c r="Y35" i="1" s="1"/>
  <c r="U89" i="6" s="1"/>
  <c r="K89" i="6" s="1"/>
  <c r="CY35" i="1"/>
  <c r="X35" i="1" s="1"/>
  <c r="U88" i="6" s="1"/>
  <c r="K88" i="6" s="1"/>
  <c r="CY42" i="1"/>
  <c r="X42" i="1" s="1"/>
  <c r="CY44" i="1"/>
  <c r="X44" i="1" s="1"/>
  <c r="CP52" i="1"/>
  <c r="O52" i="1" s="1"/>
  <c r="CP54" i="1"/>
  <c r="O54" i="1" s="1"/>
  <c r="CP56" i="1"/>
  <c r="O56" i="1" s="1"/>
  <c r="CP58" i="1"/>
  <c r="O58" i="1" s="1"/>
  <c r="GN61" i="1"/>
  <c r="GM61" i="1"/>
  <c r="CP46" i="1"/>
  <c r="O46" i="1" s="1"/>
  <c r="AC75" i="1"/>
  <c r="EU22" i="1"/>
  <c r="EU104" i="1"/>
  <c r="P91" i="1"/>
  <c r="AB53" i="1"/>
  <c r="CZ47" i="1"/>
  <c r="Y47" i="1" s="1"/>
  <c r="CZ49" i="1"/>
  <c r="Y49" i="1" s="1"/>
  <c r="CZ51" i="1"/>
  <c r="Y51" i="1" s="1"/>
  <c r="EG22" i="1"/>
  <c r="EG104" i="1"/>
  <c r="P79" i="1"/>
  <c r="AB59" i="1"/>
  <c r="CY64" i="1"/>
  <c r="X64" i="1" s="1"/>
  <c r="CZ64" i="1"/>
  <c r="Y64" i="1" s="1"/>
  <c r="AF75" i="1"/>
  <c r="CY68" i="1"/>
  <c r="X68" i="1" s="1"/>
  <c r="CZ68" i="1"/>
  <c r="Y68" i="1" s="1"/>
  <c r="CY72" i="1"/>
  <c r="X72" i="1" s="1"/>
  <c r="CZ72" i="1"/>
  <c r="Y72" i="1" s="1"/>
  <c r="AH22" i="1"/>
  <c r="U75" i="1"/>
  <c r="AG22" i="1"/>
  <c r="T75" i="1"/>
  <c r="GO34" i="1"/>
  <c r="GM34" i="1"/>
  <c r="GP38" i="1"/>
  <c r="DU75" i="1"/>
  <c r="CP48" i="1"/>
  <c r="O48" i="1" s="1"/>
  <c r="GP40" i="1"/>
  <c r="GN62" i="1"/>
  <c r="GM62" i="1"/>
  <c r="AB46" i="1"/>
  <c r="AB58" i="1"/>
  <c r="BC22" i="1"/>
  <c r="F91" i="1"/>
  <c r="BC104" i="1"/>
  <c r="CY49" i="1"/>
  <c r="X49" i="1" s="1"/>
  <c r="CY51" i="1"/>
  <c r="X51" i="1" s="1"/>
  <c r="AB56" i="1"/>
  <c r="AO22" i="1"/>
  <c r="F79" i="1"/>
  <c r="AO104" i="1"/>
  <c r="AB55" i="1"/>
  <c r="CY65" i="1"/>
  <c r="X65" i="1" s="1"/>
  <c r="CZ65" i="1"/>
  <c r="Y65" i="1" s="1"/>
  <c r="CY69" i="1"/>
  <c r="X69" i="1" s="1"/>
  <c r="CZ69" i="1"/>
  <c r="Y69" i="1" s="1"/>
  <c r="CY73" i="1"/>
  <c r="X73" i="1" s="1"/>
  <c r="CZ73" i="1"/>
  <c r="Y73" i="1" s="1"/>
  <c r="ET22" i="1"/>
  <c r="P88" i="1"/>
  <c r="ET104" i="1"/>
  <c r="CP68" i="1"/>
  <c r="O68" i="1" s="1"/>
  <c r="EB22" i="1"/>
  <c r="DO75" i="1"/>
  <c r="DM159" i="6" s="1"/>
  <c r="AJ22" i="1"/>
  <c r="W75" i="1"/>
  <c r="GM28" i="1"/>
  <c r="GN28" i="1"/>
  <c r="GN55" i="1"/>
  <c r="GM55" i="1"/>
  <c r="GM57" i="1"/>
  <c r="GN59" i="1"/>
  <c r="GM59" i="1"/>
  <c r="GP39" i="1"/>
  <c r="AB54" i="1"/>
  <c r="CZ48" i="1"/>
  <c r="Y48" i="1" s="1"/>
  <c r="CZ50" i="1"/>
  <c r="Y50" i="1" s="1"/>
  <c r="AB52" i="1"/>
  <c r="CY66" i="1"/>
  <c r="X66" i="1" s="1"/>
  <c r="CZ66" i="1"/>
  <c r="Y66" i="1" s="1"/>
  <c r="CY70" i="1"/>
  <c r="X70" i="1" s="1"/>
  <c r="CZ70" i="1"/>
  <c r="Y70" i="1" s="1"/>
  <c r="AP104" i="1"/>
  <c r="F84" i="1"/>
  <c r="G16" i="2" s="1"/>
  <c r="G18" i="2" s="1"/>
  <c r="CP70" i="1"/>
  <c r="O70" i="1" s="1"/>
  <c r="EA22" i="1"/>
  <c r="DN75" i="1"/>
  <c r="CP69" i="1"/>
  <c r="O69" i="1" s="1"/>
  <c r="AI22" i="1"/>
  <c r="V75" i="1"/>
  <c r="CR29" i="1"/>
  <c r="Q29" i="1" s="1"/>
  <c r="U60" i="6" s="1"/>
  <c r="K60" i="6" s="1"/>
  <c r="AB29" i="1"/>
  <c r="H58" i="6" s="1"/>
  <c r="GK24" i="1"/>
  <c r="AE75" i="1"/>
  <c r="CZ31" i="1"/>
  <c r="Y31" i="1" s="1"/>
  <c r="CY31" i="1"/>
  <c r="X31" i="1" s="1"/>
  <c r="DX75" i="1"/>
  <c r="CY24" i="1"/>
  <c r="X24" i="1" s="1"/>
  <c r="CZ33" i="1"/>
  <c r="Y33" i="1" s="1"/>
  <c r="U81" i="6" s="1"/>
  <c r="K81" i="6" s="1"/>
  <c r="CY33" i="1"/>
  <c r="X33" i="1" s="1"/>
  <c r="GO32" i="1"/>
  <c r="GM32" i="1"/>
  <c r="GO36" i="1"/>
  <c r="GM36" i="1"/>
  <c r="CZ42" i="1"/>
  <c r="Y42" i="1" s="1"/>
  <c r="CZ44" i="1"/>
  <c r="Y44" i="1" s="1"/>
  <c r="GN60" i="1"/>
  <c r="GM60" i="1"/>
  <c r="AB45" i="1"/>
  <c r="H120" i="6" s="1"/>
  <c r="GK47" i="1"/>
  <c r="DW75" i="1"/>
  <c r="AB57" i="1"/>
  <c r="CY48" i="1"/>
  <c r="X48" i="1" s="1"/>
  <c r="CY50" i="1"/>
  <c r="X50" i="1" s="1"/>
  <c r="CY67" i="1"/>
  <c r="X67" i="1" s="1"/>
  <c r="CZ67" i="1"/>
  <c r="Y67" i="1" s="1"/>
  <c r="CY71" i="1"/>
  <c r="X71" i="1" s="1"/>
  <c r="CZ71" i="1"/>
  <c r="Y71" i="1" s="1"/>
  <c r="BB22" i="1"/>
  <c r="BB104" i="1"/>
  <c r="F88" i="1"/>
  <c r="DY22" i="1"/>
  <c r="DL75" i="1"/>
  <c r="DL159" i="6" s="1"/>
  <c r="CP72" i="1"/>
  <c r="O72" i="1" s="1"/>
  <c r="CP65" i="1"/>
  <c r="O65" i="1" s="1"/>
  <c r="CP71" i="1"/>
  <c r="O71" i="1" s="1"/>
  <c r="GM73" i="1" l="1"/>
  <c r="FQ159" i="6"/>
  <c r="H174" i="6" s="1"/>
  <c r="GM64" i="1"/>
  <c r="EZ159" i="6"/>
  <c r="H165" i="6" s="1"/>
  <c r="BA22" i="1"/>
  <c r="GM53" i="1"/>
  <c r="FC159" i="6"/>
  <c r="FE159" i="6"/>
  <c r="FB159" i="6"/>
  <c r="CP31" i="1"/>
  <c r="O31" i="1" s="1"/>
  <c r="GM31" i="1" s="1"/>
  <c r="EW159" i="6"/>
  <c r="I40" i="6" s="1"/>
  <c r="FL159" i="6"/>
  <c r="H168" i="6" s="1"/>
  <c r="FK159" i="6"/>
  <c r="H167" i="6" s="1"/>
  <c r="ES22" i="1"/>
  <c r="DW159" i="6"/>
  <c r="CG22" i="1"/>
  <c r="CX159" i="6"/>
  <c r="EU159" i="6"/>
  <c r="EH104" i="1"/>
  <c r="EH18" i="1" s="1"/>
  <c r="DS159" i="6"/>
  <c r="J173" i="6" s="1"/>
  <c r="DI159" i="6"/>
  <c r="EI104" i="1"/>
  <c r="DJ159" i="6"/>
  <c r="H158" i="6"/>
  <c r="HA158" i="6"/>
  <c r="GN67" i="1"/>
  <c r="GM66" i="1"/>
  <c r="GP41" i="1"/>
  <c r="CP43" i="1"/>
  <c r="O43" i="1" s="1"/>
  <c r="GO43" i="1" s="1"/>
  <c r="HA155" i="6"/>
  <c r="H155" i="6"/>
  <c r="GN64" i="1"/>
  <c r="H152" i="6"/>
  <c r="HA152" i="6"/>
  <c r="HA149" i="6"/>
  <c r="H149" i="6"/>
  <c r="S149" i="6"/>
  <c r="J149" i="6" s="1"/>
  <c r="K147" i="6"/>
  <c r="HA146" i="6"/>
  <c r="H146" i="6"/>
  <c r="GN51" i="1"/>
  <c r="H143" i="6"/>
  <c r="HA143" i="6"/>
  <c r="GM41" i="1"/>
  <c r="HA140" i="6"/>
  <c r="H140" i="6"/>
  <c r="GL47" i="6"/>
  <c r="HA137" i="6"/>
  <c r="H137" i="6"/>
  <c r="FY22" i="1"/>
  <c r="GM50" i="1"/>
  <c r="HA134" i="6"/>
  <c r="H134" i="6"/>
  <c r="S134" i="6"/>
  <c r="J134" i="6" s="1"/>
  <c r="K132" i="6"/>
  <c r="GN50" i="1"/>
  <c r="GM51" i="1"/>
  <c r="HB47" i="6"/>
  <c r="I47" i="6"/>
  <c r="GJ47" i="6"/>
  <c r="FV75" i="1"/>
  <c r="FV22" i="1" s="1"/>
  <c r="GN47" i="1"/>
  <c r="BA104" i="1"/>
  <c r="F124" i="1" s="1"/>
  <c r="CP35" i="1"/>
  <c r="O35" i="1" s="1"/>
  <c r="GO35" i="1" s="1"/>
  <c r="HA131" i="6"/>
  <c r="H131" i="6"/>
  <c r="ER75" i="1"/>
  <c r="Q75" i="1"/>
  <c r="Q22" i="1" s="1"/>
  <c r="AK75" i="1"/>
  <c r="X75" i="1" s="1"/>
  <c r="H128" i="6"/>
  <c r="HA128" i="6"/>
  <c r="S128" i="6"/>
  <c r="J128" i="6" s="1"/>
  <c r="K126" i="6"/>
  <c r="GM47" i="1"/>
  <c r="CD75" i="1"/>
  <c r="AU75" i="1" s="1"/>
  <c r="AL75" i="1"/>
  <c r="AL22" i="1" s="1"/>
  <c r="HA125" i="6"/>
  <c r="H125" i="6"/>
  <c r="K121" i="6"/>
  <c r="S125" i="6"/>
  <c r="J125" i="6" s="1"/>
  <c r="CP45" i="1"/>
  <c r="O45" i="1" s="1"/>
  <c r="GN45" i="1" s="1"/>
  <c r="HB121" i="6"/>
  <c r="GL121" i="6"/>
  <c r="GJ121" i="6"/>
  <c r="I121" i="6"/>
  <c r="S111" i="6"/>
  <c r="J111" i="6" s="1"/>
  <c r="HA119" i="6"/>
  <c r="H119" i="6"/>
  <c r="S119" i="6"/>
  <c r="J119" i="6" s="1"/>
  <c r="HC114" i="6"/>
  <c r="FO159" i="6" s="1"/>
  <c r="H172" i="6" s="1"/>
  <c r="GL114" i="6"/>
  <c r="GJ114" i="6"/>
  <c r="I114" i="6"/>
  <c r="CP25" i="1"/>
  <c r="O25" i="1" s="1"/>
  <c r="GN25" i="1" s="1"/>
  <c r="HA111" i="6"/>
  <c r="H111" i="6"/>
  <c r="GO37" i="1"/>
  <c r="GN27" i="1"/>
  <c r="GM27" i="1"/>
  <c r="S57" i="6"/>
  <c r="J57" i="6" s="1"/>
  <c r="HA105" i="6"/>
  <c r="H105" i="6"/>
  <c r="EI22" i="1"/>
  <c r="GM37" i="1"/>
  <c r="H99" i="6"/>
  <c r="HA99" i="6"/>
  <c r="S99" i="6"/>
  <c r="J99" i="6" s="1"/>
  <c r="GJ69" i="6"/>
  <c r="R75" i="6"/>
  <c r="HA75" i="6" s="1"/>
  <c r="CP33" i="1"/>
  <c r="O33" i="1" s="1"/>
  <c r="GO33" i="1" s="1"/>
  <c r="GL69" i="6"/>
  <c r="HA91" i="6"/>
  <c r="H91" i="6"/>
  <c r="S91" i="6"/>
  <c r="J91" i="6" s="1"/>
  <c r="CI22" i="1"/>
  <c r="GM35" i="1"/>
  <c r="P95" i="1"/>
  <c r="HB69" i="6"/>
  <c r="ES104" i="1"/>
  <c r="P124" i="1" s="1"/>
  <c r="HA83" i="6"/>
  <c r="H83" i="6"/>
  <c r="U80" i="6"/>
  <c r="K80" i="6" s="1"/>
  <c r="K77" i="6"/>
  <c r="F85" i="1"/>
  <c r="AQ22" i="1"/>
  <c r="P85" i="1"/>
  <c r="U72" i="6"/>
  <c r="ED75" i="1"/>
  <c r="ED22" i="1" s="1"/>
  <c r="U73" i="6"/>
  <c r="K73" i="6" s="1"/>
  <c r="HA66" i="6"/>
  <c r="H66" i="6"/>
  <c r="S66" i="6"/>
  <c r="DM75" i="1"/>
  <c r="P84" i="1"/>
  <c r="V16" i="2" s="1"/>
  <c r="V18" i="2" s="1"/>
  <c r="EH22" i="1"/>
  <c r="HB60" i="6"/>
  <c r="FN159" i="6" s="1"/>
  <c r="H171" i="6" s="1"/>
  <c r="GL60" i="6"/>
  <c r="GJ60" i="6"/>
  <c r="I60" i="6"/>
  <c r="S51" i="6"/>
  <c r="J51" i="6" s="1"/>
  <c r="HA57" i="6"/>
  <c r="H57" i="6"/>
  <c r="HA51" i="6"/>
  <c r="H51" i="6"/>
  <c r="EC75" i="1"/>
  <c r="EC22" i="1" s="1"/>
  <c r="DW22" i="1"/>
  <c r="DJ75" i="1"/>
  <c r="DB159" i="6" s="1"/>
  <c r="DV75" i="1"/>
  <c r="CP29" i="1"/>
  <c r="O29" i="1" s="1"/>
  <c r="DN22" i="1"/>
  <c r="DN104" i="1"/>
  <c r="P98" i="1"/>
  <c r="EP22" i="1"/>
  <c r="P82" i="1"/>
  <c r="EP104" i="1"/>
  <c r="V22" i="1"/>
  <c r="V104" i="1"/>
  <c r="F98" i="1"/>
  <c r="GM68" i="1"/>
  <c r="GN68" i="1"/>
  <c r="GM72" i="1"/>
  <c r="GN72" i="1"/>
  <c r="EI18" i="1"/>
  <c r="P114" i="1"/>
  <c r="GN49" i="1"/>
  <c r="DX22" i="1"/>
  <c r="DK75" i="1"/>
  <c r="CZ159" i="6" s="1"/>
  <c r="GM70" i="1"/>
  <c r="GN70" i="1"/>
  <c r="AP18" i="1"/>
  <c r="F113" i="1"/>
  <c r="ET18" i="1"/>
  <c r="P117" i="1"/>
  <c r="AQ18" i="1"/>
  <c r="F114" i="1"/>
  <c r="GM46" i="1"/>
  <c r="GN46" i="1"/>
  <c r="GN56" i="1"/>
  <c r="GM56" i="1"/>
  <c r="AB75" i="1"/>
  <c r="GM67" i="1"/>
  <c r="GM65" i="1"/>
  <c r="GN65" i="1"/>
  <c r="GM49" i="1"/>
  <c r="BB18" i="1"/>
  <c r="F117" i="1"/>
  <c r="DL22" i="1"/>
  <c r="DL104" i="1"/>
  <c r="P96" i="1"/>
  <c r="GM69" i="1"/>
  <c r="GN69" i="1"/>
  <c r="GM45" i="1"/>
  <c r="DO22" i="1"/>
  <c r="P99" i="1"/>
  <c r="DO104" i="1"/>
  <c r="AO18" i="1"/>
  <c r="F108" i="1"/>
  <c r="BC18" i="1"/>
  <c r="F120" i="1"/>
  <c r="GN48" i="1"/>
  <c r="GM48" i="1"/>
  <c r="U22" i="1"/>
  <c r="F97" i="1"/>
  <c r="U104" i="1"/>
  <c r="GN54" i="1"/>
  <c r="GM54" i="1"/>
  <c r="GM42" i="1"/>
  <c r="GO42" i="1"/>
  <c r="CC75" i="1" s="1"/>
  <c r="GN24" i="1"/>
  <c r="GN73" i="1"/>
  <c r="GN66" i="1"/>
  <c r="GM71" i="1"/>
  <c r="GN71" i="1"/>
  <c r="DU22" i="1"/>
  <c r="FW75" i="1"/>
  <c r="FX75" i="1"/>
  <c r="DH75" i="1"/>
  <c r="DC159" i="6" s="1"/>
  <c r="J165" i="6" s="1"/>
  <c r="FZ75" i="1"/>
  <c r="AF22" i="1"/>
  <c r="S75" i="1"/>
  <c r="EU18" i="1"/>
  <c r="P120" i="1"/>
  <c r="GN52" i="1"/>
  <c r="GM52" i="1"/>
  <c r="GM24" i="1"/>
  <c r="AX22" i="1"/>
  <c r="AX104" i="1"/>
  <c r="F82" i="1"/>
  <c r="AZ22" i="1"/>
  <c r="F86" i="1"/>
  <c r="AZ104" i="1"/>
  <c r="AE22" i="1"/>
  <c r="R75" i="1"/>
  <c r="W22" i="1"/>
  <c r="F99" i="1"/>
  <c r="W104" i="1"/>
  <c r="GM43" i="1"/>
  <c r="T22" i="1"/>
  <c r="F96" i="1"/>
  <c r="T104" i="1"/>
  <c r="EG18" i="1"/>
  <c r="P108" i="1"/>
  <c r="AC22" i="1"/>
  <c r="CE75" i="1"/>
  <c r="P75" i="1"/>
  <c r="CF75" i="1"/>
  <c r="CH75" i="1"/>
  <c r="GN58" i="1"/>
  <c r="GM58" i="1"/>
  <c r="GM44" i="1"/>
  <c r="GN44" i="1"/>
  <c r="EV159" i="6" l="1"/>
  <c r="H161" i="6" s="1"/>
  <c r="GN31" i="1"/>
  <c r="FM159" i="6"/>
  <c r="H169" i="6" s="1"/>
  <c r="H176" i="6" s="1"/>
  <c r="I38" i="6" s="1"/>
  <c r="P113" i="1"/>
  <c r="EX159" i="6"/>
  <c r="H164" i="6" s="1"/>
  <c r="H163" i="6"/>
  <c r="BA18" i="1"/>
  <c r="P97" i="1"/>
  <c r="ET159" i="6"/>
  <c r="I39" i="6" s="1"/>
  <c r="CW159" i="6"/>
  <c r="J39" i="6" s="1"/>
  <c r="FR159" i="6"/>
  <c r="J40" i="6"/>
  <c r="J163" i="6"/>
  <c r="ER104" i="1"/>
  <c r="ER18" i="1" s="1"/>
  <c r="DK159" i="6"/>
  <c r="P159" i="6"/>
  <c r="J66" i="6"/>
  <c r="GM33" i="1"/>
  <c r="GM25" i="1"/>
  <c r="Q104" i="1"/>
  <c r="Q18" i="1" s="1"/>
  <c r="Y75" i="1"/>
  <c r="F101" i="1" s="1"/>
  <c r="F87" i="1"/>
  <c r="ES18" i="1"/>
  <c r="AK22" i="1"/>
  <c r="P86" i="1"/>
  <c r="CD22" i="1"/>
  <c r="ER22" i="1"/>
  <c r="EM75" i="1"/>
  <c r="CB75" i="1"/>
  <c r="CB22" i="1" s="1"/>
  <c r="H75" i="6"/>
  <c r="FU75" i="1"/>
  <c r="EL75" i="1" s="1"/>
  <c r="DR159" i="6" s="1"/>
  <c r="J172" i="6" s="1"/>
  <c r="S83" i="6"/>
  <c r="J83" i="6" s="1"/>
  <c r="DM22" i="1"/>
  <c r="DQ75" i="1"/>
  <c r="K72" i="6"/>
  <c r="S75" i="6"/>
  <c r="J75" i="6" s="1"/>
  <c r="DM104" i="1"/>
  <c r="DM18" i="1" s="1"/>
  <c r="DP75" i="1"/>
  <c r="CE22" i="1"/>
  <c r="AV75" i="1"/>
  <c r="FX22" i="1"/>
  <c r="EO75" i="1"/>
  <c r="DF159" i="6" s="1"/>
  <c r="CF22" i="1"/>
  <c r="AW75" i="1"/>
  <c r="T18" i="1"/>
  <c r="F125" i="1"/>
  <c r="W18" i="1"/>
  <c r="F128" i="1"/>
  <c r="S22" i="1"/>
  <c r="F90" i="1"/>
  <c r="J16" i="2" s="1"/>
  <c r="J18" i="2" s="1"/>
  <c r="S104" i="1"/>
  <c r="FZ22" i="1"/>
  <c r="EQ75" i="1"/>
  <c r="DH159" i="6" s="1"/>
  <c r="DO18" i="1"/>
  <c r="P128" i="1"/>
  <c r="DL18" i="1"/>
  <c r="P125" i="1"/>
  <c r="P22" i="1"/>
  <c r="P104" i="1"/>
  <c r="F78" i="1"/>
  <c r="P115" i="1"/>
  <c r="AZ18" i="1"/>
  <c r="F115" i="1"/>
  <c r="AX18" i="1"/>
  <c r="F111" i="1"/>
  <c r="DH22" i="1"/>
  <c r="DH104" i="1"/>
  <c r="P78" i="1"/>
  <c r="DK22" i="1"/>
  <c r="DK104" i="1"/>
  <c r="P90" i="1"/>
  <c r="Y16" i="2" s="1"/>
  <c r="Y18" i="2" s="1"/>
  <c r="X22" i="1"/>
  <c r="X104" i="1"/>
  <c r="F100" i="1"/>
  <c r="GM29" i="1"/>
  <c r="FS75" i="1" s="1"/>
  <c r="GN29" i="1"/>
  <c r="FT75" i="1" s="1"/>
  <c r="DT75" i="1"/>
  <c r="CC22" i="1"/>
  <c r="AT75" i="1"/>
  <c r="AB22" i="1"/>
  <c r="O75" i="1"/>
  <c r="DV22" i="1"/>
  <c r="DI75" i="1"/>
  <c r="DA159" i="6" s="1"/>
  <c r="J164" i="6" s="1"/>
  <c r="AU22" i="1"/>
  <c r="AU104" i="1"/>
  <c r="F94" i="1"/>
  <c r="H16" i="2" s="1"/>
  <c r="H18" i="2" s="1"/>
  <c r="CH22" i="1"/>
  <c r="AY75" i="1"/>
  <c r="R22" i="1"/>
  <c r="F89" i="1"/>
  <c r="R104" i="1"/>
  <c r="CA75" i="1"/>
  <c r="FW22" i="1"/>
  <c r="EN75" i="1"/>
  <c r="DE159" i="6" s="1"/>
  <c r="U18" i="1"/>
  <c r="F126" i="1"/>
  <c r="V18" i="1"/>
  <c r="F127" i="1"/>
  <c r="EP18" i="1"/>
  <c r="P111" i="1"/>
  <c r="DN18" i="1"/>
  <c r="P127" i="1"/>
  <c r="DJ22" i="1"/>
  <c r="P89" i="1"/>
  <c r="DJ104" i="1"/>
  <c r="H159" i="6" l="1"/>
  <c r="Y22" i="1"/>
  <c r="F116" i="1"/>
  <c r="Y104" i="1"/>
  <c r="Y18" i="1" s="1"/>
  <c r="DP22" i="1"/>
  <c r="DN159" i="6"/>
  <c r="J167" i="6" s="1"/>
  <c r="DQ104" i="1"/>
  <c r="P130" i="1" s="1"/>
  <c r="DO159" i="6"/>
  <c r="J168" i="6" s="1"/>
  <c r="Q159" i="6"/>
  <c r="P94" i="1"/>
  <c r="W16" i="2" s="1"/>
  <c r="W18" i="2" s="1"/>
  <c r="DT159" i="6"/>
  <c r="J174" i="6" s="1"/>
  <c r="EM104" i="1"/>
  <c r="EM18" i="1" s="1"/>
  <c r="EM22" i="1"/>
  <c r="AS75" i="1"/>
  <c r="F92" i="1" s="1"/>
  <c r="E16" i="2" s="1"/>
  <c r="P101" i="1"/>
  <c r="DQ22" i="1"/>
  <c r="P126" i="1"/>
  <c r="FU22" i="1"/>
  <c r="P100" i="1"/>
  <c r="DP104" i="1"/>
  <c r="P129" i="1" s="1"/>
  <c r="CA22" i="1"/>
  <c r="AR75" i="1"/>
  <c r="G8" i="1" s="1"/>
  <c r="AY22" i="1"/>
  <c r="F83" i="1"/>
  <c r="AY104" i="1"/>
  <c r="DI22" i="1"/>
  <c r="P87" i="1"/>
  <c r="DI104" i="1"/>
  <c r="DT22" i="1"/>
  <c r="DG75" i="1"/>
  <c r="CY159" i="6" s="1"/>
  <c r="J161" i="6" s="1"/>
  <c r="X18" i="1"/>
  <c r="F129" i="1"/>
  <c r="AW22" i="1"/>
  <c r="F81" i="1"/>
  <c r="AW104" i="1"/>
  <c r="AV22" i="1"/>
  <c r="F80" i="1"/>
  <c r="AV104" i="1"/>
  <c r="FT22" i="1"/>
  <c r="EK75" i="1"/>
  <c r="S18" i="1"/>
  <c r="F119" i="1"/>
  <c r="FS22" i="1"/>
  <c r="EJ75" i="1"/>
  <c r="DP159" i="6" s="1"/>
  <c r="DH18" i="1"/>
  <c r="P107" i="1"/>
  <c r="EO22" i="1"/>
  <c r="EO104" i="1"/>
  <c r="P81" i="1"/>
  <c r="EL22" i="1"/>
  <c r="P93" i="1"/>
  <c r="U16" i="2" s="1"/>
  <c r="U18" i="2" s="1"/>
  <c r="EL104" i="1"/>
  <c r="R18" i="1"/>
  <c r="F118" i="1"/>
  <c r="EN22" i="1"/>
  <c r="EN104" i="1"/>
  <c r="P80" i="1"/>
  <c r="O22" i="1"/>
  <c r="F77" i="1"/>
  <c r="O104" i="1"/>
  <c r="DJ18" i="1"/>
  <c r="P118" i="1"/>
  <c r="AU18" i="1"/>
  <c r="F123" i="1"/>
  <c r="AT22" i="1"/>
  <c r="F93" i="1"/>
  <c r="F16" i="2" s="1"/>
  <c r="F18" i="2" s="1"/>
  <c r="AT104" i="1"/>
  <c r="DK18" i="1"/>
  <c r="P119" i="1"/>
  <c r="P18" i="1"/>
  <c r="F107" i="1"/>
  <c r="EQ22" i="1"/>
  <c r="EQ104" i="1"/>
  <c r="P83" i="1"/>
  <c r="DQ18" i="1" l="1"/>
  <c r="F130" i="1"/>
  <c r="P123" i="1"/>
  <c r="DU159" i="6"/>
  <c r="DQ159" i="6"/>
  <c r="J171" i="6" s="1"/>
  <c r="J169" i="6"/>
  <c r="J176" i="6" s="1"/>
  <c r="J159" i="6"/>
  <c r="AS104" i="1"/>
  <c r="F121" i="1" s="1"/>
  <c r="AS22" i="1"/>
  <c r="DP18" i="1"/>
  <c r="EQ18" i="1"/>
  <c r="P112" i="1"/>
  <c r="EK22" i="1"/>
  <c r="EK104" i="1"/>
  <c r="P92" i="1"/>
  <c r="T16" i="2" s="1"/>
  <c r="DI18" i="1"/>
  <c r="P116" i="1"/>
  <c r="I16" i="2"/>
  <c r="I18" i="2" s="1"/>
  <c r="E18" i="2"/>
  <c r="AW18" i="1"/>
  <c r="F110" i="1"/>
  <c r="AT18" i="1"/>
  <c r="F122" i="1"/>
  <c r="AV18" i="1"/>
  <c r="F109" i="1"/>
  <c r="DG22" i="1"/>
  <c r="P77" i="1"/>
  <c r="DG104" i="1"/>
  <c r="AR22" i="1"/>
  <c r="F102" i="1"/>
  <c r="AR104" i="1"/>
  <c r="O18" i="1"/>
  <c r="F106" i="1"/>
  <c r="EN18" i="1"/>
  <c r="P109" i="1"/>
  <c r="EL18" i="1"/>
  <c r="P122" i="1"/>
  <c r="EO18" i="1"/>
  <c r="P110" i="1"/>
  <c r="EJ22" i="1"/>
  <c r="P102" i="1"/>
  <c r="EJ104" i="1"/>
  <c r="AY18" i="1"/>
  <c r="F112" i="1"/>
  <c r="AS18" i="1" l="1"/>
  <c r="J38" i="6"/>
  <c r="J177" i="6"/>
  <c r="J178" i="6" s="1"/>
  <c r="E26" i="6"/>
  <c r="DG18" i="1"/>
  <c r="P106" i="1"/>
  <c r="EK18" i="1"/>
  <c r="P121" i="1"/>
  <c r="AR18" i="1"/>
  <c r="F131" i="1"/>
  <c r="EJ18" i="1"/>
  <c r="P131" i="1"/>
  <c r="T18" i="2"/>
  <c r="X16" i="2"/>
  <c r="X18" i="2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<sst xmlns="http://schemas.openxmlformats.org/spreadsheetml/2006/main" count="3767" uniqueCount="449">
  <si>
    <t>Smeta.RU  (495) 974-1589</t>
  </si>
  <si>
    <t>_PS_</t>
  </si>
  <si>
    <t>Smeta.RU</t>
  </si>
  <si>
    <t/>
  </si>
  <si>
    <t>Коррект_1КМ_АСБ 4х120'Новое строительство КЛ 0,4 кВ №3, №15 ТП829 - г.Орёл</t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</si>
  <si>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</si>
  <si>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</si>
  <si>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</si>
  <si>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</si>
  <si>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</si>
  <si>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</si>
  <si>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</si>
  <si>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</si>
  <si>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</si>
  <si>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</si>
  <si>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</si>
  <si>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</si>
  <si>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</si>
  <si>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</si>
  <si>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</si>
  <si>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</si>
  <si>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</si>
  <si>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</si>
  <si>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</si>
  <si>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</si>
  <si>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</si>
  <si>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</si>
  <si>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</si>
  <si>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</si>
  <si>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</si>
  <si>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</si>
  <si>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</si>
  <si>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</si>
  <si>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</si>
  <si>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</si>
  <si>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</si>
  <si>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</si>
  <si>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</si>
  <si>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</si>
  <si>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</si>
  <si>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м08-02-141-05</t>
  </si>
  <si>
    <t>Кабель до 35 кВ в готовых траншеях без покрытий, масса 1 м до 9 кг</t>
  </si>
  <si>
    <t>100 м</t>
  </si>
  <si>
    <t>ФЕРм-2001, м08-02-141-05,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</si>
  <si>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</si>
  <si>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</si>
  <si>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</si>
  <si>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</si>
  <si>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м08-02-148-05</t>
  </si>
  <si>
    <t>Кабель до 35 кВ в проложенных трубах, блоках и коробах, масса 1 м кабеля до 9 кг</t>
  </si>
  <si>
    <t>ФЕРм-2001, м08-02-148-05, приказ Минстроя России №1039/пр от 30.12.2016г.</t>
  </si>
  <si>
    <t>7</t>
  </si>
  <si>
    <t>м08-02-164-03</t>
  </si>
  <si>
    <t>Муфта мачтовая концевая металлическая для 3-5-жильного кабеля напряжением до 1 кВ, сечение одной жилы до 120 мм2</t>
  </si>
  <si>
    <t>ШТ</t>
  </si>
  <si>
    <t>ФЕРм-2001, м08-02-164-03, приказ Минстроя России №1039/пр от 30.12.2016г.</t>
  </si>
  <si>
    <t>8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</si>
  <si>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</si>
  <si>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</si>
  <si>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</si>
  <si>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</si>
  <si>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</si>
  <si>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</si>
  <si>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9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</si>
  <si>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</si>
  <si>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</si>
  <si>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</si>
  <si>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</si>
  <si>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10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</si>
  <si>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</si>
  <si>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</si>
  <si>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</si>
  <si>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11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</si>
  <si>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</si>
  <si>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</si>
  <si>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</si>
  <si>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</si>
  <si>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14</t>
  </si>
  <si>
    <t>Прайс-лист</t>
  </si>
  <si>
    <t>Кабель АСБ1 4х120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</si>
  <si>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</si>
  <si>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</si>
  <si>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</si>
  <si>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</si>
  <si>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[860 /  7,5]</t>
  </si>
  <si>
    <t>15</t>
  </si>
  <si>
    <t>Труба гофрированная диаметром 110 мм</t>
  </si>
  <si>
    <t>[100 /  7,5]</t>
  </si>
  <si>
    <t>16</t>
  </si>
  <si>
    <t>Муфта 4 КВТПН1 70/120</t>
  </si>
  <si>
    <t>шт.</t>
  </si>
  <si>
    <t>[1 281,49 /  7,5]</t>
  </si>
  <si>
    <t>18</t>
  </si>
  <si>
    <t>Кирпич красный</t>
  </si>
  <si>
    <t>[13,16 /  7,5]</t>
  </si>
  <si>
    <t>19</t>
  </si>
  <si>
    <t>Песок природный</t>
  </si>
  <si>
    <t>м3</t>
  </si>
  <si>
    <t>[177,97 /  7,5]</t>
  </si>
  <si>
    <t>20</t>
  </si>
  <si>
    <t>Лента сигнальная ЛСЭ-150</t>
  </si>
  <si>
    <t>100М</t>
  </si>
  <si>
    <t>[599,47 /  7,5]</t>
  </si>
  <si>
    <t>21</t>
  </si>
  <si>
    <t>Лента оградительная 75мм 250 м</t>
  </si>
  <si>
    <t>[233,56 /  7,5]</t>
  </si>
  <si>
    <t>22</t>
  </si>
  <si>
    <t>Газ пропан</t>
  </si>
  <si>
    <t>кг</t>
  </si>
  <si>
    <t>[35,2 /  7,5]</t>
  </si>
  <si>
    <t>23</t>
  </si>
  <si>
    <t>Щебень известковый</t>
  </si>
  <si>
    <t>[885,2 /  7,5]</t>
  </si>
  <si>
    <t>24</t>
  </si>
  <si>
    <t>Пена монтажная 750 мл</t>
  </si>
  <si>
    <t>шт</t>
  </si>
  <si>
    <t>[271,19 /  7,5]</t>
  </si>
  <si>
    <t>25</t>
  </si>
  <si>
    <t>Краска огнезащитная</t>
  </si>
  <si>
    <t>[441,01 /  7,5]</t>
  </si>
  <si>
    <t>42</t>
  </si>
  <si>
    <t>Строка добавленная вручную</t>
  </si>
  <si>
    <t>По умолчанию</t>
  </si>
  <si>
    <t>43</t>
  </si>
  <si>
    <t>44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</si>
  <si>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</si>
  <si>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</si>
  <si>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</si>
  <si>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</si>
  <si>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</si>
  <si>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</si>
  <si>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</si>
  <si>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</si>
  <si>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</si>
  <si>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</si>
  <si>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</si>
  <si>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</si>
  <si>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</si>
  <si>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</si>
  <si>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</si>
  <si>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</si>
  <si>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</si>
  <si>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</si>
  <si>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</si>
  <si>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</si>
  <si>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</si>
  <si>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</si>
  <si>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</si>
  <si>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</si>
  <si>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</si>
  <si>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</si>
  <si>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</si>
  <si>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</si>
  <si>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</si>
  <si>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</si>
  <si>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</si>
  <si>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</si>
  <si>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</si>
  <si>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</si>
  <si>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</si>
  <si>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</si>
  <si>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</si>
  <si>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</si>
  <si>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</si>
  <si>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</si>
  <si>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</si>
  <si>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</si>
  <si>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</si>
  <si>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</si>
  <si>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</si>
  <si>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</si>
  <si>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</si>
  <si>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</si>
  <si>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</si>
  <si>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</si>
  <si>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</si>
  <si>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</si>
  <si>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</si>
  <si>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</si>
  <si>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</si>
  <si>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</si>
  <si>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</si>
  <si>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</si>
  <si>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</si>
  <si>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</si>
  <si>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</si>
  <si>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</si>
  <si>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</si>
  <si>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</si>
  <si>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</si>
  <si>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</si>
  <si>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</si>
  <si>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</si>
  <si>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</si>
  <si>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</si>
  <si>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</si>
  <si>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</si>
  <si>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</si>
  <si>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</si>
  <si>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</si>
  <si>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</si>
  <si>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</si>
  <si>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</si>
  <si>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</si>
  <si>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</si>
  <si>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</si>
  <si>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</si>
  <si>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</si>
  <si>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</si>
  <si>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</si>
  <si>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</si>
  <si>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</si>
  <si>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</si>
  <si>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</si>
  <si>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</si>
  <si>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</si>
  <si>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</si>
  <si>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</si>
  <si>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</si>
  <si>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</si>
  <si>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</si>
  <si>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</si>
  <si>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</si>
  <si>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</si>
  <si>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</si>
  <si>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</si>
  <si>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</si>
  <si>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</si>
  <si>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</si>
  <si>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</si>
  <si>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</si>
  <si>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</si>
  <si>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</si>
  <si>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</si>
  <si>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</si>
  <si>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</si>
  <si>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</si>
  <si>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</si>
  <si>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</si>
  <si>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</si>
  <si>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</si>
  <si>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</si>
  <si>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</si>
  <si>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</si>
  <si>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</si>
  <si>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</si>
  <si>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</si>
  <si>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</si>
  <si>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</si>
  <si>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</si>
  <si>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</si>
  <si>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</si>
  <si>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</si>
  <si>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</si>
  <si>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</si>
  <si>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</si>
  <si>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</si>
  <si>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</si>
  <si>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</si>
  <si>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</si>
  <si>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</si>
  <si>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</si>
  <si>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</si>
  <si>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</si>
  <si>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</si>
  <si>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</si>
  <si>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</si>
  <si>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</si>
  <si>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</si>
  <si>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</si>
  <si>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</si>
  <si>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</si>
  <si>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</si>
  <si>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</si>
  <si>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</si>
  <si>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</si>
  <si>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</si>
  <si>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</si>
  <si>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</si>
  <si>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</si>
  <si>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</si>
  <si>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</si>
  <si>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</si>
  <si>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</si>
  <si>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</si>
  <si>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</si>
  <si>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</si>
  <si>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</si>
  <si>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</si>
  <si>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</si>
  <si>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</si>
  <si>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</si>
  <si>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</si>
  <si>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</si>
  <si>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</si>
  <si>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</si>
  <si>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</si>
  <si>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</si>
  <si>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</si>
  <si>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</si>
  <si>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</si>
  <si>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</si>
  <si>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</si>
  <si>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</si>
  <si>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</si>
  <si>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</si>
  <si>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</si>
  <si>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</si>
  <si>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</si>
  <si>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</si>
  <si>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</si>
  <si>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</si>
  <si>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</si>
  <si>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</si>
  <si>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</si>
  <si>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</si>
  <si>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</si>
  <si>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</si>
  <si>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</si>
  <si>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</si>
  <si>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</si>
  <si>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</si>
  <si>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</si>
  <si>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</si>
  <si>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</si>
  <si>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</si>
  <si>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</si>
  <si>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</si>
  <si>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</si>
  <si>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</si>
  <si>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</si>
  <si>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</si>
  <si>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</si>
  <si>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</si>
  <si>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</si>
  <si>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</si>
  <si>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</si>
  <si>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</si>
  <si>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</si>
  <si>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</si>
  <si>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</si>
  <si>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</si>
  <si>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</si>
  <si>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</si>
  <si>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</si>
  <si>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</si>
  <si>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</si>
  <si>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</si>
  <si>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</si>
  <si>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</si>
  <si>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</si>
  <si>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</si>
  <si>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</si>
  <si>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</si>
  <si>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</si>
  <si>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</si>
  <si>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</si>
  <si>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</si>
  <si>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</si>
  <si>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</si>
  <si>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</si>
  <si>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</si>
  <si>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</si>
  <si>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</si>
  <si>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</si>
  <si>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</si>
  <si>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</si>
  <si>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</si>
  <si>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</si>
  <si>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</si>
  <si>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</si>
  <si>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</si>
  <si>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</si>
  <si>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</si>
  <si>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</si>
  <si>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</si>
  <si>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</si>
  <si>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</si>
  <si>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</si>
  <si>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</si>
  <si>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</si>
  <si>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</si>
  <si>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</si>
  <si>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</si>
  <si>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</si>
  <si>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</si>
  <si>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</si>
  <si>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</si>
  <si>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</si>
  <si>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</si>
  <si>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</si>
  <si>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</si>
  <si>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</si>
  <si>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</si>
  <si>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</si>
  <si>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</si>
  <si>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</si>
  <si>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</si>
  <si>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</si>
  <si>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</si>
  <si>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</si>
  <si>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</si>
  <si>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</si>
  <si>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</si>
  <si>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</si>
  <si>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</si>
  <si>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</si>
  <si>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[860 /  7,5] = 114.67</t>
  </si>
  <si>
    <t xml:space="preserve">   [100 /  7,5] = 13.33</t>
  </si>
  <si>
    <t xml:space="preserve">   [1 281,49 /  7,5] = 170.87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</si>
  <si>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</si>
  <si>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</si>
  <si>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</si>
  <si>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</si>
  <si>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</si>
  <si>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</si>
  <si>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</si>
  <si>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</si>
  <si>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</si>
  <si>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</si>
  <si>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</si>
  <si>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</si>
  <si>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</si>
  <si>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</si>
  <si>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</si>
  <si>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</si>
  <si>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</si>
  <si>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</si>
  <si>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</si>
  <si>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</si>
  <si>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</si>
  <si>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</si>
  <si>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</si>
  <si>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</si>
  <si>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</si>
  <si>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</si>
  <si>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</si>
  <si>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</si>
  <si>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</si>
  <si>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</si>
  <si>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</si>
  <si>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</si>
  <si>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</si>
  <si>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</si>
  <si>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</si>
  <si>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</t>
  </si>
  <si>
    <t>Составлена в уровне цен : 2019 г.</t>
  </si>
  <si>
    <t>ВСЕГО,            в уровне цен    2019 г., руб.</t>
  </si>
  <si>
    <t>Монтаж_1КМ_КЛ 0,4 кВ АСБ 4х120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</si>
</sst>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164" fontId="21" fillId="0" borderId="6" xfId="0" applyNumberFormat="1" applyFont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98"/>
  <sheetViews>
    <sheetView tabSelected="1" zoomScale="115" zoomScaleNormal="115" workbookViewId="0">
      <selection activeCell="G41" sqref="G41:G44"/>
    </sheetView>
  </sheetViews>
  <sheetFormatPr defaultRowHeight="12.75" outlineLevelRow="1" x14ac:dyDescent="0.2"/>
  <cols>
    <col min="1" max="1" width="4.7109375" style="127" customWidth="1"/>
    <col min="2" max="2" width="16.7109375" style="127" customWidth="1"/>
    <col min="3" max="3" width="36.7109375" style="127" customWidth="1"/>
    <col min="4" max="4" width="9.7109375" style="127" customWidth="1"/>
    <col min="5" max="5" width="7.7109375" style="127" customWidth="1"/>
    <col min="6" max="6" width="8.7109375" style="127" customWidth="1"/>
    <col min="7" max="7" width="13.7109375" style="127" customWidth="1"/>
    <col min="8" max="8" width="8.7109375" style="127" customWidth="1"/>
    <col min="9" max="9" width="9.140625" style="127" customWidth="1"/>
    <col min="10" max="10" width="13.7109375" style="127" customWidth="1"/>
    <col min="11" max="11" width="10.7109375" style="127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336</v>
      </c>
    </row>
    <row r="2" spans="1:255" hidden="1" outlineLevel="1" x14ac:dyDescent="0.2">
      <c r="H2" s="94" t="s">
        <v>337</v>
      </c>
      <c r="I2" s="94"/>
      <c r="J2" s="94"/>
      <c r="K2" s="94"/>
    </row>
    <row r="3" spans="1:255" hidden="1" outlineLevel="1" x14ac:dyDescent="0.2">
      <c r="H3" s="94" t="s">
        <v>338</v>
      </c>
      <c r="I3" s="94"/>
      <c r="J3" s="94"/>
      <c r="K3" s="94"/>
    </row>
    <row r="4" spans="1:255" hidden="1" outlineLevel="1" x14ac:dyDescent="0.2">
      <c r="H4" s="94" t="s">
        <v>339</v>
      </c>
      <c r="I4" s="94"/>
      <c r="J4" s="94"/>
      <c r="K4" s="94"/>
    </row>
    <row r="5" spans="1:255" s="12" customFormat="1" ht="11.25" hidden="1" outlineLevel="1" x14ac:dyDescent="0.2">
      <c r="J5" s="95" t="s">
        <v>340</v>
      </c>
      <c r="K5" s="93"/>
    </row>
    <row r="6" spans="1:255" s="14" customFormat="1" ht="9.75" hidden="1" outlineLevel="1" x14ac:dyDescent="0.2">
      <c r="I6" s="15" t="s">
        <v>341</v>
      </c>
      <c r="J6" s="124" t="s">
        <v>342</v>
      </c>
      <c r="K6" s="125"/>
    </row>
    <row r="7" spans="1:255" hidden="1" outlineLevel="1" x14ac:dyDescent="0.2">
      <c r="A7" s="16" t="s">
        <v>343</v>
      </c>
      <c r="B7" s="128"/>
      <c r="C7" s="126"/>
      <c r="D7" s="126"/>
      <c r="E7" s="126"/>
      <c r="F7" s="126"/>
      <c r="G7" s="126"/>
      <c r="I7" s="15" t="s">
        <v>344</v>
      </c>
      <c r="J7" s="92"/>
      <c r="K7" s="129"/>
      <c r="BR7" s="17">
        <f>C7</f>
        <v>0</v>
      </c>
      <c r="IU7" s="18"/>
    </row>
    <row r="8" spans="1:255" hidden="1" outlineLevel="1" x14ac:dyDescent="0.2">
      <c r="A8" s="16" t="s">
        <v>345</v>
      </c>
      <c r="B8" s="128"/>
      <c r="C8" s="123"/>
      <c r="D8" s="123"/>
      <c r="E8" s="123"/>
      <c r="F8" s="123"/>
      <c r="G8" s="123"/>
      <c r="I8" s="15" t="s">
        <v>344</v>
      </c>
      <c r="J8" s="92"/>
      <c r="K8" s="129"/>
      <c r="BR8" s="17">
        <f>C8</f>
        <v>0</v>
      </c>
      <c r="IU8" s="18"/>
    </row>
    <row r="9" spans="1:255" hidden="1" outlineLevel="1" x14ac:dyDescent="0.2">
      <c r="A9" s="16" t="s">
        <v>346</v>
      </c>
      <c r="B9" s="128"/>
      <c r="C9" s="123"/>
      <c r="D9" s="123"/>
      <c r="E9" s="123"/>
      <c r="F9" s="123"/>
      <c r="G9" s="123"/>
      <c r="I9" s="15" t="s">
        <v>344</v>
      </c>
      <c r="J9" s="92"/>
      <c r="K9" s="129"/>
      <c r="BR9" s="17">
        <f>C9</f>
        <v>0</v>
      </c>
      <c r="IU9" s="18"/>
    </row>
    <row r="10" spans="1:255" hidden="1" outlineLevel="1" x14ac:dyDescent="0.2">
      <c r="A10" s="16" t="s">
        <v>347</v>
      </c>
      <c r="B10" s="128"/>
      <c r="C10" s="123"/>
      <c r="D10" s="123"/>
      <c r="E10" s="123"/>
      <c r="F10" s="123"/>
      <c r="G10" s="123"/>
      <c r="I10" s="15" t="s">
        <v>344</v>
      </c>
      <c r="J10" s="92"/>
      <c r="K10" s="129"/>
      <c r="BR10" s="17">
        <f>C10</f>
        <v>0</v>
      </c>
      <c r="IU10" s="18"/>
    </row>
    <row r="11" spans="1:255" hidden="1" outlineLevel="1" x14ac:dyDescent="0.2">
      <c r="A11" s="16" t="s">
        <v>348</v>
      </c>
      <c r="C11" s="121"/>
      <c r="D11" s="123"/>
      <c r="E11" s="123"/>
      <c r="F11" s="123"/>
      <c r="G11" s="123"/>
      <c r="H11" s="12"/>
      <c r="I11" s="12"/>
      <c r="J11" s="92"/>
      <c r="K11" s="93"/>
      <c r="BS11" s="20">
        <f>C11</f>
        <v>0</v>
      </c>
      <c r="IU11" s="18"/>
    </row>
    <row r="12" spans="1:255" ht="25.5" hidden="1" outlineLevel="1" x14ac:dyDescent="0.2">
      <c r="A12" s="16" t="s">
        <v>349</v>
      </c>
      <c r="C12" s="121" t="s">
        <v>4</v>
      </c>
      <c r="D12" s="123"/>
      <c r="E12" s="123"/>
      <c r="F12" s="123"/>
      <c r="G12" s="123"/>
      <c r="H12" s="12"/>
      <c r="I12" s="12"/>
      <c r="J12" s="92"/>
      <c r="K12" s="93"/>
      <c r="BS12" s="20" t="str">
        <f>C12</f>
        <v>Коррект_1КМ_АСБ 4х120'Новое строительство КЛ 0,4 кВ №3, №15 ТП829 - г.Орёл</v>
      </c>
      <c r="IU12" s="18"/>
    </row>
    <row r="13" spans="1:255" hidden="1" outlineLevel="1" x14ac:dyDescent="0.2">
      <c r="A13" s="16" t="s">
        <v>350</v>
      </c>
      <c r="C13" s="122"/>
      <c r="D13" s="130"/>
      <c r="E13" s="130"/>
      <c r="F13" s="130"/>
      <c r="G13" s="130"/>
      <c r="I13" s="15" t="s">
        <v>351</v>
      </c>
      <c r="J13" s="92"/>
      <c r="K13" s="93"/>
      <c r="BS13" s="20">
        <f>C13</f>
        <v>0</v>
      </c>
      <c r="IU13" s="18"/>
    </row>
    <row r="14" spans="1:255" hidden="1" outlineLevel="1" x14ac:dyDescent="0.2">
      <c r="G14" s="116" t="s">
        <v>352</v>
      </c>
      <c r="H14" s="116"/>
      <c r="I14" s="21" t="s">
        <v>353</v>
      </c>
      <c r="J14" s="117"/>
      <c r="K14" s="131"/>
      <c r="BW14" s="23">
        <f>J14</f>
        <v>0</v>
      </c>
      <c r="IU14" s="18"/>
    </row>
    <row r="15" spans="1:255" hidden="1" outlineLevel="1" x14ac:dyDescent="0.2">
      <c r="I15" s="22" t="s">
        <v>354</v>
      </c>
      <c r="J15" s="118"/>
      <c r="K15" s="132"/>
    </row>
    <row r="16" spans="1:255" s="14" customFormat="1" hidden="1" outlineLevel="1" x14ac:dyDescent="0.2">
      <c r="I16" s="15" t="s">
        <v>355</v>
      </c>
      <c r="J16" s="119"/>
      <c r="K16" s="120"/>
    </row>
    <row r="17" spans="1:255" hidden="1" outlineLevel="1" x14ac:dyDescent="0.2"/>
    <row r="18" spans="1:255" hidden="1" outlineLevel="1" x14ac:dyDescent="0.2">
      <c r="G18" s="89" t="s">
        <v>356</v>
      </c>
      <c r="H18" s="89" t="s">
        <v>357</v>
      </c>
      <c r="I18" s="89" t="s">
        <v>358</v>
      </c>
      <c r="J18" s="91"/>
    </row>
    <row r="19" spans="1:255" ht="13.5" hidden="1" outlineLevel="1" thickBot="1" x14ac:dyDescent="0.25">
      <c r="G19" s="90"/>
      <c r="H19" s="90"/>
      <c r="I19" s="24" t="s">
        <v>359</v>
      </c>
      <c r="J19" s="25" t="s">
        <v>360</v>
      </c>
    </row>
    <row r="20" spans="1:255" ht="14.25" hidden="1" outlineLevel="1" thickBot="1" x14ac:dyDescent="0.3">
      <c r="C20" s="87" t="s">
        <v>361</v>
      </c>
      <c r="D20" s="133"/>
      <c r="E20" s="133"/>
      <c r="F20" s="112"/>
      <c r="G20" s="26"/>
      <c r="H20" s="27"/>
      <c r="I20" s="28"/>
      <c r="J20" s="29"/>
      <c r="K20" s="30"/>
    </row>
    <row r="21" spans="1:255" ht="13.5" hidden="1" outlineLevel="1" x14ac:dyDescent="0.25">
      <c r="C21" s="87" t="s">
        <v>362</v>
      </c>
      <c r="D21" s="133"/>
      <c r="E21" s="133"/>
      <c r="F21" s="133"/>
    </row>
    <row r="22" spans="1:255" hidden="1" outlineLevel="1" x14ac:dyDescent="0.2">
      <c r="A22" s="88"/>
      <c r="B22" s="133"/>
      <c r="C22" s="133"/>
      <c r="D22" s="133"/>
      <c r="E22" s="133"/>
      <c r="F22" s="133"/>
      <c r="G22" s="133"/>
      <c r="H22" s="133"/>
      <c r="I22" s="133"/>
      <c r="J22" s="133"/>
      <c r="K22" s="133"/>
    </row>
    <row r="23" spans="1:255" hidden="1" outlineLevel="1" x14ac:dyDescent="0.2">
      <c r="A23" s="11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363</v>
      </c>
    </row>
    <row r="25" spans="1:255" hidden="1" outlineLevel="1" x14ac:dyDescent="0.2">
      <c r="A25" s="14" t="s">
        <v>364</v>
      </c>
    </row>
    <row r="26" spans="1:255" hidden="1" outlineLevel="1" x14ac:dyDescent="0.2">
      <c r="A26" s="14" t="s">
        <v>365</v>
      </c>
      <c r="B26" s="14"/>
      <c r="C26" s="14"/>
      <c r="D26" s="14"/>
      <c r="E26" s="114">
        <f>J176/1000</f>
        <v>1714.1823200000001</v>
      </c>
      <c r="F26" s="115"/>
      <c r="G26" s="14" t="s">
        <v>366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367</v>
      </c>
    </row>
    <row r="29" spans="1:255" outlineLevel="1" x14ac:dyDescent="0.2"/>
    <row r="30" spans="1:255" outlineLevel="1" x14ac:dyDescent="0.2">
      <c r="A30" s="16" t="s">
        <v>348</v>
      </c>
      <c r="C30" s="108"/>
      <c r="D30" s="108"/>
      <c r="E30" s="108"/>
      <c r="F30" s="108"/>
      <c r="G30" s="108"/>
      <c r="H30" s="108"/>
      <c r="I30" s="108"/>
      <c r="J30" s="108"/>
      <c r="K30" s="108"/>
      <c r="BT30" s="33">
        <f>C30</f>
        <v>0</v>
      </c>
      <c r="IU30" s="18"/>
    </row>
    <row r="31" spans="1:255" outlineLevel="1" x14ac:dyDescent="0.2">
      <c r="A31" s="16" t="s">
        <v>349</v>
      </c>
      <c r="C31" s="106" t="s">
        <v>448</v>
      </c>
      <c r="D31" s="106"/>
      <c r="E31" s="106"/>
      <c r="F31" s="106"/>
      <c r="G31" s="106"/>
      <c r="H31" s="106"/>
      <c r="I31" s="106"/>
      <c r="J31" s="106"/>
      <c r="K31" s="106"/>
      <c r="BT31" s="33" t="str">
        <f>C31</f>
        <v>Монтаж_1КМ_КЛ 0,4 кВ АСБ 4х120</v>
      </c>
      <c r="IU31" s="18"/>
    </row>
    <row r="32" spans="1:255" outlineLevel="1" x14ac:dyDescent="0.2">
      <c r="A32" s="16" t="s">
        <v>368</v>
      </c>
      <c r="C32" s="107" t="s">
        <v>369</v>
      </c>
      <c r="D32" s="108"/>
      <c r="E32" s="108"/>
      <c r="F32" s="108"/>
      <c r="G32" s="108"/>
      <c r="H32" s="108"/>
      <c r="I32" s="108"/>
      <c r="J32" s="108"/>
      <c r="K32" s="108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86" t="s">
        <v>445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1:255" outlineLevel="1" x14ac:dyDescent="0.2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Y35" s="18">
        <v>3</v>
      </c>
      <c r="Z35" s="18" t="s">
        <v>370</v>
      </c>
      <c r="AA35" s="18"/>
      <c r="AB35" s="18" t="s">
        <v>371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372</v>
      </c>
      <c r="C36" s="108"/>
      <c r="D36" s="108"/>
      <c r="E36" s="108"/>
      <c r="F36" s="108"/>
      <c r="G36" s="108"/>
      <c r="H36" s="108"/>
      <c r="I36" s="108"/>
      <c r="J36" s="108"/>
      <c r="K36" s="108"/>
      <c r="BT36" s="33">
        <f>C36</f>
        <v>0</v>
      </c>
      <c r="IU36" s="18"/>
    </row>
    <row r="37" spans="1:255" outlineLevel="1" x14ac:dyDescent="0.2">
      <c r="I37" s="35" t="s">
        <v>421</v>
      </c>
      <c r="J37" s="35" t="s">
        <v>373</v>
      </c>
    </row>
    <row r="38" spans="1:255" outlineLevel="1" x14ac:dyDescent="0.2">
      <c r="A38" s="14" t="s">
        <v>446</v>
      </c>
      <c r="G38" s="36" t="s">
        <v>374</v>
      </c>
      <c r="I38" s="37">
        <f>H176/1000</f>
        <v>188.16423999999998</v>
      </c>
      <c r="J38" s="37">
        <f>J176/1000</f>
        <v>1714.1823200000001</v>
      </c>
      <c r="K38" s="14" t="s">
        <v>375</v>
      </c>
    </row>
    <row r="39" spans="1:255" outlineLevel="1" x14ac:dyDescent="0.2">
      <c r="A39" s="14" t="s">
        <v>364</v>
      </c>
      <c r="G39" s="36" t="s">
        <v>376</v>
      </c>
      <c r="I39" s="37">
        <f>ET159</f>
        <v>435.4227958802</v>
      </c>
      <c r="J39" s="37">
        <f>CW159</f>
        <v>435.4227958802</v>
      </c>
      <c r="K39" s="14" t="s">
        <v>377</v>
      </c>
    </row>
    <row r="40" spans="1:255" ht="13.5" outlineLevel="1" thickBot="1" x14ac:dyDescent="0.25">
      <c r="G40" s="36" t="s">
        <v>378</v>
      </c>
      <c r="I40" s="37">
        <f>(EW159+EY159)/1000</f>
        <v>6.4993800000000004</v>
      </c>
      <c r="J40" s="37">
        <f>(CZ159+DB159)/1000</f>
        <v>118.93861</v>
      </c>
      <c r="K40" s="14" t="s">
        <v>375</v>
      </c>
    </row>
    <row r="41" spans="1:255" x14ac:dyDescent="0.2">
      <c r="A41" s="110" t="s">
        <v>379</v>
      </c>
      <c r="B41" s="102" t="s">
        <v>380</v>
      </c>
      <c r="C41" s="102" t="s">
        <v>381</v>
      </c>
      <c r="D41" s="102" t="s">
        <v>382</v>
      </c>
      <c r="E41" s="102" t="s">
        <v>383</v>
      </c>
      <c r="F41" s="102" t="s">
        <v>384</v>
      </c>
      <c r="G41" s="102" t="s">
        <v>385</v>
      </c>
      <c r="H41" s="102" t="s">
        <v>386</v>
      </c>
      <c r="I41" s="102" t="s">
        <v>387</v>
      </c>
      <c r="J41" s="102" t="s">
        <v>388</v>
      </c>
      <c r="K41" s="104" t="s">
        <v>447</v>
      </c>
    </row>
    <row r="42" spans="1:255" x14ac:dyDescent="0.2">
      <c r="A42" s="111"/>
      <c r="B42" s="103"/>
      <c r="C42" s="103"/>
      <c r="D42" s="103"/>
      <c r="E42" s="103"/>
      <c r="F42" s="103"/>
      <c r="G42" s="103"/>
      <c r="H42" s="103"/>
      <c r="I42" s="103"/>
      <c r="J42" s="103"/>
      <c r="K42" s="105"/>
    </row>
    <row r="43" spans="1:255" x14ac:dyDescent="0.2">
      <c r="A43" s="111"/>
      <c r="B43" s="103"/>
      <c r="C43" s="103"/>
      <c r="D43" s="103"/>
      <c r="E43" s="103"/>
      <c r="F43" s="103"/>
      <c r="G43" s="103"/>
      <c r="H43" s="103"/>
      <c r="I43" s="103"/>
      <c r="J43" s="103"/>
      <c r="K43" s="105"/>
    </row>
    <row r="44" spans="1:255" ht="13.5" thickBot="1" x14ac:dyDescent="0.25">
      <c r="A44" s="111"/>
      <c r="B44" s="103"/>
      <c r="C44" s="103"/>
      <c r="D44" s="103"/>
      <c r="E44" s="103"/>
      <c r="F44" s="103"/>
      <c r="G44" s="103"/>
      <c r="H44" s="103"/>
      <c r="I44" s="103"/>
      <c r="J44" s="103"/>
      <c r="K44" s="105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0.42852000000000001</v>
      </c>
      <c r="F46" s="43">
        <f>Source!AK25</f>
        <v>1885.29</v>
      </c>
      <c r="G46" s="135" t="s">
        <v>3</v>
      </c>
      <c r="H46" s="43">
        <f>Source!AB25</f>
        <v>1885.29</v>
      </c>
      <c r="I46" s="43"/>
      <c r="J46" s="13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389</v>
      </c>
      <c r="D47" s="47"/>
      <c r="E47" s="48"/>
      <c r="F47" s="50">
        <v>1885.29</v>
      </c>
      <c r="G47" s="137"/>
      <c r="H47" s="50">
        <f>Source!AD25</f>
        <v>1885.29</v>
      </c>
      <c r="I47" s="50">
        <f>T47</f>
        <v>807.88</v>
      </c>
      <c r="J47" s="137">
        <v>12.5</v>
      </c>
      <c r="K47" s="51">
        <f>U47</f>
        <v>10098.56</v>
      </c>
      <c r="O47" s="18"/>
      <c r="P47" s="18"/>
      <c r="Q47" s="18"/>
      <c r="R47" s="18"/>
      <c r="S47" s="18"/>
      <c r="T47" s="18">
        <f>ROUND(Source!AD25*Source!AV25*Source!I25,2)</f>
        <v>807.88</v>
      </c>
      <c r="U47" s="18">
        <f>Source!Q25</f>
        <v>10098.56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807.88</v>
      </c>
      <c r="GK47" s="18"/>
      <c r="GL47" s="18">
        <f>T47</f>
        <v>807.88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807.88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390</v>
      </c>
      <c r="D48" s="54"/>
      <c r="E48" s="55"/>
      <c r="F48" s="57">
        <v>207.09</v>
      </c>
      <c r="G48" s="138"/>
      <c r="H48" s="57">
        <f>Source!AE25</f>
        <v>207.09</v>
      </c>
      <c r="I48" s="57">
        <f>GM48</f>
        <v>88.74</v>
      </c>
      <c r="J48" s="138">
        <v>18.3</v>
      </c>
      <c r="K48" s="58">
        <f>Source!R25</f>
        <v>1623.98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88.74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391</v>
      </c>
      <c r="D49" s="54"/>
      <c r="E49" s="55">
        <v>95</v>
      </c>
      <c r="F49" s="139" t="s">
        <v>392</v>
      </c>
      <c r="G49" s="138"/>
      <c r="H49" s="57">
        <f>ROUND((Source!AF25*Source!AV25+Source!AE25*Source!AV25)*(Source!FX25)/100,2)</f>
        <v>196.74</v>
      </c>
      <c r="I49" s="57">
        <f>T49</f>
        <v>84.3</v>
      </c>
      <c r="J49" s="138" t="s">
        <v>393</v>
      </c>
      <c r="K49" s="58">
        <f>U49</f>
        <v>1315.42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84.3</v>
      </c>
      <c r="U49" s="18">
        <f>Source!X25</f>
        <v>1315.42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84.3</v>
      </c>
      <c r="GZ49" s="18"/>
      <c r="HA49" s="18"/>
      <c r="HB49" s="18">
        <f>T49</f>
        <v>84.3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394</v>
      </c>
      <c r="D50" s="70"/>
      <c r="E50" s="71">
        <v>50</v>
      </c>
      <c r="F50" s="140" t="s">
        <v>392</v>
      </c>
      <c r="G50" s="72"/>
      <c r="H50" s="73">
        <f>ROUND((Source!AF25*Source!AV25+Source!AE25*Source!AV25)*(Source!FY25)/100,2)</f>
        <v>103.55</v>
      </c>
      <c r="I50" s="73">
        <f>T50</f>
        <v>44.37</v>
      </c>
      <c r="J50" s="72" t="s">
        <v>395</v>
      </c>
      <c r="K50" s="141">
        <f>U50</f>
        <v>649.59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44.37</v>
      </c>
      <c r="U50" s="18">
        <f>Source!Y25</f>
        <v>649.59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44.37</v>
      </c>
      <c r="HA50" s="18"/>
      <c r="HB50" s="18">
        <f>T50</f>
        <v>44.37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98">
        <f>R51</f>
        <v>936.55</v>
      </c>
      <c r="I51" s="99"/>
      <c r="J51" s="98">
        <f>S51</f>
        <v>12063.57</v>
      </c>
      <c r="K51" s="100"/>
      <c r="O51" s="18"/>
      <c r="P51" s="18"/>
      <c r="Q51" s="18"/>
      <c r="R51" s="18">
        <f>SUM(T46:T50)</f>
        <v>936.55</v>
      </c>
      <c r="S51" s="18">
        <f>SUM(U46:U50)</f>
        <v>12063.57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936.55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64">
        <v>7.1419999999999997E-2</v>
      </c>
      <c r="F52" s="65">
        <f>Source!AK27</f>
        <v>1047.5</v>
      </c>
      <c r="G52" s="142" t="s">
        <v>3</v>
      </c>
      <c r="H52" s="65">
        <f>Source!AB27</f>
        <v>1047.5</v>
      </c>
      <c r="I52" s="65"/>
      <c r="J52" s="143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396</v>
      </c>
      <c r="D53" s="47"/>
      <c r="E53" s="48"/>
      <c r="F53" s="50">
        <v>1047.5</v>
      </c>
      <c r="G53" s="137"/>
      <c r="H53" s="50">
        <f>Source!AF27</f>
        <v>1047.5</v>
      </c>
      <c r="I53" s="50">
        <f>T53</f>
        <v>74.81</v>
      </c>
      <c r="J53" s="137">
        <v>18.3</v>
      </c>
      <c r="K53" s="51">
        <f>U53</f>
        <v>1369.07</v>
      </c>
      <c r="O53" s="18"/>
      <c r="P53" s="18"/>
      <c r="Q53" s="18"/>
      <c r="R53" s="18"/>
      <c r="S53" s="18"/>
      <c r="T53" s="18">
        <f>ROUND(Source!AF27*Source!AV27*Source!I27,2)</f>
        <v>74.81</v>
      </c>
      <c r="U53" s="18">
        <f>Source!S27</f>
        <v>1369.07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74.81</v>
      </c>
      <c r="GK53" s="18">
        <f>T53</f>
        <v>74.81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74.81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391</v>
      </c>
      <c r="D54" s="54"/>
      <c r="E54" s="55">
        <v>80</v>
      </c>
      <c r="F54" s="139" t="s">
        <v>392</v>
      </c>
      <c r="G54" s="138"/>
      <c r="H54" s="57">
        <f>ROUND((Source!AF27*Source!AV27+Source!AE27*Source!AV27)*(Source!FX27)/100,2)</f>
        <v>838</v>
      </c>
      <c r="I54" s="57">
        <f>T54</f>
        <v>59.85</v>
      </c>
      <c r="J54" s="138" t="s">
        <v>397</v>
      </c>
      <c r="K54" s="58">
        <f>U54</f>
        <v>930.97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59.85</v>
      </c>
      <c r="U54" s="18">
        <f>Source!X27</f>
        <v>930.97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59.85</v>
      </c>
      <c r="GZ54" s="18"/>
      <c r="HA54" s="18"/>
      <c r="HB54" s="18">
        <f>T54</f>
        <v>59.85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394</v>
      </c>
      <c r="D55" s="54"/>
      <c r="E55" s="55">
        <v>45</v>
      </c>
      <c r="F55" s="139" t="s">
        <v>392</v>
      </c>
      <c r="G55" s="138"/>
      <c r="H55" s="57">
        <f>ROUND((Source!AF27*Source!AV27+Source!AE27*Source!AV27)*(Source!FY27)/100,2)</f>
        <v>471.38</v>
      </c>
      <c r="I55" s="57">
        <f>T55</f>
        <v>33.659999999999997</v>
      </c>
      <c r="J55" s="138" t="s">
        <v>398</v>
      </c>
      <c r="K55" s="58">
        <f>U55</f>
        <v>492.87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33.659999999999997</v>
      </c>
      <c r="U55" s="18">
        <f>Source!Y27</f>
        <v>492.87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33.659999999999997</v>
      </c>
      <c r="HA55" s="18"/>
      <c r="HB55" s="18">
        <f>T55</f>
        <v>33.659999999999997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399</v>
      </c>
      <c r="D56" s="70" t="s">
        <v>400</v>
      </c>
      <c r="E56" s="71">
        <v>125</v>
      </c>
      <c r="F56" s="72"/>
      <c r="G56" s="72"/>
      <c r="H56" s="72">
        <f>ROUND(Source!AH27,2)</f>
        <v>125</v>
      </c>
      <c r="I56" s="73">
        <f>Source!U27</f>
        <v>8.9275000000000002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98">
        <f>R57</f>
        <v>168.32</v>
      </c>
      <c r="I57" s="99"/>
      <c r="J57" s="98">
        <f>S57</f>
        <v>2792.91</v>
      </c>
      <c r="K57" s="100"/>
      <c r="O57" s="18"/>
      <c r="P57" s="18"/>
      <c r="Q57" s="18"/>
      <c r="R57" s="18">
        <f>SUM(T52:T56)</f>
        <v>168.32</v>
      </c>
      <c r="S57" s="18">
        <f>SUM(U52:U56)</f>
        <v>2792.91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168.32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6</v>
      </c>
      <c r="F58" s="65">
        <f>Source!AK29</f>
        <v>2048.42</v>
      </c>
      <c r="G58" s="142" t="s">
        <v>3</v>
      </c>
      <c r="H58" s="65">
        <f>Source!AB29</f>
        <v>1856.12</v>
      </c>
      <c r="I58" s="65"/>
      <c r="J58" s="143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396</v>
      </c>
      <c r="D59" s="47"/>
      <c r="E59" s="48"/>
      <c r="F59" s="50">
        <v>126.06</v>
      </c>
      <c r="G59" s="137"/>
      <c r="H59" s="50">
        <f>Source!AF29</f>
        <v>126.06</v>
      </c>
      <c r="I59" s="50">
        <f>T59</f>
        <v>756.36</v>
      </c>
      <c r="J59" s="137">
        <v>18.3</v>
      </c>
      <c r="K59" s="51">
        <f>U59</f>
        <v>13841.39</v>
      </c>
      <c r="O59" s="18"/>
      <c r="P59" s="18"/>
      <c r="Q59" s="18"/>
      <c r="R59" s="18"/>
      <c r="S59" s="18"/>
      <c r="T59" s="18">
        <f>ROUND(Source!AF29*Source!AV29*Source!I29,2)</f>
        <v>756.36</v>
      </c>
      <c r="U59" s="18">
        <f>Source!S29</f>
        <v>13841.39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756.36</v>
      </c>
      <c r="GK59" s="18">
        <f>T59</f>
        <v>756.36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756.36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389</v>
      </c>
      <c r="D60" s="54"/>
      <c r="E60" s="55"/>
      <c r="F60" s="57">
        <v>1730.05</v>
      </c>
      <c r="G60" s="138"/>
      <c r="H60" s="57">
        <f>Source!AD29</f>
        <v>1730.05</v>
      </c>
      <c r="I60" s="57">
        <f>T60</f>
        <v>10380.299999999999</v>
      </c>
      <c r="J60" s="138">
        <v>12.5</v>
      </c>
      <c r="K60" s="58">
        <f>U60</f>
        <v>129753.75</v>
      </c>
      <c r="O60" s="18"/>
      <c r="P60" s="18"/>
      <c r="Q60" s="18"/>
      <c r="R60" s="18"/>
      <c r="S60" s="18"/>
      <c r="T60" s="18">
        <f>ROUND(Source!AD29*Source!AV29*Source!I29,2)</f>
        <v>10380.299999999999</v>
      </c>
      <c r="U60" s="18">
        <f>Source!Q29</f>
        <v>129753.75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10380.299999999999</v>
      </c>
      <c r="GK60" s="18"/>
      <c r="GL60" s="18">
        <f>T60</f>
        <v>10380.299999999999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10380.299999999999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390</v>
      </c>
      <c r="D61" s="54"/>
      <c r="E61" s="55"/>
      <c r="F61" s="57">
        <v>85.46</v>
      </c>
      <c r="G61" s="138"/>
      <c r="H61" s="57">
        <f>Source!AE29</f>
        <v>85.46</v>
      </c>
      <c r="I61" s="57">
        <f>GM61</f>
        <v>512.76</v>
      </c>
      <c r="J61" s="138">
        <v>18.3</v>
      </c>
      <c r="K61" s="58">
        <f>Source!R29</f>
        <v>9383.51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512.76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401</v>
      </c>
      <c r="D62" s="54"/>
      <c r="E62" s="55"/>
      <c r="F62" s="57">
        <v>192.31</v>
      </c>
      <c r="G62" s="138"/>
      <c r="H62" s="57">
        <f>Source!AC29</f>
        <v>0.01</v>
      </c>
      <c r="I62" s="57">
        <f>T62</f>
        <v>0.06</v>
      </c>
      <c r="J62" s="138">
        <v>7.5</v>
      </c>
      <c r="K62" s="58">
        <f>U62</f>
        <v>0.45</v>
      </c>
      <c r="O62" s="18"/>
      <c r="P62" s="18"/>
      <c r="Q62" s="18"/>
      <c r="R62" s="18"/>
      <c r="S62" s="18"/>
      <c r="T62" s="18">
        <f>ROUND(Source!AC29*Source!AW29*Source!I29,2)</f>
        <v>0.06</v>
      </c>
      <c r="U62" s="18">
        <f>Source!P29</f>
        <v>0.45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0.06</v>
      </c>
      <c r="GK62" s="18"/>
      <c r="GL62" s="18"/>
      <c r="GM62" s="18"/>
      <c r="GN62" s="18">
        <f>T62</f>
        <v>0.06</v>
      </c>
      <c r="GO62" s="18"/>
      <c r="GP62" s="18">
        <f>T62</f>
        <v>0.06</v>
      </c>
      <c r="GQ62" s="18">
        <f>T62</f>
        <v>0.06</v>
      </c>
      <c r="GR62" s="18"/>
      <c r="GS62" s="18">
        <f>T62</f>
        <v>0.06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0.06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391</v>
      </c>
      <c r="D63" s="54"/>
      <c r="E63" s="55">
        <v>100</v>
      </c>
      <c r="F63" s="139" t="s">
        <v>392</v>
      </c>
      <c r="G63" s="138"/>
      <c r="H63" s="57">
        <f>ROUND((Source!AF29*Source!AV29+Source!AE29*Source!AV29)*(Source!FX29)/100,2)</f>
        <v>211.52</v>
      </c>
      <c r="I63" s="57">
        <f>T63</f>
        <v>1269.1199999999999</v>
      </c>
      <c r="J63" s="138" t="s">
        <v>402</v>
      </c>
      <c r="K63" s="58">
        <f>U63</f>
        <v>19741.169999999998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1269.1199999999999</v>
      </c>
      <c r="U63" s="18">
        <f>Source!X29</f>
        <v>19741.169999999998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1269.1199999999999</v>
      </c>
      <c r="GZ63" s="18"/>
      <c r="HA63" s="18"/>
      <c r="HB63" s="18">
        <f>T63</f>
        <v>1269.1199999999999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394</v>
      </c>
      <c r="D64" s="54"/>
      <c r="E64" s="55">
        <v>65</v>
      </c>
      <c r="F64" s="139" t="s">
        <v>392</v>
      </c>
      <c r="G64" s="138"/>
      <c r="H64" s="57">
        <f>ROUND((Source!AF29*Source!AV29+Source!AE29*Source!AV29)*(Source!FY29)/100,2)</f>
        <v>137.49</v>
      </c>
      <c r="I64" s="57">
        <f>T64</f>
        <v>824.93</v>
      </c>
      <c r="J64" s="138" t="s">
        <v>403</v>
      </c>
      <c r="K64" s="58">
        <f>U64</f>
        <v>12076.95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824.93</v>
      </c>
      <c r="U64" s="18">
        <f>Source!Y29</f>
        <v>12076.95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824.93</v>
      </c>
      <c r="HA64" s="18"/>
      <c r="HB64" s="18">
        <f>T64</f>
        <v>824.93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399</v>
      </c>
      <c r="D65" s="70" t="s">
        <v>400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73.08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98">
        <f>R66</f>
        <v>13230.77</v>
      </c>
      <c r="I66" s="99"/>
      <c r="J66" s="98">
        <f>S66</f>
        <v>175413.71000000002</v>
      </c>
      <c r="K66" s="100"/>
      <c r="O66" s="18"/>
      <c r="P66" s="18"/>
      <c r="Q66" s="18"/>
      <c r="R66" s="18">
        <f>SUM(T58:T65)</f>
        <v>13230.77</v>
      </c>
      <c r="S66" s="18">
        <f>SUM(U58:U65)</f>
        <v>175413.71000000002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13230.77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4</v>
      </c>
      <c r="B67" s="67" t="s">
        <v>36</v>
      </c>
      <c r="C67" s="62" t="s">
        <v>37</v>
      </c>
      <c r="D67" s="63" t="s">
        <v>31</v>
      </c>
      <c r="E67" s="64">
        <v>28</v>
      </c>
      <c r="F67" s="65">
        <f>Source!AK31</f>
        <v>829.45</v>
      </c>
      <c r="G67" s="142" t="s">
        <v>3</v>
      </c>
      <c r="H67" s="65">
        <f>Source!AB31</f>
        <v>723.77</v>
      </c>
      <c r="I67" s="65"/>
      <c r="J67" s="143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396</v>
      </c>
      <c r="D68" s="47"/>
      <c r="E68" s="48"/>
      <c r="F68" s="50">
        <v>45.95</v>
      </c>
      <c r="G68" s="137"/>
      <c r="H68" s="50">
        <f>Source!AF31</f>
        <v>45.95</v>
      </c>
      <c r="I68" s="50">
        <f>T68</f>
        <v>1286.5999999999999</v>
      </c>
      <c r="J68" s="137">
        <v>18.3</v>
      </c>
      <c r="K68" s="51">
        <f>U68</f>
        <v>23544.78</v>
      </c>
      <c r="O68" s="18"/>
      <c r="P68" s="18"/>
      <c r="Q68" s="18"/>
      <c r="R68" s="18"/>
      <c r="S68" s="18"/>
      <c r="T68" s="18">
        <f>ROUND(Source!AF31*Source!AV31*Source!I31,2)</f>
        <v>1286.5999999999999</v>
      </c>
      <c r="U68" s="18">
        <f>Source!S31</f>
        <v>23544.78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1286.5999999999999</v>
      </c>
      <c r="GK68" s="18">
        <f>T68</f>
        <v>1286.5999999999999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1286.5999999999999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389</v>
      </c>
      <c r="D69" s="54"/>
      <c r="E69" s="55"/>
      <c r="F69" s="57">
        <v>677.81</v>
      </c>
      <c r="G69" s="138"/>
      <c r="H69" s="57">
        <f>Source!AD31</f>
        <v>677.81</v>
      </c>
      <c r="I69" s="57">
        <f>T69</f>
        <v>18978.68</v>
      </c>
      <c r="J69" s="138">
        <v>12.5</v>
      </c>
      <c r="K69" s="58">
        <f>U69</f>
        <v>237233.5</v>
      </c>
      <c r="O69" s="18"/>
      <c r="P69" s="18"/>
      <c r="Q69" s="18"/>
      <c r="R69" s="18"/>
      <c r="S69" s="18"/>
      <c r="T69" s="18">
        <f>ROUND(Source!AD31*Source!AV31*Source!I31,2)</f>
        <v>18978.68</v>
      </c>
      <c r="U69" s="18">
        <f>Source!Q31</f>
        <v>237233.5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18978.68</v>
      </c>
      <c r="GK69" s="18"/>
      <c r="GL69" s="18">
        <f>T69</f>
        <v>18978.68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18978.68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390</v>
      </c>
      <c r="D70" s="54"/>
      <c r="E70" s="55"/>
      <c r="F70" s="57">
        <v>33.479999999999997</v>
      </c>
      <c r="G70" s="138"/>
      <c r="H70" s="57">
        <f>Source!AE31</f>
        <v>33.479999999999997</v>
      </c>
      <c r="I70" s="57">
        <f>GM70</f>
        <v>937.44</v>
      </c>
      <c r="J70" s="138">
        <v>18.3</v>
      </c>
      <c r="K70" s="58">
        <f>Source!R31</f>
        <v>17155.150000000001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937.44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401</v>
      </c>
      <c r="D71" s="54"/>
      <c r="E71" s="55"/>
      <c r="F71" s="57">
        <v>105.69</v>
      </c>
      <c r="G71" s="138"/>
      <c r="H71" s="57">
        <f>Source!AC31</f>
        <v>0.01</v>
      </c>
      <c r="I71" s="57">
        <f>T71</f>
        <v>0.28000000000000003</v>
      </c>
      <c r="J71" s="138">
        <v>7.5</v>
      </c>
      <c r="K71" s="58">
        <f>U71</f>
        <v>2.1</v>
      </c>
      <c r="O71" s="18"/>
      <c r="P71" s="18"/>
      <c r="Q71" s="18"/>
      <c r="R71" s="18"/>
      <c r="S71" s="18"/>
      <c r="T71" s="18">
        <f>ROUND(Source!AC31*Source!AW31*Source!I31,2)</f>
        <v>0.28000000000000003</v>
      </c>
      <c r="U71" s="18">
        <f>Source!P31</f>
        <v>2.1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0.28000000000000003</v>
      </c>
      <c r="GK71" s="18"/>
      <c r="GL71" s="18"/>
      <c r="GM71" s="18"/>
      <c r="GN71" s="18">
        <f>T71</f>
        <v>0.28000000000000003</v>
      </c>
      <c r="GO71" s="18"/>
      <c r="GP71" s="18">
        <f>T71</f>
        <v>0.28000000000000003</v>
      </c>
      <c r="GQ71" s="18">
        <f>T71</f>
        <v>0.28000000000000003</v>
      </c>
      <c r="GR71" s="18"/>
      <c r="GS71" s="18">
        <f>T71</f>
        <v>0.28000000000000003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0.28000000000000003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391</v>
      </c>
      <c r="D72" s="54"/>
      <c r="E72" s="55">
        <v>100</v>
      </c>
      <c r="F72" s="139" t="s">
        <v>392</v>
      </c>
      <c r="G72" s="138"/>
      <c r="H72" s="57">
        <f>ROUND((Source!AF31*Source!AV31+Source!AE31*Source!AV31)*(Source!FX31)/100,2)</f>
        <v>79.430000000000007</v>
      </c>
      <c r="I72" s="57">
        <f>T72</f>
        <v>2224.04</v>
      </c>
      <c r="J72" s="138" t="s">
        <v>402</v>
      </c>
      <c r="K72" s="58">
        <f>U72</f>
        <v>34594.94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2224.04</v>
      </c>
      <c r="U72" s="18">
        <f>Source!X31</f>
        <v>34594.94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2224.04</v>
      </c>
      <c r="GZ72" s="18"/>
      <c r="HA72" s="18"/>
      <c r="HB72" s="18">
        <f>T72</f>
        <v>2224.04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394</v>
      </c>
      <c r="D73" s="54"/>
      <c r="E73" s="55">
        <v>65</v>
      </c>
      <c r="F73" s="139" t="s">
        <v>392</v>
      </c>
      <c r="G73" s="138"/>
      <c r="H73" s="57">
        <f>ROUND((Source!AF31*Source!AV31+Source!AE31*Source!AV31)*(Source!FY31)/100,2)</f>
        <v>51.63</v>
      </c>
      <c r="I73" s="57">
        <f>T73</f>
        <v>1445.63</v>
      </c>
      <c r="J73" s="138" t="s">
        <v>403</v>
      </c>
      <c r="K73" s="58">
        <f>U73</f>
        <v>21163.96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1445.63</v>
      </c>
      <c r="U73" s="18">
        <f>Source!Y31</f>
        <v>21163.96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1445.63</v>
      </c>
      <c r="HA73" s="18"/>
      <c r="HB73" s="18">
        <f>T73</f>
        <v>1445.63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399</v>
      </c>
      <c r="D74" s="70" t="s">
        <v>400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124.32000000000001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98">
        <f>R75</f>
        <v>23935.23</v>
      </c>
      <c r="I75" s="99"/>
      <c r="J75" s="98">
        <f>S75</f>
        <v>316539.28000000003</v>
      </c>
      <c r="K75" s="100"/>
      <c r="O75" s="18"/>
      <c r="P75" s="18"/>
      <c r="Q75" s="18"/>
      <c r="R75" s="18">
        <f>SUM(T67:T74)</f>
        <v>23935.23</v>
      </c>
      <c r="S75" s="18">
        <f>SUM(U67:U74)</f>
        <v>316539.28000000003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23935.23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5</v>
      </c>
      <c r="B76" s="67" t="s">
        <v>40</v>
      </c>
      <c r="C76" s="62" t="s">
        <v>41</v>
      </c>
      <c r="D76" s="63" t="s">
        <v>42</v>
      </c>
      <c r="E76" s="64">
        <v>7.5</v>
      </c>
      <c r="F76" s="65">
        <f>Source!AK33</f>
        <v>621.96</v>
      </c>
      <c r="G76" s="142" t="s">
        <v>3</v>
      </c>
      <c r="H76" s="65">
        <f>Source!AB33</f>
        <v>547.13</v>
      </c>
      <c r="I76" s="65"/>
      <c r="J76" s="143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396</v>
      </c>
      <c r="D77" s="47"/>
      <c r="E77" s="48"/>
      <c r="F77" s="50">
        <v>171.43</v>
      </c>
      <c r="G77" s="137"/>
      <c r="H77" s="50">
        <f>Source!AF33</f>
        <v>171.43</v>
      </c>
      <c r="I77" s="50">
        <f>T77</f>
        <v>1285.73</v>
      </c>
      <c r="J77" s="137">
        <v>18.3</v>
      </c>
      <c r="K77" s="51">
        <f>U77</f>
        <v>23528.77</v>
      </c>
      <c r="O77" s="18"/>
      <c r="P77" s="18"/>
      <c r="Q77" s="18"/>
      <c r="R77" s="18"/>
      <c r="S77" s="18"/>
      <c r="T77" s="18">
        <f>ROUND(Source!AF33*Source!AV33*Source!I33,2)</f>
        <v>1285.73</v>
      </c>
      <c r="U77" s="18">
        <f>Source!S33</f>
        <v>23528.77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1285.73</v>
      </c>
      <c r="GK77" s="18">
        <f>T77</f>
        <v>1285.73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1285.73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389</v>
      </c>
      <c r="D78" s="54"/>
      <c r="E78" s="55"/>
      <c r="F78" s="57">
        <v>375.7</v>
      </c>
      <c r="G78" s="138"/>
      <c r="H78" s="57">
        <f>Source!AD33</f>
        <v>375.7</v>
      </c>
      <c r="I78" s="57">
        <f>T78</f>
        <v>2817.75</v>
      </c>
      <c r="J78" s="138">
        <v>12.5</v>
      </c>
      <c r="K78" s="58">
        <f>U78</f>
        <v>35221.879999999997</v>
      </c>
      <c r="O78" s="18"/>
      <c r="P78" s="18"/>
      <c r="Q78" s="18"/>
      <c r="R78" s="18"/>
      <c r="S78" s="18"/>
      <c r="T78" s="18">
        <f>ROUND(Source!AD33*Source!AV33*Source!I33,2)</f>
        <v>2817.75</v>
      </c>
      <c r="U78" s="18">
        <f>Source!Q33</f>
        <v>35221.879999999997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2817.75</v>
      </c>
      <c r="GK78" s="18"/>
      <c r="GL78" s="18">
        <f>T78</f>
        <v>2817.75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2817.75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390</v>
      </c>
      <c r="D79" s="54"/>
      <c r="E79" s="55"/>
      <c r="F79" s="57">
        <v>48.69</v>
      </c>
      <c r="G79" s="138"/>
      <c r="H79" s="57">
        <f>Source!AE33</f>
        <v>48.69</v>
      </c>
      <c r="I79" s="57">
        <f>GM79</f>
        <v>365.18</v>
      </c>
      <c r="J79" s="138">
        <v>18.3</v>
      </c>
      <c r="K79" s="58">
        <f>Source!R33</f>
        <v>6682.7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365.18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391</v>
      </c>
      <c r="D80" s="54"/>
      <c r="E80" s="55">
        <v>95</v>
      </c>
      <c r="F80" s="139" t="s">
        <v>392</v>
      </c>
      <c r="G80" s="138"/>
      <c r="H80" s="57">
        <f>ROUND((Source!AF33*Source!AV33+Source!AE33*Source!AV33)*(Source!FX33)/100,2)</f>
        <v>209.11</v>
      </c>
      <c r="I80" s="57">
        <f>T80</f>
        <v>1568.36</v>
      </c>
      <c r="J80" s="138" t="s">
        <v>393</v>
      </c>
      <c r="K80" s="58">
        <f>U80</f>
        <v>24471.29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1568.36</v>
      </c>
      <c r="U80" s="18">
        <f>Source!X33</f>
        <v>24471.29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1568.36</v>
      </c>
      <c r="GZ80" s="18"/>
      <c r="HA80" s="18"/>
      <c r="HB80" s="18"/>
      <c r="HC80" s="18">
        <f>T80</f>
        <v>1568.36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394</v>
      </c>
      <c r="D81" s="54"/>
      <c r="E81" s="55">
        <v>65</v>
      </c>
      <c r="F81" s="139" t="s">
        <v>392</v>
      </c>
      <c r="G81" s="138"/>
      <c r="H81" s="57">
        <f>ROUND((Source!AF33*Source!AV33+Source!AE33*Source!AV33)*(Source!FY33)/100,2)</f>
        <v>143.08000000000001</v>
      </c>
      <c r="I81" s="57">
        <f>T81</f>
        <v>1073.0899999999999</v>
      </c>
      <c r="J81" s="138" t="s">
        <v>403</v>
      </c>
      <c r="K81" s="58">
        <f>U81</f>
        <v>15709.96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1073.0899999999999</v>
      </c>
      <c r="U81" s="18">
        <f>Source!Y33</f>
        <v>15709.96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1073.0899999999999</v>
      </c>
      <c r="HA81" s="18"/>
      <c r="HB81" s="18"/>
      <c r="HC81" s="18">
        <f>T81</f>
        <v>1073.0899999999999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399</v>
      </c>
      <c r="D82" s="70" t="s">
        <v>400</v>
      </c>
      <c r="E82" s="71">
        <v>17.82</v>
      </c>
      <c r="F82" s="72"/>
      <c r="G82" s="72"/>
      <c r="H82" s="72">
        <f>ROUND(Source!AH33,2)</f>
        <v>17.82</v>
      </c>
      <c r="I82" s="73">
        <f>Source!U33</f>
        <v>133.65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98">
        <f>R83</f>
        <v>6744.9299999999994</v>
      </c>
      <c r="I83" s="99"/>
      <c r="J83" s="98">
        <f>S83</f>
        <v>98931.9</v>
      </c>
      <c r="K83" s="100"/>
      <c r="O83" s="18"/>
      <c r="P83" s="18"/>
      <c r="Q83" s="18"/>
      <c r="R83" s="18">
        <f>SUM(T76:T82)</f>
        <v>6744.9299999999994</v>
      </c>
      <c r="S83" s="18">
        <f>SUM(U76:U82)</f>
        <v>98931.9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6744.9299999999994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1">
        <v>6</v>
      </c>
      <c r="B84" s="67" t="s">
        <v>48</v>
      </c>
      <c r="C84" s="62" t="s">
        <v>49</v>
      </c>
      <c r="D84" s="63" t="s">
        <v>42</v>
      </c>
      <c r="E84" s="64">
        <v>1.7855000000000001</v>
      </c>
      <c r="F84" s="65">
        <f>Source!AK35</f>
        <v>413.87</v>
      </c>
      <c r="G84" s="142" t="s">
        <v>3</v>
      </c>
      <c r="H84" s="65">
        <f>Source!AB35</f>
        <v>372.51</v>
      </c>
      <c r="I84" s="65"/>
      <c r="J84" s="143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396</v>
      </c>
      <c r="D85" s="47"/>
      <c r="E85" s="48"/>
      <c r="F85" s="50">
        <v>285.33</v>
      </c>
      <c r="G85" s="137"/>
      <c r="H85" s="50">
        <f>Source!AF35</f>
        <v>285.33</v>
      </c>
      <c r="I85" s="50">
        <f>T85</f>
        <v>509.46</v>
      </c>
      <c r="J85" s="137">
        <v>18.3</v>
      </c>
      <c r="K85" s="51">
        <f>U85</f>
        <v>9323.06</v>
      </c>
      <c r="O85" s="18"/>
      <c r="P85" s="18"/>
      <c r="Q85" s="18"/>
      <c r="R85" s="18"/>
      <c r="S85" s="18"/>
      <c r="T85" s="18">
        <f>ROUND(Source!AF35*Source!AV35*Source!I35,2)</f>
        <v>509.46</v>
      </c>
      <c r="U85" s="18">
        <f>Source!S35</f>
        <v>9323.06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509.46</v>
      </c>
      <c r="GK85" s="18">
        <f>T85</f>
        <v>509.46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509.46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389</v>
      </c>
      <c r="D86" s="54"/>
      <c r="E86" s="55"/>
      <c r="F86" s="57">
        <v>87.18</v>
      </c>
      <c r="G86" s="138"/>
      <c r="H86" s="57">
        <f>Source!AD35</f>
        <v>87.18</v>
      </c>
      <c r="I86" s="57">
        <f>T86</f>
        <v>155.66</v>
      </c>
      <c r="J86" s="138">
        <v>12.5</v>
      </c>
      <c r="K86" s="58">
        <f>U86</f>
        <v>1945.75</v>
      </c>
      <c r="O86" s="18"/>
      <c r="P86" s="18"/>
      <c r="Q86" s="18"/>
      <c r="R86" s="18"/>
      <c r="S86" s="18"/>
      <c r="T86" s="18">
        <f>ROUND(Source!AD35*Source!AV35*Source!I35,2)</f>
        <v>155.66</v>
      </c>
      <c r="U86" s="18">
        <f>Source!Q35</f>
        <v>1945.75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155.66</v>
      </c>
      <c r="GK86" s="18"/>
      <c r="GL86" s="18">
        <f>T86</f>
        <v>155.66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155.66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390</v>
      </c>
      <c r="D87" s="54"/>
      <c r="E87" s="55"/>
      <c r="F87" s="57">
        <v>5.0199999999999996</v>
      </c>
      <c r="G87" s="138"/>
      <c r="H87" s="57">
        <f>Source!AE35</f>
        <v>5.0199999999999996</v>
      </c>
      <c r="I87" s="57">
        <f>GM87</f>
        <v>8.9600000000000009</v>
      </c>
      <c r="J87" s="138">
        <v>18.3</v>
      </c>
      <c r="K87" s="58">
        <f>Source!R35</f>
        <v>164.03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8.9600000000000009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391</v>
      </c>
      <c r="D88" s="54"/>
      <c r="E88" s="55">
        <v>95</v>
      </c>
      <c r="F88" s="139" t="s">
        <v>392</v>
      </c>
      <c r="G88" s="138"/>
      <c r="H88" s="57">
        <f>ROUND((Source!AF35*Source!AV35+Source!AE35*Source!AV35)*(Source!FX35)/100,2)</f>
        <v>275.83</v>
      </c>
      <c r="I88" s="57">
        <f>T88</f>
        <v>492.5</v>
      </c>
      <c r="J88" s="138" t="s">
        <v>393</v>
      </c>
      <c r="K88" s="58">
        <f>U88</f>
        <v>7684.54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492.5</v>
      </c>
      <c r="U88" s="18">
        <f>Source!X35</f>
        <v>7684.54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492.5</v>
      </c>
      <c r="GZ88" s="18"/>
      <c r="HA88" s="18"/>
      <c r="HB88" s="18"/>
      <c r="HC88" s="18">
        <f>T88</f>
        <v>492.5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394</v>
      </c>
      <c r="D89" s="54"/>
      <c r="E89" s="55">
        <v>65</v>
      </c>
      <c r="F89" s="139" t="s">
        <v>392</v>
      </c>
      <c r="G89" s="138"/>
      <c r="H89" s="57">
        <f>ROUND((Source!AF35*Source!AV35+Source!AE35*Source!AV35)*(Source!FY35)/100,2)</f>
        <v>188.73</v>
      </c>
      <c r="I89" s="57">
        <f>T89</f>
        <v>336.97</v>
      </c>
      <c r="J89" s="138" t="s">
        <v>403</v>
      </c>
      <c r="K89" s="58">
        <f>U89</f>
        <v>4933.29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336.97</v>
      </c>
      <c r="U89" s="18">
        <f>Source!Y35</f>
        <v>4933.29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336.97</v>
      </c>
      <c r="HA89" s="18"/>
      <c r="HB89" s="18"/>
      <c r="HC89" s="18">
        <f>T89</f>
        <v>336.97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399</v>
      </c>
      <c r="D90" s="70" t="s">
        <v>400</v>
      </c>
      <c r="E90" s="71">
        <v>29.66</v>
      </c>
      <c r="F90" s="72"/>
      <c r="G90" s="72"/>
      <c r="H90" s="72">
        <f>ROUND(Source!AH35,2)</f>
        <v>29.66</v>
      </c>
      <c r="I90" s="73">
        <f>Source!U35</f>
        <v>52.957930000000005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98">
        <f>R91</f>
        <v>1494.59</v>
      </c>
      <c r="I91" s="99"/>
      <c r="J91" s="98">
        <f>S91</f>
        <v>23886.639999999999</v>
      </c>
      <c r="K91" s="100"/>
      <c r="O91" s="18"/>
      <c r="P91" s="18"/>
      <c r="Q91" s="18"/>
      <c r="R91" s="18">
        <f>SUM(T84:T90)</f>
        <v>1494.59</v>
      </c>
      <c r="S91" s="18">
        <f>SUM(U84:U90)</f>
        <v>23886.639999999999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1494.59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1">
        <v>7</v>
      </c>
      <c r="B92" s="67" t="s">
        <v>52</v>
      </c>
      <c r="C92" s="62" t="s">
        <v>53</v>
      </c>
      <c r="D92" s="63" t="s">
        <v>54</v>
      </c>
      <c r="E92" s="64">
        <v>2</v>
      </c>
      <c r="F92" s="65">
        <f>Source!AK37</f>
        <v>524.23</v>
      </c>
      <c r="G92" s="142" t="s">
        <v>3</v>
      </c>
      <c r="H92" s="65">
        <f>Source!AB37</f>
        <v>503.31</v>
      </c>
      <c r="I92" s="65"/>
      <c r="J92" s="143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396</v>
      </c>
      <c r="D93" s="47"/>
      <c r="E93" s="48"/>
      <c r="F93" s="50">
        <v>69.17</v>
      </c>
      <c r="G93" s="137"/>
      <c r="H93" s="50">
        <f>Source!AF37</f>
        <v>69.17</v>
      </c>
      <c r="I93" s="50">
        <f>T93</f>
        <v>138.34</v>
      </c>
      <c r="J93" s="137">
        <v>18.3</v>
      </c>
      <c r="K93" s="51">
        <f>U93</f>
        <v>2531.62</v>
      </c>
      <c r="O93" s="18"/>
      <c r="P93" s="18"/>
      <c r="Q93" s="18"/>
      <c r="R93" s="18"/>
      <c r="S93" s="18"/>
      <c r="T93" s="18">
        <f>ROUND(Source!AF37*Source!AV37*Source!I37,2)</f>
        <v>138.34</v>
      </c>
      <c r="U93" s="18">
        <f>Source!S37</f>
        <v>2531.62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138.34</v>
      </c>
      <c r="GK93" s="18">
        <f>T93</f>
        <v>138.34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138.34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389</v>
      </c>
      <c r="D94" s="54"/>
      <c r="E94" s="55"/>
      <c r="F94" s="57">
        <v>434.14</v>
      </c>
      <c r="G94" s="138"/>
      <c r="H94" s="57">
        <f>Source!AD37</f>
        <v>434.14</v>
      </c>
      <c r="I94" s="57">
        <f>T94</f>
        <v>868.28</v>
      </c>
      <c r="J94" s="138">
        <v>12.5</v>
      </c>
      <c r="K94" s="58">
        <f>U94</f>
        <v>10853.5</v>
      </c>
      <c r="O94" s="18"/>
      <c r="P94" s="18"/>
      <c r="Q94" s="18"/>
      <c r="R94" s="18"/>
      <c r="S94" s="18"/>
      <c r="T94" s="18">
        <f>ROUND(Source!AD37*Source!AV37*Source!I37,2)</f>
        <v>868.28</v>
      </c>
      <c r="U94" s="18">
        <f>Source!Q37</f>
        <v>10853.5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868.28</v>
      </c>
      <c r="GK94" s="18"/>
      <c r="GL94" s="18">
        <f>T94</f>
        <v>868.28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868.28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390</v>
      </c>
      <c r="D95" s="54"/>
      <c r="E95" s="55"/>
      <c r="F95" s="57">
        <v>41.49</v>
      </c>
      <c r="G95" s="138"/>
      <c r="H95" s="57">
        <f>Source!AE37</f>
        <v>41.49</v>
      </c>
      <c r="I95" s="57">
        <f>GM95</f>
        <v>82.98</v>
      </c>
      <c r="J95" s="138">
        <v>18.3</v>
      </c>
      <c r="K95" s="58">
        <f>Source!R37</f>
        <v>1518.53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82.98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6"/>
      <c r="B96" s="53"/>
      <c r="C96" s="53" t="s">
        <v>391</v>
      </c>
      <c r="D96" s="54"/>
      <c r="E96" s="55">
        <v>95</v>
      </c>
      <c r="F96" s="139" t="s">
        <v>392</v>
      </c>
      <c r="G96" s="138"/>
      <c r="H96" s="57">
        <f>ROUND((Source!AF37*Source!AV37+Source!AE37*Source!AV37)*(Source!FX37)/100,2)</f>
        <v>105.13</v>
      </c>
      <c r="I96" s="57">
        <f>T96</f>
        <v>210.25</v>
      </c>
      <c r="J96" s="138" t="s">
        <v>393</v>
      </c>
      <c r="K96" s="58">
        <f>U96</f>
        <v>3280.62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210.25</v>
      </c>
      <c r="U96" s="18">
        <f>Source!X37</f>
        <v>3280.62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210.25</v>
      </c>
      <c r="GZ96" s="18"/>
      <c r="HA96" s="18"/>
      <c r="HB96" s="18"/>
      <c r="HC96" s="18">
        <f>T96</f>
        <v>210.25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394</v>
      </c>
      <c r="D97" s="54"/>
      <c r="E97" s="55">
        <v>65</v>
      </c>
      <c r="F97" s="139" t="s">
        <v>392</v>
      </c>
      <c r="G97" s="138"/>
      <c r="H97" s="57">
        <f>ROUND((Source!AF37*Source!AV37+Source!AE37*Source!AV37)*(Source!FY37)/100,2)</f>
        <v>71.930000000000007</v>
      </c>
      <c r="I97" s="57">
        <f>T97</f>
        <v>143.86000000000001</v>
      </c>
      <c r="J97" s="138" t="s">
        <v>403</v>
      </c>
      <c r="K97" s="58">
        <f>U97</f>
        <v>2106.08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143.86000000000001</v>
      </c>
      <c r="U97" s="18">
        <f>Source!Y37</f>
        <v>2106.08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143.86000000000001</v>
      </c>
      <c r="HA97" s="18"/>
      <c r="HB97" s="18"/>
      <c r="HC97" s="18">
        <f>T97</f>
        <v>143.86000000000001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8"/>
      <c r="B98" s="69"/>
      <c r="C98" s="69" t="s">
        <v>399</v>
      </c>
      <c r="D98" s="70" t="s">
        <v>400</v>
      </c>
      <c r="E98" s="71">
        <v>7.19</v>
      </c>
      <c r="F98" s="72"/>
      <c r="G98" s="72"/>
      <c r="H98" s="72">
        <f>ROUND(Source!AH37,2)</f>
        <v>7.19</v>
      </c>
      <c r="I98" s="73">
        <f>Source!U37</f>
        <v>14.38</v>
      </c>
      <c r="J98" s="72"/>
      <c r="K98" s="7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60"/>
      <c r="B99" s="59"/>
      <c r="C99" s="59"/>
      <c r="D99" s="59"/>
      <c r="E99" s="59"/>
      <c r="F99" s="59"/>
      <c r="G99" s="59"/>
      <c r="H99" s="98">
        <f>R99</f>
        <v>1360.73</v>
      </c>
      <c r="I99" s="99"/>
      <c r="J99" s="98">
        <f>S99</f>
        <v>18771.82</v>
      </c>
      <c r="K99" s="100"/>
      <c r="O99" s="18"/>
      <c r="P99" s="18"/>
      <c r="Q99" s="18"/>
      <c r="R99" s="18">
        <f>SUM(T92:T98)</f>
        <v>1360.73</v>
      </c>
      <c r="S99" s="18">
        <f>SUM(U92:U98)</f>
        <v>18771.82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1360.73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1">
        <v>8</v>
      </c>
      <c r="B100" s="67" t="s">
        <v>57</v>
      </c>
      <c r="C100" s="62" t="s">
        <v>58</v>
      </c>
      <c r="D100" s="63" t="s">
        <v>54</v>
      </c>
      <c r="E100" s="64">
        <v>2</v>
      </c>
      <c r="F100" s="65">
        <f>Source!AK39</f>
        <v>10.5</v>
      </c>
      <c r="G100" s="142" t="s">
        <v>3</v>
      </c>
      <c r="H100" s="65">
        <f>Source!AB39</f>
        <v>10.5</v>
      </c>
      <c r="I100" s="65"/>
      <c r="J100" s="143"/>
      <c r="K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9"/>
      <c r="B101" s="46"/>
      <c r="C101" s="46" t="s">
        <v>396</v>
      </c>
      <c r="D101" s="47"/>
      <c r="E101" s="48"/>
      <c r="F101" s="50">
        <v>10.5</v>
      </c>
      <c r="G101" s="137"/>
      <c r="H101" s="50">
        <f>Source!AF39</f>
        <v>10.5</v>
      </c>
      <c r="I101" s="50">
        <f>T101</f>
        <v>21</v>
      </c>
      <c r="J101" s="137">
        <v>18.3</v>
      </c>
      <c r="K101" s="51">
        <f>U101</f>
        <v>384.3</v>
      </c>
      <c r="O101" s="18"/>
      <c r="P101" s="18"/>
      <c r="Q101" s="18"/>
      <c r="R101" s="18"/>
      <c r="S101" s="18"/>
      <c r="T101" s="18">
        <f>ROUND(Source!AF39*Source!AV39*Source!I39,2)</f>
        <v>21</v>
      </c>
      <c r="U101" s="18">
        <f>Source!S39</f>
        <v>384.3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21</v>
      </c>
      <c r="GK101" s="18">
        <f>T101</f>
        <v>21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>
        <f>T101</f>
        <v>21</v>
      </c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6"/>
      <c r="B102" s="53"/>
      <c r="C102" s="53" t="s">
        <v>391</v>
      </c>
      <c r="D102" s="54"/>
      <c r="E102" s="55">
        <v>65</v>
      </c>
      <c r="F102" s="139" t="s">
        <v>392</v>
      </c>
      <c r="G102" s="138"/>
      <c r="H102" s="57">
        <f>ROUND((Source!AF39*Source!AV39+Source!AE39*Source!AV39)*(Source!FX39)/100,2)</f>
        <v>6.83</v>
      </c>
      <c r="I102" s="57">
        <f>T102</f>
        <v>13.65</v>
      </c>
      <c r="J102" s="138" t="s">
        <v>404</v>
      </c>
      <c r="K102" s="58">
        <f>U102</f>
        <v>211.37</v>
      </c>
      <c r="O102" s="18"/>
      <c r="P102" s="18"/>
      <c r="Q102" s="18"/>
      <c r="R102" s="18"/>
      <c r="S102" s="18"/>
      <c r="T102" s="18">
        <f>ROUND((ROUND(Source!AF39*Source!AV39*Source!I39,2)+ROUND(Source!AE39*Source!AV39*Source!I39,2))*(Source!FX39)/100,2)</f>
        <v>13.65</v>
      </c>
      <c r="U102" s="18">
        <f>Source!X39</f>
        <v>211.37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>
        <f>T102</f>
        <v>13.65</v>
      </c>
      <c r="GZ102" s="18"/>
      <c r="HA102" s="18"/>
      <c r="HB102" s="18"/>
      <c r="HC102" s="18"/>
      <c r="HD102" s="18"/>
      <c r="HE102" s="18">
        <f>T102</f>
        <v>13.65</v>
      </c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394</v>
      </c>
      <c r="D103" s="54"/>
      <c r="E103" s="55">
        <v>40</v>
      </c>
      <c r="F103" s="139" t="s">
        <v>392</v>
      </c>
      <c r="G103" s="138"/>
      <c r="H103" s="57">
        <f>ROUND((Source!AF39*Source!AV39+Source!AE39*Source!AV39)*(Source!FY39)/100,2)</f>
        <v>4.2</v>
      </c>
      <c r="I103" s="57">
        <f>T103</f>
        <v>8.4</v>
      </c>
      <c r="J103" s="138" t="s">
        <v>405</v>
      </c>
      <c r="K103" s="58">
        <f>U103</f>
        <v>122.98</v>
      </c>
      <c r="O103" s="18"/>
      <c r="P103" s="18"/>
      <c r="Q103" s="18"/>
      <c r="R103" s="18"/>
      <c r="S103" s="18"/>
      <c r="T103" s="18">
        <f>ROUND((ROUND(Source!AF39*Source!AV39*Source!I39,2)+ROUND(Source!AE39*Source!AV39*Source!I39,2))*(Source!FY39)/100,2)</f>
        <v>8.4</v>
      </c>
      <c r="U103" s="18">
        <f>Source!Y39</f>
        <v>122.98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>
        <f>T103</f>
        <v>8.4</v>
      </c>
      <c r="HA103" s="18"/>
      <c r="HB103" s="18"/>
      <c r="HC103" s="18"/>
      <c r="HD103" s="18"/>
      <c r="HE103" s="18">
        <f>T103</f>
        <v>8.4</v>
      </c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ht="13.5" thickBot="1" x14ac:dyDescent="0.25">
      <c r="A104" s="68"/>
      <c r="B104" s="69"/>
      <c r="C104" s="69" t="s">
        <v>399</v>
      </c>
      <c r="D104" s="70" t="s">
        <v>400</v>
      </c>
      <c r="E104" s="71">
        <v>0.82</v>
      </c>
      <c r="F104" s="72"/>
      <c r="G104" s="72"/>
      <c r="H104" s="72">
        <f>ROUND(Source!AH39,2)</f>
        <v>0.82</v>
      </c>
      <c r="I104" s="73">
        <f>Source!U39</f>
        <v>1.64</v>
      </c>
      <c r="J104" s="72"/>
      <c r="K104" s="74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60"/>
      <c r="B105" s="59"/>
      <c r="C105" s="59"/>
      <c r="D105" s="59"/>
      <c r="E105" s="59"/>
      <c r="F105" s="59"/>
      <c r="G105" s="59"/>
      <c r="H105" s="98">
        <f>R105</f>
        <v>43.05</v>
      </c>
      <c r="I105" s="99"/>
      <c r="J105" s="98">
        <f>S105</f>
        <v>718.65000000000009</v>
      </c>
      <c r="K105" s="100"/>
      <c r="O105" s="18"/>
      <c r="P105" s="18"/>
      <c r="Q105" s="18"/>
      <c r="R105" s="18">
        <f>SUM(T100:T104)</f>
        <v>43.05</v>
      </c>
      <c r="S105" s="18">
        <f>SUM(U100:U104)</f>
        <v>718.65000000000009</v>
      </c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>
        <f>R105</f>
        <v>43.05</v>
      </c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ht="24" x14ac:dyDescent="0.2">
      <c r="A106" s="61">
        <v>9</v>
      </c>
      <c r="B106" s="67" t="s">
        <v>64</v>
      </c>
      <c r="C106" s="62" t="s">
        <v>65</v>
      </c>
      <c r="D106" s="63" t="s">
        <v>66</v>
      </c>
      <c r="E106" s="64">
        <v>2</v>
      </c>
      <c r="F106" s="65">
        <f>Source!AK41</f>
        <v>55.71</v>
      </c>
      <c r="G106" s="142" t="s">
        <v>3</v>
      </c>
      <c r="H106" s="65">
        <f>Source!AB41</f>
        <v>55.71</v>
      </c>
      <c r="I106" s="65"/>
      <c r="J106" s="143"/>
      <c r="K106" s="66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49"/>
      <c r="B107" s="46"/>
      <c r="C107" s="46" t="s">
        <v>396</v>
      </c>
      <c r="D107" s="47"/>
      <c r="E107" s="48"/>
      <c r="F107" s="50">
        <v>55.71</v>
      </c>
      <c r="G107" s="137"/>
      <c r="H107" s="50">
        <f>Source!AF41</f>
        <v>55.71</v>
      </c>
      <c r="I107" s="50">
        <f>T107</f>
        <v>111.42</v>
      </c>
      <c r="J107" s="137">
        <v>18.3</v>
      </c>
      <c r="K107" s="51">
        <f>U107</f>
        <v>2038.99</v>
      </c>
      <c r="O107" s="18"/>
      <c r="P107" s="18"/>
      <c r="Q107" s="18"/>
      <c r="R107" s="18"/>
      <c r="S107" s="18"/>
      <c r="T107" s="18">
        <f>ROUND(Source!AF41*Source!AV41*Source!I41,2)</f>
        <v>111.42</v>
      </c>
      <c r="U107" s="18">
        <f>Source!S41</f>
        <v>2038.99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>
        <f>T107</f>
        <v>111.42</v>
      </c>
      <c r="GK107" s="18">
        <f>T107</f>
        <v>111.42</v>
      </c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>
        <f>T107</f>
        <v>111.42</v>
      </c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6"/>
      <c r="B108" s="53"/>
      <c r="C108" s="53" t="s">
        <v>391</v>
      </c>
      <c r="D108" s="54"/>
      <c r="E108" s="55">
        <v>65</v>
      </c>
      <c r="F108" s="139" t="s">
        <v>392</v>
      </c>
      <c r="G108" s="138"/>
      <c r="H108" s="57">
        <f>ROUND((Source!AF41*Source!AV41+Source!AE41*Source!AV41)*(Source!FX41)/100,2)</f>
        <v>36.21</v>
      </c>
      <c r="I108" s="57">
        <f>T108</f>
        <v>72.42</v>
      </c>
      <c r="J108" s="138" t="s">
        <v>404</v>
      </c>
      <c r="K108" s="58">
        <f>U108</f>
        <v>1121.44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ROUND((ROUND(Source!AF41*Source!AV41*Source!I41,2)+ROUND(Source!AE41*Source!AV41*Source!I41,2))*(Source!FX41)/100,2)</f>
        <v>72.42</v>
      </c>
      <c r="U108" s="18">
        <f>Source!X41</f>
        <v>1121.44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>
        <f>T108</f>
        <v>72.42</v>
      </c>
      <c r="GZ108" s="18"/>
      <c r="HA108" s="18"/>
      <c r="HB108" s="18"/>
      <c r="HC108" s="18"/>
      <c r="HD108" s="18"/>
      <c r="HE108" s="18">
        <f>T108</f>
        <v>72.42</v>
      </c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6"/>
      <c r="B109" s="53"/>
      <c r="C109" s="53" t="s">
        <v>394</v>
      </c>
      <c r="D109" s="54"/>
      <c r="E109" s="55">
        <v>40</v>
      </c>
      <c r="F109" s="139" t="s">
        <v>392</v>
      </c>
      <c r="G109" s="138"/>
      <c r="H109" s="57">
        <f>ROUND((Source!AF41*Source!AV41+Source!AE41*Source!AV41)*(Source!FY41)/100,2)</f>
        <v>22.28</v>
      </c>
      <c r="I109" s="57">
        <f>T109</f>
        <v>44.57</v>
      </c>
      <c r="J109" s="138" t="s">
        <v>405</v>
      </c>
      <c r="K109" s="58">
        <f>U109</f>
        <v>652.48</v>
      </c>
      <c r="O109" s="18"/>
      <c r="P109" s="18"/>
      <c r="Q109" s="18"/>
      <c r="R109" s="18"/>
      <c r="S109" s="18"/>
      <c r="T109" s="18">
        <f>ROUND((ROUND(Source!AF41*Source!AV41*Source!I41,2)+ROUND(Source!AE41*Source!AV41*Source!I41,2))*(Source!FY41)/100,2)</f>
        <v>44.57</v>
      </c>
      <c r="U109" s="18">
        <f>Source!Y41</f>
        <v>652.48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>
        <f>T109</f>
        <v>44.57</v>
      </c>
      <c r="HA109" s="18"/>
      <c r="HB109" s="18"/>
      <c r="HC109" s="18"/>
      <c r="HD109" s="18"/>
      <c r="HE109" s="18">
        <f>T109</f>
        <v>44.57</v>
      </c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13.5" thickBot="1" x14ac:dyDescent="0.25">
      <c r="A110" s="68"/>
      <c r="B110" s="69"/>
      <c r="C110" s="69" t="s">
        <v>399</v>
      </c>
      <c r="D110" s="70" t="s">
        <v>400</v>
      </c>
      <c r="E110" s="71">
        <v>4.8600000000000003</v>
      </c>
      <c r="F110" s="72"/>
      <c r="G110" s="72"/>
      <c r="H110" s="72">
        <f>ROUND(Source!AH41,2)</f>
        <v>4.8600000000000003</v>
      </c>
      <c r="I110" s="73">
        <f>Source!U41</f>
        <v>9.7200000000000006</v>
      </c>
      <c r="J110" s="72"/>
      <c r="K110" s="74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60"/>
      <c r="B111" s="59"/>
      <c r="C111" s="59"/>
      <c r="D111" s="59"/>
      <c r="E111" s="59"/>
      <c r="F111" s="59"/>
      <c r="G111" s="59"/>
      <c r="H111" s="98">
        <f>R111</f>
        <v>228.41</v>
      </c>
      <c r="I111" s="99"/>
      <c r="J111" s="98">
        <f>S111</f>
        <v>3812.9100000000003</v>
      </c>
      <c r="K111" s="100"/>
      <c r="O111" s="18"/>
      <c r="P111" s="18"/>
      <c r="Q111" s="18"/>
      <c r="R111" s="18">
        <f>SUM(T106:T110)</f>
        <v>228.41</v>
      </c>
      <c r="S111" s="18">
        <f>SUM(U106:U110)</f>
        <v>3812.9100000000003</v>
      </c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>
        <f>R111</f>
        <v>228.41</v>
      </c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ht="24" x14ac:dyDescent="0.2">
      <c r="A112" s="61">
        <v>10</v>
      </c>
      <c r="B112" s="67" t="s">
        <v>69</v>
      </c>
      <c r="C112" s="62" t="s">
        <v>70</v>
      </c>
      <c r="D112" s="63" t="s">
        <v>42</v>
      </c>
      <c r="E112" s="83">
        <v>3.2144656199999999</v>
      </c>
      <c r="F112" s="65">
        <f>Source!AK43</f>
        <v>358.54</v>
      </c>
      <c r="G112" s="142" t="s">
        <v>3</v>
      </c>
      <c r="H112" s="65">
        <f>Source!AB43</f>
        <v>357.54</v>
      </c>
      <c r="I112" s="65"/>
      <c r="J112" s="143"/>
      <c r="K112" s="66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49"/>
      <c r="B113" s="46"/>
      <c r="C113" s="46" t="s">
        <v>396</v>
      </c>
      <c r="D113" s="47"/>
      <c r="E113" s="48"/>
      <c r="F113" s="50">
        <v>50.12</v>
      </c>
      <c r="G113" s="137"/>
      <c r="H113" s="50">
        <f>Source!AF43</f>
        <v>50.12</v>
      </c>
      <c r="I113" s="50">
        <f>T113</f>
        <v>161.11000000000001</v>
      </c>
      <c r="J113" s="137">
        <v>18.3</v>
      </c>
      <c r="K113" s="51">
        <f>U113</f>
        <v>2948.3</v>
      </c>
      <c r="O113" s="18"/>
      <c r="P113" s="18"/>
      <c r="Q113" s="18"/>
      <c r="R113" s="18"/>
      <c r="S113" s="18"/>
      <c r="T113" s="18">
        <f>ROUND(Source!AF43*Source!AV43*Source!I43,2)</f>
        <v>161.11000000000001</v>
      </c>
      <c r="U113" s="18">
        <f>Source!S43</f>
        <v>2948.3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>
        <f>T113</f>
        <v>161.11000000000001</v>
      </c>
      <c r="GK113" s="18">
        <f>T113</f>
        <v>161.11000000000001</v>
      </c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>
        <f>T113</f>
        <v>161.11000000000001</v>
      </c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6"/>
      <c r="B114" s="53"/>
      <c r="C114" s="53" t="s">
        <v>389</v>
      </c>
      <c r="D114" s="54"/>
      <c r="E114" s="55"/>
      <c r="F114" s="57">
        <v>307.42</v>
      </c>
      <c r="G114" s="138"/>
      <c r="H114" s="57">
        <f>Source!AD43</f>
        <v>307.42</v>
      </c>
      <c r="I114" s="57">
        <f>T114</f>
        <v>988.19</v>
      </c>
      <c r="J114" s="138">
        <v>12.5</v>
      </c>
      <c r="K114" s="58">
        <f>U114</f>
        <v>12352.39</v>
      </c>
      <c r="O114" s="18"/>
      <c r="P114" s="18"/>
      <c r="Q114" s="18"/>
      <c r="R114" s="18"/>
      <c r="S114" s="18"/>
      <c r="T114" s="18">
        <f>ROUND(Source!AD43*Source!AV43*Source!I43,2)</f>
        <v>988.19</v>
      </c>
      <c r="U114" s="18">
        <f>Source!Q43</f>
        <v>12352.39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>
        <f>T114</f>
        <v>988.19</v>
      </c>
      <c r="GK114" s="18"/>
      <c r="GL114" s="18">
        <f>T114</f>
        <v>988.19</v>
      </c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>
        <f>T114</f>
        <v>988.19</v>
      </c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6"/>
      <c r="B115" s="53"/>
      <c r="C115" s="53" t="s">
        <v>390</v>
      </c>
      <c r="D115" s="54"/>
      <c r="E115" s="55"/>
      <c r="F115" s="57">
        <v>43.43</v>
      </c>
      <c r="G115" s="138"/>
      <c r="H115" s="57">
        <f>Source!AE43</f>
        <v>43.43</v>
      </c>
      <c r="I115" s="57">
        <f>GM115</f>
        <v>139.6</v>
      </c>
      <c r="J115" s="138">
        <v>18.3</v>
      </c>
      <c r="K115" s="58">
        <f>Source!R43</f>
        <v>2554.7600000000002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>
        <f>ROUND(Source!AE43*Source!AV43*Source!I43,2)</f>
        <v>139.6</v>
      </c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6"/>
      <c r="B116" s="53"/>
      <c r="C116" s="53" t="s">
        <v>391</v>
      </c>
      <c r="D116" s="54"/>
      <c r="E116" s="55">
        <v>95</v>
      </c>
      <c r="F116" s="139" t="s">
        <v>392</v>
      </c>
      <c r="G116" s="138"/>
      <c r="H116" s="57">
        <f>ROUND((Source!AF43*Source!AV43+Source!AE43*Source!AV43)*(Source!FX43)/100,2)</f>
        <v>88.87</v>
      </c>
      <c r="I116" s="57">
        <f>T116</f>
        <v>285.67</v>
      </c>
      <c r="J116" s="138" t="s">
        <v>393</v>
      </c>
      <c r="K116" s="58">
        <f>U116</f>
        <v>4457.4799999999996</v>
      </c>
      <c r="O116" s="18"/>
      <c r="P116" s="18"/>
      <c r="Q116" s="18"/>
      <c r="R116" s="18"/>
      <c r="S116" s="18"/>
      <c r="T116" s="18">
        <f>ROUND((ROUND(Source!AF43*Source!AV43*Source!I43,2)+ROUND(Source!AE43*Source!AV43*Source!I43,2))*(Source!FX43)/100,2)</f>
        <v>285.67</v>
      </c>
      <c r="U116" s="18">
        <f>Source!X43</f>
        <v>4457.4799999999996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>
        <f>T116</f>
        <v>285.67</v>
      </c>
      <c r="GZ116" s="18"/>
      <c r="HA116" s="18"/>
      <c r="HB116" s="18"/>
      <c r="HC116" s="18">
        <f>T116</f>
        <v>285.67</v>
      </c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394</v>
      </c>
      <c r="D117" s="54"/>
      <c r="E117" s="55">
        <v>65</v>
      </c>
      <c r="F117" s="139" t="s">
        <v>392</v>
      </c>
      <c r="G117" s="138"/>
      <c r="H117" s="57">
        <f>ROUND((Source!AF43*Source!AV43+Source!AE43*Source!AV43)*(Source!FY43)/100,2)</f>
        <v>60.81</v>
      </c>
      <c r="I117" s="57">
        <f>T117</f>
        <v>195.46</v>
      </c>
      <c r="J117" s="138" t="s">
        <v>403</v>
      </c>
      <c r="K117" s="58">
        <f>U117</f>
        <v>2861.59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ROUND((ROUND(Source!AF43*Source!AV43*Source!I43,2)+ROUND(Source!AE43*Source!AV43*Source!I43,2))*(Source!FY43)/100,2)</f>
        <v>195.46</v>
      </c>
      <c r="U117" s="18">
        <f>Source!Y43</f>
        <v>2861.59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>
        <f>T117</f>
        <v>195.46</v>
      </c>
      <c r="HA117" s="18"/>
      <c r="HB117" s="18"/>
      <c r="HC117" s="18">
        <f>T117</f>
        <v>195.46</v>
      </c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ht="13.5" thickBot="1" x14ac:dyDescent="0.25">
      <c r="A118" s="68"/>
      <c r="B118" s="69"/>
      <c r="C118" s="69" t="s">
        <v>399</v>
      </c>
      <c r="D118" s="70" t="s">
        <v>400</v>
      </c>
      <c r="E118" s="71">
        <v>5.21</v>
      </c>
      <c r="F118" s="72"/>
      <c r="G118" s="72"/>
      <c r="H118" s="72">
        <f>ROUND(Source!AH43,2)</f>
        <v>5.21</v>
      </c>
      <c r="I118" s="73">
        <f>Source!U43</f>
        <v>16.7473658802</v>
      </c>
      <c r="J118" s="72"/>
      <c r="K118" s="74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60"/>
      <c r="B119" s="59"/>
      <c r="C119" s="59"/>
      <c r="D119" s="59"/>
      <c r="E119" s="59"/>
      <c r="F119" s="59"/>
      <c r="G119" s="59"/>
      <c r="H119" s="98">
        <f>R119</f>
        <v>1630.4300000000003</v>
      </c>
      <c r="I119" s="99"/>
      <c r="J119" s="98">
        <f>S119</f>
        <v>22619.759999999998</v>
      </c>
      <c r="K119" s="100"/>
      <c r="O119" s="18"/>
      <c r="P119" s="18"/>
      <c r="Q119" s="18"/>
      <c r="R119" s="18">
        <f>SUM(T112:T118)</f>
        <v>1630.4300000000003</v>
      </c>
      <c r="S119" s="18">
        <f>SUM(U112:U118)</f>
        <v>22619.759999999998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>
        <f>R119</f>
        <v>1630.4300000000003</v>
      </c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48" x14ac:dyDescent="0.2">
      <c r="A120" s="61">
        <v>11</v>
      </c>
      <c r="B120" s="67" t="s">
        <v>73</v>
      </c>
      <c r="C120" s="62" t="s">
        <v>74</v>
      </c>
      <c r="D120" s="63" t="s">
        <v>15</v>
      </c>
      <c r="E120" s="83">
        <v>0.214258</v>
      </c>
      <c r="F120" s="65">
        <f>Source!AK45</f>
        <v>451.97</v>
      </c>
      <c r="G120" s="142" t="s">
        <v>3</v>
      </c>
      <c r="H120" s="65">
        <f>Source!AB45</f>
        <v>451.97</v>
      </c>
      <c r="I120" s="65"/>
      <c r="J120" s="143"/>
      <c r="K120" s="66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49"/>
      <c r="B121" s="46"/>
      <c r="C121" s="46" t="s">
        <v>389</v>
      </c>
      <c r="D121" s="47"/>
      <c r="E121" s="48"/>
      <c r="F121" s="50">
        <v>451.97</v>
      </c>
      <c r="G121" s="137"/>
      <c r="H121" s="50">
        <f>Source!AD45</f>
        <v>451.97</v>
      </c>
      <c r="I121" s="50">
        <f>T121</f>
        <v>96.84</v>
      </c>
      <c r="J121" s="137">
        <v>12.5</v>
      </c>
      <c r="K121" s="51">
        <f>U121</f>
        <v>1210.48</v>
      </c>
      <c r="O121" s="18"/>
      <c r="P121" s="18"/>
      <c r="Q121" s="18"/>
      <c r="R121" s="18"/>
      <c r="S121" s="18"/>
      <c r="T121" s="18">
        <f>ROUND(Source!AD45*Source!AV45*Source!I45,2)</f>
        <v>96.84</v>
      </c>
      <c r="U121" s="18">
        <f>Source!Q45</f>
        <v>1210.48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>
        <f>T121</f>
        <v>96.84</v>
      </c>
      <c r="GK121" s="18"/>
      <c r="GL121" s="18">
        <f>T121</f>
        <v>96.84</v>
      </c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>
        <f>T121</f>
        <v>96.84</v>
      </c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56"/>
      <c r="B122" s="53"/>
      <c r="C122" s="53" t="s">
        <v>390</v>
      </c>
      <c r="D122" s="54"/>
      <c r="E122" s="55"/>
      <c r="F122" s="57">
        <v>88.16</v>
      </c>
      <c r="G122" s="138"/>
      <c r="H122" s="57">
        <f>Source!AE45</f>
        <v>88.16</v>
      </c>
      <c r="I122" s="57">
        <f>GM122</f>
        <v>18.89</v>
      </c>
      <c r="J122" s="138">
        <v>18.3</v>
      </c>
      <c r="K122" s="58">
        <f>Source!R45</f>
        <v>345.67</v>
      </c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>
        <f>ROUND(Source!AE45*Source!AV45*Source!I45,2)</f>
        <v>18.89</v>
      </c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391</v>
      </c>
      <c r="D123" s="54"/>
      <c r="E123" s="55">
        <v>95</v>
      </c>
      <c r="F123" s="139" t="s">
        <v>392</v>
      </c>
      <c r="G123" s="138"/>
      <c r="H123" s="57">
        <f>ROUND((Source!AF45*Source!AV45+Source!AE45*Source!AV45)*(Source!FX45)/100,2)</f>
        <v>83.75</v>
      </c>
      <c r="I123" s="57">
        <f>T123</f>
        <v>17.95</v>
      </c>
      <c r="J123" s="138" t="s">
        <v>393</v>
      </c>
      <c r="K123" s="58">
        <f>U123</f>
        <v>279.99</v>
      </c>
      <c r="O123" s="18"/>
      <c r="P123" s="18"/>
      <c r="Q123" s="18"/>
      <c r="R123" s="18"/>
      <c r="S123" s="18"/>
      <c r="T123" s="18">
        <f>ROUND((ROUND(Source!AF45*Source!AV45*Source!I45,2)+ROUND(Source!AE45*Source!AV45*Source!I45,2))*(Source!FX45)/100,2)</f>
        <v>17.95</v>
      </c>
      <c r="U123" s="18">
        <f>Source!X45</f>
        <v>279.99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>
        <f>T123</f>
        <v>17.95</v>
      </c>
      <c r="GZ123" s="18"/>
      <c r="HA123" s="18"/>
      <c r="HB123" s="18">
        <f>T123</f>
        <v>17.95</v>
      </c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ht="13.5" thickBot="1" x14ac:dyDescent="0.25">
      <c r="A124" s="68"/>
      <c r="B124" s="69"/>
      <c r="C124" s="69" t="s">
        <v>394</v>
      </c>
      <c r="D124" s="70"/>
      <c r="E124" s="71">
        <v>50</v>
      </c>
      <c r="F124" s="140" t="s">
        <v>392</v>
      </c>
      <c r="G124" s="72"/>
      <c r="H124" s="73">
        <f>ROUND((Source!AF45*Source!AV45+Source!AE45*Source!AV45)*(Source!FY45)/100,2)</f>
        <v>44.08</v>
      </c>
      <c r="I124" s="73">
        <f>T124</f>
        <v>9.4499999999999993</v>
      </c>
      <c r="J124" s="72" t="s">
        <v>395</v>
      </c>
      <c r="K124" s="141">
        <f>U124</f>
        <v>138.27000000000001</v>
      </c>
      <c r="O124" s="18"/>
      <c r="P124" s="18"/>
      <c r="Q124" s="18"/>
      <c r="R124" s="18"/>
      <c r="S124" s="18"/>
      <c r="T124" s="18">
        <f>ROUND((ROUND(Source!AF45*Source!AV45*Source!I45,2)+ROUND(Source!AE45*Source!AV45*Source!I45,2))*(Source!FY45)/100,2)</f>
        <v>9.4499999999999993</v>
      </c>
      <c r="U124" s="18">
        <f>Source!Y45</f>
        <v>138.27000000000001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>
        <f>T124</f>
        <v>9.4499999999999993</v>
      </c>
      <c r="HA124" s="18"/>
      <c r="HB124" s="18">
        <f>T124</f>
        <v>9.4499999999999993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60"/>
      <c r="B125" s="59"/>
      <c r="C125" s="59"/>
      <c r="D125" s="59"/>
      <c r="E125" s="59"/>
      <c r="F125" s="59"/>
      <c r="G125" s="59"/>
      <c r="H125" s="98">
        <f>R125</f>
        <v>124.24000000000001</v>
      </c>
      <c r="I125" s="99"/>
      <c r="J125" s="98">
        <f>S125</f>
        <v>1628.74</v>
      </c>
      <c r="K125" s="100"/>
      <c r="O125" s="18"/>
      <c r="P125" s="18"/>
      <c r="Q125" s="18"/>
      <c r="R125" s="18">
        <f>SUM(T120:T124)</f>
        <v>124.24000000000001</v>
      </c>
      <c r="S125" s="18">
        <f>SUM(U120:U124)</f>
        <v>1628.74</v>
      </c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>
        <f>R125</f>
        <v>124.24000000000001</v>
      </c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61">
        <v>14</v>
      </c>
      <c r="B126" s="67" t="s">
        <v>78</v>
      </c>
      <c r="C126" s="62" t="s">
        <v>79</v>
      </c>
      <c r="D126" s="63" t="s">
        <v>80</v>
      </c>
      <c r="E126" s="64">
        <v>1068</v>
      </c>
      <c r="F126" s="65">
        <v>114.67</v>
      </c>
      <c r="G126" s="144"/>
      <c r="H126" s="65">
        <f>Source!AC47</f>
        <v>114.67</v>
      </c>
      <c r="I126" s="65">
        <f>T126</f>
        <v>122467.56</v>
      </c>
      <c r="J126" s="144">
        <v>7.5</v>
      </c>
      <c r="K126" s="66">
        <f>U126</f>
        <v>918506.7</v>
      </c>
      <c r="O126" s="18"/>
      <c r="P126" s="18"/>
      <c r="Q126" s="18"/>
      <c r="R126" s="18"/>
      <c r="S126" s="18"/>
      <c r="T126" s="18">
        <f>ROUND(Source!AC47*Source!AW47*Source!I47,2)</f>
        <v>122467.56</v>
      </c>
      <c r="U126" s="18">
        <f>Source!P47</f>
        <v>918506.7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>
        <f>T126</f>
        <v>122467.56</v>
      </c>
      <c r="GK126" s="18"/>
      <c r="GL126" s="18"/>
      <c r="GM126" s="18"/>
      <c r="GN126" s="18">
        <f>T126</f>
        <v>122467.56</v>
      </c>
      <c r="GO126" s="18"/>
      <c r="GP126" s="18">
        <f>T126</f>
        <v>122467.56</v>
      </c>
      <c r="GQ126" s="18">
        <f>T126</f>
        <v>122467.56</v>
      </c>
      <c r="GR126" s="18"/>
      <c r="GS126" s="18">
        <f>T126</f>
        <v>122467.56</v>
      </c>
      <c r="GT126" s="18"/>
      <c r="GU126" s="18"/>
      <c r="GV126" s="18"/>
      <c r="GW126" s="18">
        <f>ROUND(Source!AG47*Source!I47,2)</f>
        <v>0</v>
      </c>
      <c r="GX126" s="18">
        <f>ROUND(Source!AJ47*Source!I47,2)</f>
        <v>0</v>
      </c>
      <c r="GY126" s="18"/>
      <c r="GZ126" s="18"/>
      <c r="HA126" s="18"/>
      <c r="HB126" s="18">
        <f>T126</f>
        <v>122467.56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145"/>
      <c r="B127" s="146" t="s">
        <v>406</v>
      </c>
      <c r="C127" s="146" t="s">
        <v>407</v>
      </c>
      <c r="D127" s="147"/>
      <c r="E127" s="147"/>
      <c r="F127" s="147"/>
      <c r="G127" s="147"/>
      <c r="H127" s="147"/>
      <c r="I127" s="147"/>
      <c r="J127" s="147"/>
      <c r="K127" s="148"/>
    </row>
    <row r="128" spans="1:255" x14ac:dyDescent="0.2">
      <c r="A128" s="60"/>
      <c r="B128" s="59"/>
      <c r="C128" s="59"/>
      <c r="D128" s="59"/>
      <c r="E128" s="59"/>
      <c r="F128" s="59"/>
      <c r="G128" s="59"/>
      <c r="H128" s="98">
        <f>R128</f>
        <v>122467.56</v>
      </c>
      <c r="I128" s="99"/>
      <c r="J128" s="98">
        <f>S128</f>
        <v>918506.7</v>
      </c>
      <c r="K128" s="100"/>
      <c r="O128" s="18"/>
      <c r="P128" s="18"/>
      <c r="Q128" s="18"/>
      <c r="R128" s="18">
        <f>SUM(T126:T127)</f>
        <v>122467.56</v>
      </c>
      <c r="S128" s="18">
        <f>SUM(U126:U127)</f>
        <v>918506.7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122467.56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61">
        <v>15</v>
      </c>
      <c r="B129" s="67" t="s">
        <v>78</v>
      </c>
      <c r="C129" s="62" t="s">
        <v>86</v>
      </c>
      <c r="D129" s="63" t="s">
        <v>80</v>
      </c>
      <c r="E129" s="64">
        <v>200</v>
      </c>
      <c r="F129" s="65">
        <v>13.33</v>
      </c>
      <c r="G129" s="144"/>
      <c r="H129" s="65">
        <f>Source!AC49</f>
        <v>13.33</v>
      </c>
      <c r="I129" s="65">
        <f>T129</f>
        <v>2666</v>
      </c>
      <c r="J129" s="144">
        <v>7.5</v>
      </c>
      <c r="K129" s="66">
        <f>U129</f>
        <v>19995</v>
      </c>
      <c r="O129" s="18"/>
      <c r="P129" s="18"/>
      <c r="Q129" s="18"/>
      <c r="R129" s="18"/>
      <c r="S129" s="18"/>
      <c r="T129" s="18">
        <f>ROUND(Source!AC49*Source!AW49*Source!I49,2)</f>
        <v>2666</v>
      </c>
      <c r="U129" s="18">
        <f>Source!P49</f>
        <v>19995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>
        <f>T129</f>
        <v>2666</v>
      </c>
      <c r="GK129" s="18"/>
      <c r="GL129" s="18"/>
      <c r="GM129" s="18"/>
      <c r="GN129" s="18">
        <f>T129</f>
        <v>2666</v>
      </c>
      <c r="GO129" s="18"/>
      <c r="GP129" s="18">
        <f>T129</f>
        <v>2666</v>
      </c>
      <c r="GQ129" s="18">
        <f>T129</f>
        <v>2666</v>
      </c>
      <c r="GR129" s="18"/>
      <c r="GS129" s="18">
        <f>T129</f>
        <v>2666</v>
      </c>
      <c r="GT129" s="18"/>
      <c r="GU129" s="18"/>
      <c r="GV129" s="18"/>
      <c r="GW129" s="18">
        <f>ROUND(Source!AG49*Source!I49,2)</f>
        <v>0</v>
      </c>
      <c r="GX129" s="18">
        <f>ROUND(Source!AJ49*Source!I49,2)</f>
        <v>0</v>
      </c>
      <c r="GY129" s="18"/>
      <c r="GZ129" s="18"/>
      <c r="HA129" s="18"/>
      <c r="HB129" s="18">
        <f>T129</f>
        <v>2666</v>
      </c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ht="13.5" thickBot="1" x14ac:dyDescent="0.25">
      <c r="A130" s="145"/>
      <c r="B130" s="146" t="s">
        <v>406</v>
      </c>
      <c r="C130" s="146" t="s">
        <v>408</v>
      </c>
      <c r="D130" s="147"/>
      <c r="E130" s="147"/>
      <c r="F130" s="147"/>
      <c r="G130" s="147"/>
      <c r="H130" s="147"/>
      <c r="I130" s="147"/>
      <c r="J130" s="147"/>
      <c r="K130" s="148"/>
    </row>
    <row r="131" spans="1:255" x14ac:dyDescent="0.2">
      <c r="A131" s="60"/>
      <c r="B131" s="59"/>
      <c r="C131" s="59"/>
      <c r="D131" s="59"/>
      <c r="E131" s="59"/>
      <c r="F131" s="59"/>
      <c r="G131" s="59"/>
      <c r="H131" s="98">
        <f>R131</f>
        <v>2666</v>
      </c>
      <c r="I131" s="99"/>
      <c r="J131" s="98">
        <f>S131</f>
        <v>19995</v>
      </c>
      <c r="K131" s="100"/>
      <c r="O131" s="18"/>
      <c r="P131" s="18"/>
      <c r="Q131" s="18"/>
      <c r="R131" s="18">
        <f>SUM(T129:T130)</f>
        <v>2666</v>
      </c>
      <c r="S131" s="18">
        <f>SUM(U129:U130)</f>
        <v>19995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>
        <f>R131</f>
        <v>2666</v>
      </c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61">
        <v>16</v>
      </c>
      <c r="B132" s="67" t="s">
        <v>78</v>
      </c>
      <c r="C132" s="62" t="s">
        <v>89</v>
      </c>
      <c r="D132" s="63" t="s">
        <v>90</v>
      </c>
      <c r="E132" s="64">
        <v>4</v>
      </c>
      <c r="F132" s="65">
        <v>170.87</v>
      </c>
      <c r="G132" s="144"/>
      <c r="H132" s="65">
        <f>Source!AC51</f>
        <v>170.87</v>
      </c>
      <c r="I132" s="65">
        <f>T132</f>
        <v>683.48</v>
      </c>
      <c r="J132" s="144">
        <v>7.5</v>
      </c>
      <c r="K132" s="66">
        <f>U132</f>
        <v>5126.1000000000004</v>
      </c>
      <c r="O132" s="18"/>
      <c r="P132" s="18"/>
      <c r="Q132" s="18"/>
      <c r="R132" s="18"/>
      <c r="S132" s="18"/>
      <c r="T132" s="18">
        <f>ROUND(Source!AC51*Source!AW51*Source!I51,2)</f>
        <v>683.48</v>
      </c>
      <c r="U132" s="18">
        <f>Source!P51</f>
        <v>5126.1000000000004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>
        <f>T132</f>
        <v>683.48</v>
      </c>
      <c r="GK132" s="18"/>
      <c r="GL132" s="18"/>
      <c r="GM132" s="18"/>
      <c r="GN132" s="18">
        <f>T132</f>
        <v>683.48</v>
      </c>
      <c r="GO132" s="18"/>
      <c r="GP132" s="18">
        <f>T132</f>
        <v>683.48</v>
      </c>
      <c r="GQ132" s="18">
        <f>T132</f>
        <v>683.48</v>
      </c>
      <c r="GR132" s="18"/>
      <c r="GS132" s="18">
        <f>T132</f>
        <v>683.48</v>
      </c>
      <c r="GT132" s="18"/>
      <c r="GU132" s="18"/>
      <c r="GV132" s="18"/>
      <c r="GW132" s="18">
        <f>ROUND(Source!AG51*Source!I51,2)</f>
        <v>0</v>
      </c>
      <c r="GX132" s="18">
        <f>ROUND(Source!AJ51*Source!I51,2)</f>
        <v>0</v>
      </c>
      <c r="GY132" s="18"/>
      <c r="GZ132" s="18"/>
      <c r="HA132" s="18"/>
      <c r="HB132" s="18">
        <f>T132</f>
        <v>683.48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145"/>
      <c r="B133" s="146" t="s">
        <v>406</v>
      </c>
      <c r="C133" s="146" t="s">
        <v>409</v>
      </c>
      <c r="D133" s="147"/>
      <c r="E133" s="147"/>
      <c r="F133" s="147"/>
      <c r="G133" s="147"/>
      <c r="H133" s="147"/>
      <c r="I133" s="147"/>
      <c r="J133" s="147"/>
      <c r="K133" s="148"/>
    </row>
    <row r="134" spans="1:255" x14ac:dyDescent="0.2">
      <c r="A134" s="60"/>
      <c r="B134" s="59"/>
      <c r="C134" s="59"/>
      <c r="D134" s="59"/>
      <c r="E134" s="59"/>
      <c r="F134" s="59"/>
      <c r="G134" s="59"/>
      <c r="H134" s="98">
        <f>R134</f>
        <v>683.48</v>
      </c>
      <c r="I134" s="99"/>
      <c r="J134" s="98">
        <f>S134</f>
        <v>5126.1000000000004</v>
      </c>
      <c r="K134" s="100"/>
      <c r="O134" s="18"/>
      <c r="P134" s="18"/>
      <c r="Q134" s="18"/>
      <c r="R134" s="18">
        <f>SUM(T132:T133)</f>
        <v>683.48</v>
      </c>
      <c r="S134" s="18">
        <f>SUM(U132:U133)</f>
        <v>5126.1000000000004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683.48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1">
        <v>18</v>
      </c>
      <c r="B135" s="67" t="s">
        <v>78</v>
      </c>
      <c r="C135" s="62" t="s">
        <v>93</v>
      </c>
      <c r="D135" s="63" t="s">
        <v>90</v>
      </c>
      <c r="E135" s="64">
        <v>4162</v>
      </c>
      <c r="F135" s="65">
        <v>1.75</v>
      </c>
      <c r="G135" s="144"/>
      <c r="H135" s="65">
        <f>Source!AC53</f>
        <v>1.75</v>
      </c>
      <c r="I135" s="65">
        <f>T135</f>
        <v>7283.5</v>
      </c>
      <c r="J135" s="144">
        <v>7.5</v>
      </c>
      <c r="K135" s="66">
        <f>U135</f>
        <v>54626.25</v>
      </c>
      <c r="O135" s="18"/>
      <c r="P135" s="18"/>
      <c r="Q135" s="18"/>
      <c r="R135" s="18"/>
      <c r="S135" s="18"/>
      <c r="T135" s="18">
        <f>ROUND(Source!AC53*Source!AW53*Source!I53,2)</f>
        <v>7283.5</v>
      </c>
      <c r="U135" s="18">
        <f>Source!P53</f>
        <v>54626.25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7283.5</v>
      </c>
      <c r="GK135" s="18"/>
      <c r="GL135" s="18"/>
      <c r="GM135" s="18"/>
      <c r="GN135" s="18">
        <f>T135</f>
        <v>7283.5</v>
      </c>
      <c r="GO135" s="18"/>
      <c r="GP135" s="18">
        <f>T135</f>
        <v>7283.5</v>
      </c>
      <c r="GQ135" s="18">
        <f>T135</f>
        <v>7283.5</v>
      </c>
      <c r="GR135" s="18"/>
      <c r="GS135" s="18">
        <f>T135</f>
        <v>7283.5</v>
      </c>
      <c r="GT135" s="18"/>
      <c r="GU135" s="18"/>
      <c r="GV135" s="18"/>
      <c r="GW135" s="18">
        <f>ROUND(Source!AG53*Source!I53,2)</f>
        <v>0</v>
      </c>
      <c r="GX135" s="18">
        <f>ROUND(Source!AJ53*Source!I53,2)</f>
        <v>0</v>
      </c>
      <c r="GY135" s="18"/>
      <c r="GZ135" s="18"/>
      <c r="HA135" s="18"/>
      <c r="HB135" s="18">
        <f>T135</f>
        <v>7283.5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5"/>
      <c r="B136" s="146" t="s">
        <v>406</v>
      </c>
      <c r="C136" s="146" t="s">
        <v>410</v>
      </c>
      <c r="D136" s="147"/>
      <c r="E136" s="147"/>
      <c r="F136" s="147"/>
      <c r="G136" s="147"/>
      <c r="H136" s="147"/>
      <c r="I136" s="147"/>
      <c r="J136" s="147"/>
      <c r="K136" s="148"/>
    </row>
    <row r="137" spans="1:255" x14ac:dyDescent="0.2">
      <c r="A137" s="60"/>
      <c r="B137" s="59"/>
      <c r="C137" s="59"/>
      <c r="D137" s="59"/>
      <c r="E137" s="59"/>
      <c r="F137" s="59"/>
      <c r="G137" s="59"/>
      <c r="H137" s="98">
        <f>R137</f>
        <v>7283.5</v>
      </c>
      <c r="I137" s="99"/>
      <c r="J137" s="98">
        <f>S137</f>
        <v>54626.25</v>
      </c>
      <c r="K137" s="100"/>
      <c r="O137" s="18"/>
      <c r="P137" s="18"/>
      <c r="Q137" s="18"/>
      <c r="R137" s="18">
        <f>SUM(T135:T136)</f>
        <v>7283.5</v>
      </c>
      <c r="S137" s="18">
        <f>SUM(U135:U136)</f>
        <v>54626.25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7283.5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1">
        <v>19</v>
      </c>
      <c r="B138" s="67" t="s">
        <v>78</v>
      </c>
      <c r="C138" s="62" t="s">
        <v>96</v>
      </c>
      <c r="D138" s="63" t="s">
        <v>97</v>
      </c>
      <c r="E138" s="64">
        <v>25</v>
      </c>
      <c r="F138" s="65">
        <v>23.73</v>
      </c>
      <c r="G138" s="144"/>
      <c r="H138" s="65">
        <f>Source!AC55</f>
        <v>23.73</v>
      </c>
      <c r="I138" s="65">
        <f>T138</f>
        <v>593.25</v>
      </c>
      <c r="J138" s="144">
        <v>7.5</v>
      </c>
      <c r="K138" s="66">
        <f>U138</f>
        <v>4449.38</v>
      </c>
      <c r="O138" s="18"/>
      <c r="P138" s="18"/>
      <c r="Q138" s="18"/>
      <c r="R138" s="18"/>
      <c r="S138" s="18"/>
      <c r="T138" s="18">
        <f>ROUND(Source!AC55*Source!AW55*Source!I55,2)</f>
        <v>593.25</v>
      </c>
      <c r="U138" s="18">
        <f>Source!P55</f>
        <v>4449.38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593.25</v>
      </c>
      <c r="GK138" s="18"/>
      <c r="GL138" s="18"/>
      <c r="GM138" s="18"/>
      <c r="GN138" s="18">
        <f>T138</f>
        <v>593.25</v>
      </c>
      <c r="GO138" s="18"/>
      <c r="GP138" s="18">
        <f>T138</f>
        <v>593.25</v>
      </c>
      <c r="GQ138" s="18">
        <f>T138</f>
        <v>593.25</v>
      </c>
      <c r="GR138" s="18"/>
      <c r="GS138" s="18">
        <f>T138</f>
        <v>593.25</v>
      </c>
      <c r="GT138" s="18"/>
      <c r="GU138" s="18"/>
      <c r="GV138" s="18"/>
      <c r="GW138" s="18">
        <f>ROUND(Source!AG55*Source!I55,2)</f>
        <v>0</v>
      </c>
      <c r="GX138" s="18">
        <f>ROUND(Source!AJ55*Source!I55,2)</f>
        <v>0</v>
      </c>
      <c r="GY138" s="18"/>
      <c r="GZ138" s="18"/>
      <c r="HA138" s="18"/>
      <c r="HB138" s="18">
        <f>T138</f>
        <v>593.25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5"/>
      <c r="B139" s="146" t="s">
        <v>406</v>
      </c>
      <c r="C139" s="146" t="s">
        <v>411</v>
      </c>
      <c r="D139" s="147"/>
      <c r="E139" s="147"/>
      <c r="F139" s="147"/>
      <c r="G139" s="147"/>
      <c r="H139" s="147"/>
      <c r="I139" s="147"/>
      <c r="J139" s="147"/>
      <c r="K139" s="148"/>
    </row>
    <row r="140" spans="1:255" x14ac:dyDescent="0.2">
      <c r="A140" s="60"/>
      <c r="B140" s="59"/>
      <c r="C140" s="59"/>
      <c r="D140" s="59"/>
      <c r="E140" s="59"/>
      <c r="F140" s="59"/>
      <c r="G140" s="59"/>
      <c r="H140" s="98">
        <f>R140</f>
        <v>593.25</v>
      </c>
      <c r="I140" s="99"/>
      <c r="J140" s="98">
        <f>S140</f>
        <v>4449.38</v>
      </c>
      <c r="K140" s="100"/>
      <c r="O140" s="18"/>
      <c r="P140" s="18"/>
      <c r="Q140" s="18"/>
      <c r="R140" s="18">
        <f>SUM(T138:T139)</f>
        <v>593.25</v>
      </c>
      <c r="S140" s="18">
        <f>SUM(U138:U139)</f>
        <v>4449.38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593.25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1">
        <v>20</v>
      </c>
      <c r="B141" s="67" t="s">
        <v>78</v>
      </c>
      <c r="C141" s="62" t="s">
        <v>100</v>
      </c>
      <c r="D141" s="63" t="s">
        <v>101</v>
      </c>
      <c r="E141" s="64">
        <v>8</v>
      </c>
      <c r="F141" s="65">
        <v>79.930000000000007</v>
      </c>
      <c r="G141" s="144"/>
      <c r="H141" s="65">
        <f>Source!AC57</f>
        <v>79.930000000000007</v>
      </c>
      <c r="I141" s="65">
        <f>T141</f>
        <v>639.44000000000005</v>
      </c>
      <c r="J141" s="144">
        <v>7.5</v>
      </c>
      <c r="K141" s="66">
        <f>U141</f>
        <v>4795.8</v>
      </c>
      <c r="O141" s="18"/>
      <c r="P141" s="18"/>
      <c r="Q141" s="18"/>
      <c r="R141" s="18"/>
      <c r="S141" s="18"/>
      <c r="T141" s="18">
        <f>ROUND(Source!AC57*Source!AW57*Source!I57,2)</f>
        <v>639.44000000000005</v>
      </c>
      <c r="U141" s="18">
        <f>Source!P57</f>
        <v>4795.8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639.44000000000005</v>
      </c>
      <c r="GK141" s="18"/>
      <c r="GL141" s="18"/>
      <c r="GM141" s="18"/>
      <c r="GN141" s="18">
        <f>T141</f>
        <v>639.44000000000005</v>
      </c>
      <c r="GO141" s="18"/>
      <c r="GP141" s="18">
        <f>T141</f>
        <v>639.44000000000005</v>
      </c>
      <c r="GQ141" s="18">
        <f>T141</f>
        <v>639.44000000000005</v>
      </c>
      <c r="GR141" s="18"/>
      <c r="GS141" s="18">
        <f>T141</f>
        <v>639.44000000000005</v>
      </c>
      <c r="GT141" s="18"/>
      <c r="GU141" s="18"/>
      <c r="GV141" s="18"/>
      <c r="GW141" s="18">
        <f>ROUND(Source!AG57*Source!I57,2)</f>
        <v>0</v>
      </c>
      <c r="GX141" s="18">
        <f>ROUND(Source!AJ57*Source!I57,2)</f>
        <v>0</v>
      </c>
      <c r="GY141" s="18"/>
      <c r="GZ141" s="18"/>
      <c r="HA141" s="18"/>
      <c r="HB141" s="18">
        <f>T141</f>
        <v>639.44000000000005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5"/>
      <c r="B142" s="146" t="s">
        <v>406</v>
      </c>
      <c r="C142" s="146" t="s">
        <v>412</v>
      </c>
      <c r="D142" s="147"/>
      <c r="E142" s="147"/>
      <c r="F142" s="147"/>
      <c r="G142" s="147"/>
      <c r="H142" s="147"/>
      <c r="I142" s="147"/>
      <c r="J142" s="147"/>
      <c r="K142" s="148"/>
    </row>
    <row r="143" spans="1:255" x14ac:dyDescent="0.2">
      <c r="A143" s="60"/>
      <c r="B143" s="59"/>
      <c r="C143" s="59"/>
      <c r="D143" s="59"/>
      <c r="E143" s="59"/>
      <c r="F143" s="59"/>
      <c r="G143" s="59"/>
      <c r="H143" s="98">
        <f>R143</f>
        <v>639.44000000000005</v>
      </c>
      <c r="I143" s="99"/>
      <c r="J143" s="98">
        <f>S143</f>
        <v>4795.8</v>
      </c>
      <c r="K143" s="100"/>
      <c r="O143" s="18"/>
      <c r="P143" s="18"/>
      <c r="Q143" s="18"/>
      <c r="R143" s="18">
        <f>SUM(T141:T142)</f>
        <v>639.44000000000005</v>
      </c>
      <c r="S143" s="18">
        <f>SUM(U141:U142)</f>
        <v>4795.8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639.44000000000005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21</v>
      </c>
      <c r="B144" s="67" t="s">
        <v>78</v>
      </c>
      <c r="C144" s="62" t="s">
        <v>104</v>
      </c>
      <c r="D144" s="63" t="s">
        <v>90</v>
      </c>
      <c r="E144" s="64">
        <v>8</v>
      </c>
      <c r="F144" s="65">
        <v>31.14</v>
      </c>
      <c r="G144" s="144"/>
      <c r="H144" s="65">
        <f>Source!AC59</f>
        <v>31.14</v>
      </c>
      <c r="I144" s="65">
        <f>T144</f>
        <v>249.12</v>
      </c>
      <c r="J144" s="144">
        <v>7.5</v>
      </c>
      <c r="K144" s="66">
        <f>U144</f>
        <v>1868.4</v>
      </c>
      <c r="O144" s="18"/>
      <c r="P144" s="18"/>
      <c r="Q144" s="18"/>
      <c r="R144" s="18"/>
      <c r="S144" s="18"/>
      <c r="T144" s="18">
        <f>ROUND(Source!AC59*Source!AW59*Source!I59,2)</f>
        <v>249.12</v>
      </c>
      <c r="U144" s="18">
        <f>Source!P59</f>
        <v>1868.4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249.12</v>
      </c>
      <c r="GK144" s="18"/>
      <c r="GL144" s="18"/>
      <c r="GM144" s="18"/>
      <c r="GN144" s="18">
        <f>T144</f>
        <v>249.12</v>
      </c>
      <c r="GO144" s="18"/>
      <c r="GP144" s="18">
        <f>T144</f>
        <v>249.12</v>
      </c>
      <c r="GQ144" s="18">
        <f>T144</f>
        <v>249.12</v>
      </c>
      <c r="GR144" s="18"/>
      <c r="GS144" s="18">
        <f>T144</f>
        <v>249.12</v>
      </c>
      <c r="GT144" s="18"/>
      <c r="GU144" s="18"/>
      <c r="GV144" s="18"/>
      <c r="GW144" s="18">
        <f>ROUND(Source!AG59*Source!I59,2)</f>
        <v>0</v>
      </c>
      <c r="GX144" s="18">
        <f>ROUND(Source!AJ59*Source!I59,2)</f>
        <v>0</v>
      </c>
      <c r="GY144" s="18"/>
      <c r="GZ144" s="18"/>
      <c r="HA144" s="18"/>
      <c r="HB144" s="18">
        <f>T144</f>
        <v>249.12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5"/>
      <c r="B145" s="146" t="s">
        <v>406</v>
      </c>
      <c r="C145" s="146" t="s">
        <v>413</v>
      </c>
      <c r="D145" s="147"/>
      <c r="E145" s="147"/>
      <c r="F145" s="147"/>
      <c r="G145" s="147"/>
      <c r="H145" s="147"/>
      <c r="I145" s="147"/>
      <c r="J145" s="147"/>
      <c r="K145" s="148"/>
    </row>
    <row r="146" spans="1:255" x14ac:dyDescent="0.2">
      <c r="A146" s="60"/>
      <c r="B146" s="59"/>
      <c r="C146" s="59"/>
      <c r="D146" s="59"/>
      <c r="E146" s="59"/>
      <c r="F146" s="59"/>
      <c r="G146" s="59"/>
      <c r="H146" s="98">
        <f>R146</f>
        <v>249.12</v>
      </c>
      <c r="I146" s="99"/>
      <c r="J146" s="98">
        <f>S146</f>
        <v>1868.4</v>
      </c>
      <c r="K146" s="100"/>
      <c r="O146" s="18"/>
      <c r="P146" s="18"/>
      <c r="Q146" s="18"/>
      <c r="R146" s="18">
        <f>SUM(T144:T145)</f>
        <v>249.12</v>
      </c>
      <c r="S146" s="18">
        <f>SUM(U144:U145)</f>
        <v>1868.4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249.12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22</v>
      </c>
      <c r="B147" s="67" t="s">
        <v>78</v>
      </c>
      <c r="C147" s="62" t="s">
        <v>107</v>
      </c>
      <c r="D147" s="63" t="s">
        <v>108</v>
      </c>
      <c r="E147" s="64">
        <v>70</v>
      </c>
      <c r="F147" s="65">
        <v>4.6900000000000004</v>
      </c>
      <c r="G147" s="144"/>
      <c r="H147" s="65">
        <f>Source!AC61</f>
        <v>4.6900000000000004</v>
      </c>
      <c r="I147" s="65">
        <f>T147</f>
        <v>328.3</v>
      </c>
      <c r="J147" s="144">
        <v>7.5</v>
      </c>
      <c r="K147" s="66">
        <f>U147</f>
        <v>2462.25</v>
      </c>
      <c r="O147" s="18"/>
      <c r="P147" s="18"/>
      <c r="Q147" s="18"/>
      <c r="R147" s="18"/>
      <c r="S147" s="18"/>
      <c r="T147" s="18">
        <f>ROUND(Source!AC61*Source!AW61*Source!I61,2)</f>
        <v>328.3</v>
      </c>
      <c r="U147" s="18">
        <f>Source!P61</f>
        <v>2462.25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328.3</v>
      </c>
      <c r="GK147" s="18"/>
      <c r="GL147" s="18"/>
      <c r="GM147" s="18"/>
      <c r="GN147" s="18">
        <f>T147</f>
        <v>328.3</v>
      </c>
      <c r="GO147" s="18"/>
      <c r="GP147" s="18">
        <f>T147</f>
        <v>328.3</v>
      </c>
      <c r="GQ147" s="18">
        <f>T147</f>
        <v>328.3</v>
      </c>
      <c r="GR147" s="18"/>
      <c r="GS147" s="18">
        <f>T147</f>
        <v>328.3</v>
      </c>
      <c r="GT147" s="18"/>
      <c r="GU147" s="18"/>
      <c r="GV147" s="18"/>
      <c r="GW147" s="18">
        <f>ROUND(Source!AG61*Source!I61,2)</f>
        <v>0</v>
      </c>
      <c r="GX147" s="18">
        <f>ROUND(Source!AJ61*Source!I61,2)</f>
        <v>0</v>
      </c>
      <c r="GY147" s="18"/>
      <c r="GZ147" s="18"/>
      <c r="HA147" s="18"/>
      <c r="HB147" s="18">
        <f>T147</f>
        <v>328.3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5"/>
      <c r="B148" s="146" t="s">
        <v>406</v>
      </c>
      <c r="C148" s="146" t="s">
        <v>414</v>
      </c>
      <c r="D148" s="147"/>
      <c r="E148" s="147"/>
      <c r="F148" s="147"/>
      <c r="G148" s="147"/>
      <c r="H148" s="147"/>
      <c r="I148" s="147"/>
      <c r="J148" s="147"/>
      <c r="K148" s="148"/>
    </row>
    <row r="149" spans="1:255" x14ac:dyDescent="0.2">
      <c r="A149" s="60"/>
      <c r="B149" s="59"/>
      <c r="C149" s="59"/>
      <c r="D149" s="59"/>
      <c r="E149" s="59"/>
      <c r="F149" s="59"/>
      <c r="G149" s="59"/>
      <c r="H149" s="98">
        <f>R149</f>
        <v>328.3</v>
      </c>
      <c r="I149" s="99"/>
      <c r="J149" s="98">
        <f>S149</f>
        <v>2462.25</v>
      </c>
      <c r="K149" s="100"/>
      <c r="O149" s="18"/>
      <c r="P149" s="18"/>
      <c r="Q149" s="18"/>
      <c r="R149" s="18">
        <f>SUM(T147:T148)</f>
        <v>328.3</v>
      </c>
      <c r="S149" s="18">
        <f>SUM(U147:U148)</f>
        <v>2462.25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328.3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23</v>
      </c>
      <c r="B150" s="67" t="s">
        <v>78</v>
      </c>
      <c r="C150" s="62" t="s">
        <v>111</v>
      </c>
      <c r="D150" s="63" t="s">
        <v>97</v>
      </c>
      <c r="E150" s="64">
        <v>22</v>
      </c>
      <c r="F150" s="65">
        <v>118.03</v>
      </c>
      <c r="G150" s="144"/>
      <c r="H150" s="65">
        <f>Source!AC63</f>
        <v>118.03</v>
      </c>
      <c r="I150" s="65">
        <f>T150</f>
        <v>2596.66</v>
      </c>
      <c r="J150" s="144">
        <v>7.5</v>
      </c>
      <c r="K150" s="66">
        <f>U150</f>
        <v>19474.95</v>
      </c>
      <c r="O150" s="18"/>
      <c r="P150" s="18"/>
      <c r="Q150" s="18"/>
      <c r="R150" s="18"/>
      <c r="S150" s="18"/>
      <c r="T150" s="18">
        <f>ROUND(Source!AC63*Source!AW63*Source!I63,2)</f>
        <v>2596.66</v>
      </c>
      <c r="U150" s="18">
        <f>Source!P63</f>
        <v>19474.95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2596.66</v>
      </c>
      <c r="GK150" s="18"/>
      <c r="GL150" s="18"/>
      <c r="GM150" s="18"/>
      <c r="GN150" s="18">
        <f>T150</f>
        <v>2596.66</v>
      </c>
      <c r="GO150" s="18"/>
      <c r="GP150" s="18">
        <f>T150</f>
        <v>2596.66</v>
      </c>
      <c r="GQ150" s="18">
        <f>T150</f>
        <v>2596.66</v>
      </c>
      <c r="GR150" s="18"/>
      <c r="GS150" s="18">
        <f>T150</f>
        <v>2596.66</v>
      </c>
      <c r="GT150" s="18"/>
      <c r="GU150" s="18"/>
      <c r="GV150" s="18"/>
      <c r="GW150" s="18">
        <f>ROUND(Source!AG63*Source!I63,2)</f>
        <v>0</v>
      </c>
      <c r="GX150" s="18">
        <f>ROUND(Source!AJ63*Source!I63,2)</f>
        <v>0</v>
      </c>
      <c r="GY150" s="18"/>
      <c r="GZ150" s="18"/>
      <c r="HA150" s="18"/>
      <c r="HB150" s="18">
        <f>T150</f>
        <v>2596.66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5"/>
      <c r="B151" s="146" t="s">
        <v>406</v>
      </c>
      <c r="C151" s="146" t="s">
        <v>415</v>
      </c>
      <c r="D151" s="147"/>
      <c r="E151" s="147"/>
      <c r="F151" s="147"/>
      <c r="G151" s="147"/>
      <c r="H151" s="147"/>
      <c r="I151" s="147"/>
      <c r="J151" s="147"/>
      <c r="K151" s="148"/>
    </row>
    <row r="152" spans="1:255" x14ac:dyDescent="0.2">
      <c r="A152" s="60"/>
      <c r="B152" s="59"/>
      <c r="C152" s="59"/>
      <c r="D152" s="59"/>
      <c r="E152" s="59"/>
      <c r="F152" s="59"/>
      <c r="G152" s="59"/>
      <c r="H152" s="98">
        <f>R152</f>
        <v>2596.66</v>
      </c>
      <c r="I152" s="99"/>
      <c r="J152" s="98">
        <f>S152</f>
        <v>19474.95</v>
      </c>
      <c r="K152" s="100"/>
      <c r="O152" s="18"/>
      <c r="P152" s="18"/>
      <c r="Q152" s="18"/>
      <c r="R152" s="18">
        <f>SUM(T150:T151)</f>
        <v>2596.66</v>
      </c>
      <c r="S152" s="18">
        <f>SUM(U150:U151)</f>
        <v>19474.95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2596.66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24</v>
      </c>
      <c r="B153" s="67" t="s">
        <v>78</v>
      </c>
      <c r="C153" s="62" t="s">
        <v>114</v>
      </c>
      <c r="D153" s="63" t="s">
        <v>115</v>
      </c>
      <c r="E153" s="64">
        <v>8</v>
      </c>
      <c r="F153" s="65">
        <v>36.159999999999997</v>
      </c>
      <c r="G153" s="144"/>
      <c r="H153" s="65">
        <f>Source!AC65</f>
        <v>36.159999999999997</v>
      </c>
      <c r="I153" s="65">
        <f>T153</f>
        <v>289.27999999999997</v>
      </c>
      <c r="J153" s="144">
        <v>7.5</v>
      </c>
      <c r="K153" s="66">
        <f>U153</f>
        <v>2169.6</v>
      </c>
      <c r="O153" s="18"/>
      <c r="P153" s="18"/>
      <c r="Q153" s="18"/>
      <c r="R153" s="18"/>
      <c r="S153" s="18"/>
      <c r="T153" s="18">
        <f>ROUND(Source!AC65*Source!AW65*Source!I65,2)</f>
        <v>289.27999999999997</v>
      </c>
      <c r="U153" s="18">
        <f>Source!P65</f>
        <v>2169.6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289.27999999999997</v>
      </c>
      <c r="GK153" s="18"/>
      <c r="GL153" s="18"/>
      <c r="GM153" s="18"/>
      <c r="GN153" s="18">
        <f>T153</f>
        <v>289.27999999999997</v>
      </c>
      <c r="GO153" s="18"/>
      <c r="GP153" s="18">
        <f>T153</f>
        <v>289.27999999999997</v>
      </c>
      <c r="GQ153" s="18">
        <f>T153</f>
        <v>289.27999999999997</v>
      </c>
      <c r="GR153" s="18"/>
      <c r="GS153" s="18">
        <f>T153</f>
        <v>289.27999999999997</v>
      </c>
      <c r="GT153" s="18"/>
      <c r="GU153" s="18"/>
      <c r="GV153" s="18"/>
      <c r="GW153" s="18">
        <f>ROUND(Source!AG65*Source!I65,2)</f>
        <v>0</v>
      </c>
      <c r="GX153" s="18">
        <f>ROUND(Source!AJ65*Source!I65,2)</f>
        <v>0</v>
      </c>
      <c r="GY153" s="18"/>
      <c r="GZ153" s="18"/>
      <c r="HA153" s="18"/>
      <c r="HB153" s="18">
        <f>T153</f>
        <v>289.27999999999997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5"/>
      <c r="B154" s="146" t="s">
        <v>406</v>
      </c>
      <c r="C154" s="146" t="s">
        <v>416</v>
      </c>
      <c r="D154" s="147"/>
      <c r="E154" s="147"/>
      <c r="F154" s="147"/>
      <c r="G154" s="147"/>
      <c r="H154" s="147"/>
      <c r="I154" s="147"/>
      <c r="J154" s="147"/>
      <c r="K154" s="148"/>
    </row>
    <row r="155" spans="1:255" x14ac:dyDescent="0.2">
      <c r="A155" s="60"/>
      <c r="B155" s="59"/>
      <c r="C155" s="59"/>
      <c r="D155" s="59"/>
      <c r="E155" s="59"/>
      <c r="F155" s="59"/>
      <c r="G155" s="59"/>
      <c r="H155" s="98">
        <f>R155</f>
        <v>289.27999999999997</v>
      </c>
      <c r="I155" s="99"/>
      <c r="J155" s="98">
        <f>S155</f>
        <v>2169.6</v>
      </c>
      <c r="K155" s="100"/>
      <c r="O155" s="18"/>
      <c r="P155" s="18"/>
      <c r="Q155" s="18"/>
      <c r="R155" s="18">
        <f>SUM(T153:T154)</f>
        <v>289.27999999999997</v>
      </c>
      <c r="S155" s="18">
        <f>SUM(U153:U154)</f>
        <v>2169.6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289.27999999999997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25</v>
      </c>
      <c r="B156" s="67" t="s">
        <v>78</v>
      </c>
      <c r="C156" s="62" t="s">
        <v>118</v>
      </c>
      <c r="D156" s="63" t="s">
        <v>54</v>
      </c>
      <c r="E156" s="64">
        <v>8</v>
      </c>
      <c r="F156" s="65">
        <v>58.8</v>
      </c>
      <c r="G156" s="144"/>
      <c r="H156" s="65">
        <f>Source!AC67</f>
        <v>58.8</v>
      </c>
      <c r="I156" s="65">
        <f>T156</f>
        <v>470.4</v>
      </c>
      <c r="J156" s="144">
        <v>7.5</v>
      </c>
      <c r="K156" s="66">
        <f>U156</f>
        <v>3528</v>
      </c>
      <c r="O156" s="18"/>
      <c r="P156" s="18"/>
      <c r="Q156" s="18"/>
      <c r="R156" s="18"/>
      <c r="S156" s="18"/>
      <c r="T156" s="18">
        <f>ROUND(Source!AC67*Source!AW67*Source!I67,2)</f>
        <v>470.4</v>
      </c>
      <c r="U156" s="18">
        <f>Source!P67</f>
        <v>3528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470.4</v>
      </c>
      <c r="GK156" s="18"/>
      <c r="GL156" s="18"/>
      <c r="GM156" s="18"/>
      <c r="GN156" s="18">
        <f>T156</f>
        <v>470.4</v>
      </c>
      <c r="GO156" s="18"/>
      <c r="GP156" s="18">
        <f>T156</f>
        <v>470.4</v>
      </c>
      <c r="GQ156" s="18">
        <f>T156</f>
        <v>470.4</v>
      </c>
      <c r="GR156" s="18"/>
      <c r="GS156" s="18">
        <f>T156</f>
        <v>470.4</v>
      </c>
      <c r="GT156" s="18"/>
      <c r="GU156" s="18"/>
      <c r="GV156" s="18"/>
      <c r="GW156" s="18">
        <f>ROUND(Source!AG67*Source!I67,2)</f>
        <v>0</v>
      </c>
      <c r="GX156" s="18">
        <f>ROUND(Source!AJ67*Source!I67,2)</f>
        <v>0</v>
      </c>
      <c r="GY156" s="18"/>
      <c r="GZ156" s="18"/>
      <c r="HA156" s="18"/>
      <c r="HB156" s="18">
        <f>T156</f>
        <v>470.4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5"/>
      <c r="B157" s="146" t="s">
        <v>406</v>
      </c>
      <c r="C157" s="146" t="s">
        <v>417</v>
      </c>
      <c r="D157" s="147"/>
      <c r="E157" s="147"/>
      <c r="F157" s="147"/>
      <c r="G157" s="147"/>
      <c r="H157" s="147"/>
      <c r="I157" s="147"/>
      <c r="J157" s="147"/>
      <c r="K157" s="148"/>
    </row>
    <row r="158" spans="1:255" ht="13.5" thickBot="1" x14ac:dyDescent="0.25">
      <c r="A158" s="60"/>
      <c r="B158" s="59"/>
      <c r="C158" s="59"/>
      <c r="D158" s="59"/>
      <c r="E158" s="59"/>
      <c r="F158" s="59"/>
      <c r="G158" s="59"/>
      <c r="H158" s="98">
        <f>R158</f>
        <v>470.4</v>
      </c>
      <c r="I158" s="99"/>
      <c r="J158" s="98">
        <f>S158</f>
        <v>3528</v>
      </c>
      <c r="K158" s="100"/>
      <c r="O158" s="18"/>
      <c r="P158" s="18"/>
      <c r="Q158" s="18"/>
      <c r="R158" s="18">
        <f>SUM(T156:T157)</f>
        <v>470.4</v>
      </c>
      <c r="S158" s="18">
        <f>SUM(U156:U157)</f>
        <v>3528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470.4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149"/>
      <c r="B159" s="149"/>
      <c r="C159" s="75" t="s">
        <v>418</v>
      </c>
      <c r="D159" s="75"/>
      <c r="E159" s="75"/>
      <c r="F159" s="75"/>
      <c r="G159" s="75"/>
      <c r="H159" s="101">
        <f>FM159</f>
        <v>188164.24</v>
      </c>
      <c r="I159" s="101"/>
      <c r="J159" s="101">
        <f>DP159</f>
        <v>1714182.32</v>
      </c>
      <c r="K159" s="101"/>
      <c r="P159" s="18">
        <f>SUM(R46:R158)</f>
        <v>188164.24</v>
      </c>
      <c r="Q159" s="18">
        <f>SUM(S46:S158)</f>
        <v>1714182.32</v>
      </c>
      <c r="R159" s="18"/>
      <c r="S159" s="18"/>
      <c r="T159" s="18"/>
      <c r="U159" s="18"/>
      <c r="V159" s="18"/>
      <c r="W159" s="18"/>
      <c r="X159" s="18"/>
      <c r="Y159" s="18">
        <v>513</v>
      </c>
      <c r="Z159" s="18" t="s">
        <v>419</v>
      </c>
      <c r="AA159" s="18"/>
      <c r="AB159" s="18" t="s">
        <v>370</v>
      </c>
      <c r="AC159" s="18" t="str">
        <f>Source!G75</f>
        <v>Новая локальная смета</v>
      </c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>
        <f>Source!DM75</f>
        <v>435.4227958802</v>
      </c>
      <c r="CX159" s="18">
        <f>Source!DN75</f>
        <v>162.7181086452</v>
      </c>
      <c r="CY159" s="18">
        <f>Source!DG75</f>
        <v>1555185.07</v>
      </c>
      <c r="CZ159" s="18">
        <f>Source!DK75</f>
        <v>79510.28</v>
      </c>
      <c r="DA159" s="18">
        <f>Source!DI75</f>
        <v>438669.81</v>
      </c>
      <c r="DB159" s="18">
        <f>Source!DJ75</f>
        <v>39428.33</v>
      </c>
      <c r="DC159" s="18">
        <f>Source!DH75</f>
        <v>1037004.98</v>
      </c>
      <c r="DD159" s="18">
        <f>Source!EG75</f>
        <v>0</v>
      </c>
      <c r="DE159" s="18">
        <f>Source!EN75</f>
        <v>1037004.98</v>
      </c>
      <c r="DF159" s="18">
        <f>Source!EO75</f>
        <v>1037004.98</v>
      </c>
      <c r="DG159" s="18">
        <f>Source!EP75</f>
        <v>0</v>
      </c>
      <c r="DH159" s="18">
        <f>Source!EQ75</f>
        <v>1037004.98</v>
      </c>
      <c r="DI159" s="18">
        <f>Source!EH75</f>
        <v>0</v>
      </c>
      <c r="DJ159" s="18">
        <f>Source!EI75</f>
        <v>0</v>
      </c>
      <c r="DK159" s="18">
        <f>Source!ER75</f>
        <v>0</v>
      </c>
      <c r="DL159" s="18">
        <f>Source!DL75</f>
        <v>0</v>
      </c>
      <c r="DM159" s="18">
        <f>Source!DO75</f>
        <v>0</v>
      </c>
      <c r="DN159" s="18">
        <f>Source!DP75</f>
        <v>98089.23</v>
      </c>
      <c r="DO159" s="18">
        <f>Source!DQ75</f>
        <v>60908.02</v>
      </c>
      <c r="DP159" s="18">
        <f>Source!EJ75</f>
        <v>1714182.32</v>
      </c>
      <c r="DQ159" s="18">
        <f>Source!EK75</f>
        <v>1545440.64</v>
      </c>
      <c r="DR159" s="18">
        <f>Source!EL75</f>
        <v>164210.12</v>
      </c>
      <c r="DS159" s="18">
        <f>Source!EH75</f>
        <v>0</v>
      </c>
      <c r="DT159" s="18">
        <f>Source!EM75</f>
        <v>4531.5600000000004</v>
      </c>
      <c r="DU159" s="18">
        <f>Source!EK75+Source!EL75</f>
        <v>1709650.7599999998</v>
      </c>
      <c r="DV159" s="18"/>
      <c r="DW159" s="18">
        <f>Source!ES75</f>
        <v>0</v>
      </c>
      <c r="DX159" s="18">
        <f>Source!ET75</f>
        <v>0</v>
      </c>
      <c r="DY159" s="18">
        <f>Source!EU75</f>
        <v>0</v>
      </c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>
        <f>Source!DM75</f>
        <v>435.4227958802</v>
      </c>
      <c r="EU159" s="18">
        <f>Source!DN75</f>
        <v>162.7181086452</v>
      </c>
      <c r="EV159" s="18">
        <f t="shared" ref="EV159:FQ159" si="0">SUM(GJ46:GJ158)</f>
        <v>177705.74</v>
      </c>
      <c r="EW159" s="18">
        <f t="shared" si="0"/>
        <v>4344.83</v>
      </c>
      <c r="EX159" s="18">
        <f t="shared" si="0"/>
        <v>35093.58</v>
      </c>
      <c r="EY159" s="18">
        <f t="shared" si="0"/>
        <v>2154.5500000000002</v>
      </c>
      <c r="EZ159" s="18">
        <f t="shared" si="0"/>
        <v>138267.32999999999</v>
      </c>
      <c r="FA159" s="18">
        <f t="shared" si="0"/>
        <v>0</v>
      </c>
      <c r="FB159" s="18">
        <f t="shared" si="0"/>
        <v>138267.32999999999</v>
      </c>
      <c r="FC159" s="18">
        <f t="shared" si="0"/>
        <v>138267.32999999999</v>
      </c>
      <c r="FD159" s="18">
        <f t="shared" si="0"/>
        <v>0</v>
      </c>
      <c r="FE159" s="18">
        <f t="shared" si="0"/>
        <v>138267.32999999999</v>
      </c>
      <c r="FF159" s="18">
        <f t="shared" si="0"/>
        <v>0</v>
      </c>
      <c r="FG159" s="18">
        <f t="shared" si="0"/>
        <v>0</v>
      </c>
      <c r="FH159" s="18">
        <f t="shared" si="0"/>
        <v>0</v>
      </c>
      <c r="FI159" s="18">
        <f t="shared" si="0"/>
        <v>0</v>
      </c>
      <c r="FJ159" s="18">
        <f t="shared" si="0"/>
        <v>0</v>
      </c>
      <c r="FK159" s="18">
        <f t="shared" si="0"/>
        <v>6298.11</v>
      </c>
      <c r="FL159" s="18">
        <f t="shared" si="0"/>
        <v>4160.3900000000003</v>
      </c>
      <c r="FM159" s="18">
        <f t="shared" si="0"/>
        <v>188164.24</v>
      </c>
      <c r="FN159" s="18">
        <f t="shared" si="0"/>
        <v>176662.09999999998</v>
      </c>
      <c r="FO159" s="18">
        <f t="shared" si="0"/>
        <v>11230.68</v>
      </c>
      <c r="FP159" s="18">
        <f t="shared" si="0"/>
        <v>0</v>
      </c>
      <c r="FQ159" s="18">
        <f t="shared" si="0"/>
        <v>271.45999999999998</v>
      </c>
      <c r="FR159" s="18">
        <f>FN159+FO159</f>
        <v>187892.77999999997</v>
      </c>
      <c r="FS159" s="18">
        <f>SUM(HG46:HG158)</f>
        <v>0</v>
      </c>
      <c r="FT159" s="18">
        <f>SUM(HH46:HH158)</f>
        <v>0</v>
      </c>
      <c r="FU159" s="18">
        <f>SUM(HI46:HI158)</f>
        <v>0</v>
      </c>
      <c r="FV159" s="18">
        <f>SUM(HJ46:HJ158)</f>
        <v>0</v>
      </c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H160" s="150"/>
      <c r="I160" s="150"/>
      <c r="J160" s="150"/>
      <c r="K160" s="150"/>
    </row>
    <row r="161" spans="3:11" x14ac:dyDescent="0.2">
      <c r="C161" s="19" t="s">
        <v>126</v>
      </c>
      <c r="D161" s="19"/>
      <c r="E161" s="19"/>
      <c r="F161" s="19"/>
      <c r="G161" s="19"/>
      <c r="H161" s="96">
        <f>EV159</f>
        <v>177705.74</v>
      </c>
      <c r="I161" s="96"/>
      <c r="J161" s="96">
        <f>CY159</f>
        <v>1555185.07</v>
      </c>
      <c r="K161" s="151"/>
    </row>
    <row r="162" spans="3:11" x14ac:dyDescent="0.2">
      <c r="C162" s="19" t="s">
        <v>422</v>
      </c>
      <c r="D162" s="19"/>
      <c r="E162" s="19"/>
      <c r="F162" s="19"/>
      <c r="G162" s="19"/>
      <c r="H162" s="97"/>
      <c r="I162" s="97"/>
      <c r="J162" s="97"/>
      <c r="K162" s="150"/>
    </row>
    <row r="163" spans="3:11" x14ac:dyDescent="0.2">
      <c r="C163" s="19" t="s">
        <v>423</v>
      </c>
      <c r="D163" s="19"/>
      <c r="E163" s="19"/>
      <c r="F163" s="19"/>
      <c r="G163" s="19"/>
      <c r="H163" s="96">
        <f>EW159</f>
        <v>4344.83</v>
      </c>
      <c r="I163" s="96"/>
      <c r="J163" s="96">
        <f>CZ159</f>
        <v>79510.28</v>
      </c>
      <c r="K163" s="151"/>
    </row>
    <row r="164" spans="3:11" x14ac:dyDescent="0.2">
      <c r="C164" s="19" t="s">
        <v>424</v>
      </c>
      <c r="D164" s="19"/>
      <c r="E164" s="19"/>
      <c r="F164" s="19"/>
      <c r="G164" s="19"/>
      <c r="H164" s="96">
        <f>EX159</f>
        <v>35093.58</v>
      </c>
      <c r="I164" s="96"/>
      <c r="J164" s="96">
        <f>DA159</f>
        <v>438669.81</v>
      </c>
      <c r="K164" s="151"/>
    </row>
    <row r="165" spans="3:11" x14ac:dyDescent="0.2">
      <c r="C165" s="19" t="s">
        <v>425</v>
      </c>
      <c r="D165" s="19"/>
      <c r="E165" s="19"/>
      <c r="F165" s="19"/>
      <c r="G165" s="19"/>
      <c r="H165" s="96">
        <f>EZ159</f>
        <v>138267.32999999999</v>
      </c>
      <c r="I165" s="96"/>
      <c r="J165" s="96">
        <f>DC159</f>
        <v>1037004.98</v>
      </c>
      <c r="K165" s="151"/>
    </row>
    <row r="166" spans="3:11" x14ac:dyDescent="0.2">
      <c r="C166" s="19"/>
      <c r="D166" s="19"/>
      <c r="E166" s="19"/>
      <c r="F166" s="19"/>
      <c r="G166" s="19"/>
      <c r="H166" s="97"/>
      <c r="I166" s="97"/>
      <c r="J166" s="97"/>
      <c r="K166" s="150"/>
    </row>
    <row r="167" spans="3:11" x14ac:dyDescent="0.2">
      <c r="C167" s="19" t="s">
        <v>426</v>
      </c>
      <c r="D167" s="19"/>
      <c r="E167" s="19"/>
      <c r="F167" s="19"/>
      <c r="G167" s="19"/>
      <c r="H167" s="96">
        <f>FK159</f>
        <v>6298.11</v>
      </c>
      <c r="I167" s="96"/>
      <c r="J167" s="96">
        <f>DN159</f>
        <v>98089.23</v>
      </c>
      <c r="K167" s="151"/>
    </row>
    <row r="168" spans="3:11" x14ac:dyDescent="0.2">
      <c r="C168" s="19" t="s">
        <v>427</v>
      </c>
      <c r="D168" s="19"/>
      <c r="E168" s="19"/>
      <c r="F168" s="19"/>
      <c r="G168" s="19"/>
      <c r="H168" s="96">
        <f>FL159</f>
        <v>4160.3900000000003</v>
      </c>
      <c r="I168" s="96"/>
      <c r="J168" s="96">
        <f>DO159</f>
        <v>60908.02</v>
      </c>
      <c r="K168" s="151"/>
    </row>
    <row r="169" spans="3:11" x14ac:dyDescent="0.2">
      <c r="C169" s="19" t="s">
        <v>428</v>
      </c>
      <c r="D169" s="19"/>
      <c r="E169" s="19"/>
      <c r="F169" s="19"/>
      <c r="G169" s="19"/>
      <c r="H169" s="96">
        <f>FM159</f>
        <v>188164.24</v>
      </c>
      <c r="I169" s="96"/>
      <c r="J169" s="96">
        <f>DP159</f>
        <v>1714182.32</v>
      </c>
      <c r="K169" s="151"/>
    </row>
    <row r="170" spans="3:11" x14ac:dyDescent="0.2">
      <c r="C170" s="19" t="s">
        <v>429</v>
      </c>
      <c r="D170" s="19"/>
      <c r="E170" s="19"/>
      <c r="F170" s="19"/>
      <c r="G170" s="19"/>
      <c r="H170" s="97"/>
      <c r="I170" s="97"/>
      <c r="J170" s="97"/>
      <c r="K170" s="150"/>
    </row>
    <row r="171" spans="3:11" x14ac:dyDescent="0.2">
      <c r="C171" s="19" t="s">
        <v>430</v>
      </c>
      <c r="D171" s="19"/>
      <c r="E171" s="19"/>
      <c r="F171" s="19"/>
      <c r="G171" s="19"/>
      <c r="H171" s="96">
        <f>FN159</f>
        <v>176662.09999999998</v>
      </c>
      <c r="I171" s="96"/>
      <c r="J171" s="96">
        <f>DQ159</f>
        <v>1545440.64</v>
      </c>
      <c r="K171" s="151"/>
    </row>
    <row r="172" spans="3:11" x14ac:dyDescent="0.2">
      <c r="C172" s="19" t="s">
        <v>431</v>
      </c>
      <c r="D172" s="19"/>
      <c r="E172" s="19"/>
      <c r="F172" s="19"/>
      <c r="G172" s="19"/>
      <c r="H172" s="96">
        <f>FO159</f>
        <v>11230.68</v>
      </c>
      <c r="I172" s="96"/>
      <c r="J172" s="96">
        <f>DR159</f>
        <v>164210.12</v>
      </c>
      <c r="K172" s="151"/>
    </row>
    <row r="173" spans="3:11" hidden="1" x14ac:dyDescent="0.2">
      <c r="C173" s="19" t="s">
        <v>432</v>
      </c>
      <c r="D173" s="19"/>
      <c r="E173" s="19"/>
      <c r="F173" s="19"/>
      <c r="G173" s="19"/>
      <c r="H173" s="96">
        <f>FP159</f>
        <v>0</v>
      </c>
      <c r="I173" s="96"/>
      <c r="J173" s="96">
        <f>DS159</f>
        <v>0</v>
      </c>
      <c r="K173" s="151"/>
    </row>
    <row r="174" spans="3:11" x14ac:dyDescent="0.2">
      <c r="C174" s="19" t="s">
        <v>433</v>
      </c>
      <c r="D174" s="19"/>
      <c r="E174" s="19"/>
      <c r="F174" s="19"/>
      <c r="G174" s="19"/>
      <c r="H174" s="96">
        <f>FQ159</f>
        <v>271.45999999999998</v>
      </c>
      <c r="I174" s="96"/>
      <c r="J174" s="96">
        <f>DT159</f>
        <v>4531.5600000000004</v>
      </c>
      <c r="K174" s="151"/>
    </row>
    <row r="175" spans="3:11" x14ac:dyDescent="0.2">
      <c r="C175" s="19"/>
      <c r="D175" s="19"/>
      <c r="E175" s="19"/>
      <c r="F175" s="19"/>
      <c r="G175" s="19"/>
      <c r="H175" s="97"/>
      <c r="I175" s="97"/>
      <c r="J175" s="97"/>
      <c r="K175" s="150"/>
    </row>
    <row r="176" spans="3:11" x14ac:dyDescent="0.2">
      <c r="C176" s="19" t="s">
        <v>434</v>
      </c>
      <c r="D176" s="19"/>
      <c r="E176" s="19"/>
      <c r="F176" s="19"/>
      <c r="G176" s="19"/>
      <c r="H176" s="96">
        <f>H169</f>
        <v>188164.24</v>
      </c>
      <c r="I176" s="96"/>
      <c r="J176" s="96">
        <f>J169</f>
        <v>1714182.32</v>
      </c>
      <c r="K176" s="151"/>
    </row>
    <row r="177" spans="1:255" hidden="1" x14ac:dyDescent="0.2">
      <c r="C177" s="19" t="s">
        <v>435</v>
      </c>
      <c r="D177" s="19"/>
      <c r="E177" s="76">
        <v>20</v>
      </c>
      <c r="F177" s="77" t="s">
        <v>392</v>
      </c>
      <c r="G177" s="19"/>
      <c r="H177" s="19"/>
      <c r="I177" s="19"/>
      <c r="J177" s="96">
        <f>ROUND(J176*E177/100,2)</f>
        <v>342836.46</v>
      </c>
      <c r="K177" s="152"/>
    </row>
    <row r="178" spans="1:255" hidden="1" x14ac:dyDescent="0.2">
      <c r="C178" s="19" t="s">
        <v>436</v>
      </c>
      <c r="D178" s="19"/>
      <c r="E178" s="19"/>
      <c r="F178" s="19"/>
      <c r="G178" s="19"/>
      <c r="H178" s="19"/>
      <c r="I178" s="19"/>
      <c r="J178" s="96">
        <f>J177+J176</f>
        <v>2057018.78</v>
      </c>
      <c r="K178" s="151"/>
    </row>
    <row r="179" spans="1:255" x14ac:dyDescent="0.2">
      <c r="C179" s="19"/>
      <c r="D179" s="19"/>
      <c r="E179" s="19"/>
      <c r="F179" s="19"/>
      <c r="G179" s="19"/>
      <c r="H179" s="19"/>
      <c r="I179" s="19"/>
      <c r="J179" s="97"/>
      <c r="K179" s="150"/>
    </row>
    <row r="180" spans="1:255" hidden="1" outlineLevel="1" x14ac:dyDescent="0.2">
      <c r="C180" s="19"/>
      <c r="D180" s="19"/>
      <c r="E180" s="19"/>
      <c r="F180" s="19"/>
      <c r="G180" s="19"/>
      <c r="H180" s="19"/>
      <c r="I180" s="19"/>
      <c r="J180" s="19"/>
    </row>
    <row r="181" spans="1:255" hidden="1" outlineLevel="1" x14ac:dyDescent="0.2"/>
    <row r="182" spans="1:255" hidden="1" outlineLevel="1" x14ac:dyDescent="0.2">
      <c r="A182" s="78" t="s">
        <v>437</v>
      </c>
      <c r="B182" s="78"/>
      <c r="C182" s="84"/>
      <c r="D182" s="84"/>
      <c r="E182" s="84"/>
      <c r="F182" s="84"/>
      <c r="G182" s="79"/>
      <c r="H182" s="79"/>
      <c r="I182" s="84"/>
      <c r="J182" s="84"/>
      <c r="BY182" s="80">
        <f>C182</f>
        <v>0</v>
      </c>
      <c r="BZ182" s="80">
        <f>I182</f>
        <v>0</v>
      </c>
      <c r="IU182" s="18"/>
    </row>
    <row r="183" spans="1:255" s="82" customFormat="1" ht="11.25" hidden="1" outlineLevel="1" x14ac:dyDescent="0.2">
      <c r="A183" s="81"/>
      <c r="B183" s="81"/>
      <c r="C183" s="85" t="s">
        <v>438</v>
      </c>
      <c r="D183" s="85"/>
      <c r="E183" s="85"/>
      <c r="F183" s="85"/>
      <c r="G183" s="85"/>
      <c r="H183" s="85"/>
      <c r="I183" s="85" t="s">
        <v>439</v>
      </c>
      <c r="J183" s="85"/>
    </row>
    <row r="184" spans="1:255" hidden="1" outlineLevel="1" x14ac:dyDescent="0.2">
      <c r="A184" s="153"/>
      <c r="B184" s="153"/>
      <c r="C184" s="153"/>
      <c r="D184" s="153"/>
      <c r="E184" s="153"/>
      <c r="F184" s="153"/>
      <c r="G184" s="154" t="s">
        <v>440</v>
      </c>
      <c r="H184" s="153"/>
      <c r="I184" s="153"/>
      <c r="J184" s="153"/>
    </row>
    <row r="185" spans="1:255" hidden="1" outlineLevel="1" x14ac:dyDescent="0.2">
      <c r="A185" s="78" t="s">
        <v>441</v>
      </c>
      <c r="B185" s="78"/>
      <c r="C185" s="84"/>
      <c r="D185" s="84"/>
      <c r="E185" s="84"/>
      <c r="F185" s="84"/>
      <c r="G185" s="79"/>
      <c r="H185" s="79"/>
      <c r="I185" s="84"/>
      <c r="J185" s="84"/>
      <c r="BY185" s="80">
        <f>C185</f>
        <v>0</v>
      </c>
      <c r="BZ185" s="80">
        <f>I185</f>
        <v>0</v>
      </c>
      <c r="IU185" s="18"/>
    </row>
    <row r="186" spans="1:255" s="82" customFormat="1" ht="11.25" hidden="1" outlineLevel="1" x14ac:dyDescent="0.2">
      <c r="A186" s="81"/>
      <c r="B186" s="81"/>
      <c r="C186" s="85" t="s">
        <v>438</v>
      </c>
      <c r="D186" s="85"/>
      <c r="E186" s="85"/>
      <c r="F186" s="85"/>
      <c r="G186" s="85"/>
      <c r="H186" s="85"/>
      <c r="I186" s="85" t="s">
        <v>439</v>
      </c>
      <c r="J186" s="85"/>
    </row>
    <row r="187" spans="1:255" hidden="1" outlineLevel="1" x14ac:dyDescent="0.2">
      <c r="A187" s="153"/>
      <c r="B187" s="153"/>
      <c r="C187" s="153"/>
      <c r="D187" s="153"/>
      <c r="E187" s="153"/>
      <c r="F187" s="153"/>
      <c r="G187" s="154" t="s">
        <v>440</v>
      </c>
      <c r="H187" s="153"/>
      <c r="I187" s="153"/>
      <c r="J187" s="153"/>
    </row>
    <row r="188" spans="1:255" collapsed="1" x14ac:dyDescent="0.2"/>
    <row r="189" spans="1:255" outlineLevel="1" x14ac:dyDescent="0.2"/>
    <row r="190" spans="1:255" outlineLevel="1" x14ac:dyDescent="0.2"/>
    <row r="191" spans="1:255" outlineLevel="1" x14ac:dyDescent="0.2">
      <c r="A191" s="78" t="s">
        <v>442</v>
      </c>
      <c r="B191" s="78"/>
      <c r="C191" s="84"/>
      <c r="D191" s="84"/>
      <c r="E191" s="84"/>
      <c r="F191" s="84"/>
      <c r="G191" s="79"/>
      <c r="H191" s="79"/>
      <c r="I191" s="84"/>
      <c r="J191" s="84"/>
      <c r="BY191" s="80">
        <f>C191</f>
        <v>0</v>
      </c>
      <c r="BZ191" s="80">
        <f>I191</f>
        <v>0</v>
      </c>
      <c r="IU191" s="18"/>
    </row>
    <row r="192" spans="1:255" s="82" customFormat="1" ht="11.25" outlineLevel="1" x14ac:dyDescent="0.2">
      <c r="A192" s="81"/>
      <c r="B192" s="81"/>
      <c r="C192" s="85" t="s">
        <v>438</v>
      </c>
      <c r="D192" s="85"/>
      <c r="E192" s="85"/>
      <c r="F192" s="85"/>
      <c r="G192" s="85"/>
      <c r="H192" s="85"/>
      <c r="I192" s="85" t="s">
        <v>439</v>
      </c>
      <c r="J192" s="85"/>
    </row>
    <row r="193" spans="1:255" outlineLevel="1" x14ac:dyDescent="0.2">
      <c r="A193" s="153"/>
      <c r="B193" s="153"/>
      <c r="C193" s="153"/>
      <c r="D193" s="153"/>
      <c r="E193" s="153"/>
      <c r="F193" s="153"/>
      <c r="G193" s="154" t="s">
        <v>440</v>
      </c>
      <c r="H193" s="153"/>
      <c r="I193" s="153"/>
      <c r="J193" s="153"/>
    </row>
    <row r="194" spans="1:255" outlineLevel="1" x14ac:dyDescent="0.2">
      <c r="A194" s="78" t="s">
        <v>443</v>
      </c>
      <c r="B194" s="78"/>
      <c r="C194" s="84"/>
      <c r="D194" s="84"/>
      <c r="E194" s="84"/>
      <c r="F194" s="84"/>
      <c r="G194" s="79"/>
      <c r="H194" s="79"/>
      <c r="I194" s="84"/>
      <c r="J194" s="84"/>
      <c r="BY194" s="80">
        <f>C194</f>
        <v>0</v>
      </c>
      <c r="BZ194" s="80">
        <f>I194</f>
        <v>0</v>
      </c>
      <c r="IU194" s="18"/>
    </row>
    <row r="195" spans="1:255" s="82" customFormat="1" ht="11.25" outlineLevel="1" x14ac:dyDescent="0.2">
      <c r="A195" s="81"/>
      <c r="B195" s="81"/>
      <c r="C195" s="85" t="s">
        <v>438</v>
      </c>
      <c r="D195" s="85"/>
      <c r="E195" s="85"/>
      <c r="F195" s="85"/>
      <c r="G195" s="85"/>
      <c r="H195" s="85"/>
      <c r="I195" s="85" t="s">
        <v>439</v>
      </c>
      <c r="J195" s="85"/>
    </row>
    <row r="196" spans="1:255" outlineLevel="1" x14ac:dyDescent="0.2">
      <c r="A196" s="153"/>
      <c r="B196" s="153"/>
      <c r="C196" s="153"/>
      <c r="D196" s="153"/>
      <c r="E196" s="153"/>
      <c r="F196" s="153"/>
      <c r="G196" s="154" t="s">
        <v>440</v>
      </c>
      <c r="H196" s="153"/>
      <c r="I196" s="153"/>
      <c r="J196" s="153"/>
    </row>
    <row r="198" spans="1:255" x14ac:dyDescent="0.2">
      <c r="Y198" s="18">
        <v>999</v>
      </c>
      <c r="Z198" s="18" t="s">
        <v>444</v>
      </c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</sheetData>
  <mergeCells count="147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H119:I119"/>
    <mergeCell ref="J119:K119"/>
    <mergeCell ref="H125:I125"/>
    <mergeCell ref="J125:K125"/>
    <mergeCell ref="H128:I128"/>
    <mergeCell ref="J128:K128"/>
    <mergeCell ref="H99:I99"/>
    <mergeCell ref="J99:K99"/>
    <mergeCell ref="H105:I105"/>
    <mergeCell ref="J105:K105"/>
    <mergeCell ref="H111:I111"/>
    <mergeCell ref="J111:K111"/>
    <mergeCell ref="H140:I140"/>
    <mergeCell ref="J140:K140"/>
    <mergeCell ref="H143:I143"/>
    <mergeCell ref="J143:K143"/>
    <mergeCell ref="H146:I146"/>
    <mergeCell ref="J146:K146"/>
    <mergeCell ref="H131:I131"/>
    <mergeCell ref="J131:K131"/>
    <mergeCell ref="H134:I134"/>
    <mergeCell ref="J134:K134"/>
    <mergeCell ref="H137:I137"/>
    <mergeCell ref="J137:K137"/>
    <mergeCell ref="H158:I158"/>
    <mergeCell ref="J158:K158"/>
    <mergeCell ref="H159:I159"/>
    <mergeCell ref="J159:K159"/>
    <mergeCell ref="H160:I160"/>
    <mergeCell ref="J160:K160"/>
    <mergeCell ref="H149:I149"/>
    <mergeCell ref="J149:K149"/>
    <mergeCell ref="H152:I152"/>
    <mergeCell ref="J152:K152"/>
    <mergeCell ref="H155:I155"/>
    <mergeCell ref="J155:K155"/>
    <mergeCell ref="H164:I164"/>
    <mergeCell ref="J164:K164"/>
    <mergeCell ref="H165:I165"/>
    <mergeCell ref="J165:K165"/>
    <mergeCell ref="H166:I166"/>
    <mergeCell ref="J166:K166"/>
    <mergeCell ref="H161:I161"/>
    <mergeCell ref="J161:K161"/>
    <mergeCell ref="H162:I162"/>
    <mergeCell ref="J162:K162"/>
    <mergeCell ref="H163:I163"/>
    <mergeCell ref="J163:K163"/>
    <mergeCell ref="H170:I170"/>
    <mergeCell ref="J170:K170"/>
    <mergeCell ref="H171:I171"/>
    <mergeCell ref="J171:K171"/>
    <mergeCell ref="H172:I172"/>
    <mergeCell ref="J172:K172"/>
    <mergeCell ref="H167:I167"/>
    <mergeCell ref="J167:K167"/>
    <mergeCell ref="H168:I168"/>
    <mergeCell ref="J168:K168"/>
    <mergeCell ref="H169:I169"/>
    <mergeCell ref="J169:K169"/>
    <mergeCell ref="H176:I176"/>
    <mergeCell ref="J176:K176"/>
    <mergeCell ref="J177:K177"/>
    <mergeCell ref="J178:K178"/>
    <mergeCell ref="J179:K179"/>
    <mergeCell ref="C182:F182"/>
    <mergeCell ref="I182:J182"/>
    <mergeCell ref="H173:I173"/>
    <mergeCell ref="J173:K173"/>
    <mergeCell ref="H174:I174"/>
    <mergeCell ref="J174:K174"/>
    <mergeCell ref="H175:I175"/>
    <mergeCell ref="J175:K175"/>
    <mergeCell ref="C195:H195"/>
    <mergeCell ref="I195:J195"/>
    <mergeCell ref="C191:F191"/>
    <mergeCell ref="I191:J191"/>
    <mergeCell ref="C192:H192"/>
    <mergeCell ref="I192:J192"/>
    <mergeCell ref="C194:F194"/>
    <mergeCell ref="I194:J194"/>
    <mergeCell ref="C183:H183"/>
    <mergeCell ref="I183:J183"/>
    <mergeCell ref="C185:F185"/>
    <mergeCell ref="I185:J185"/>
    <mergeCell ref="C186:H186"/>
    <mergeCell ref="I186:J186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3"/>
  <sheetViews>
    <sheetView workbookViewId="0">
      <selection activeCell="A169" sqref="A169:AH16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335</v>
      </c>
    </row>
    <row r="6" spans="1:133" x14ac:dyDescent="0.2">
      <c r="G6">
        <v>10</v>
      </c>
      <c r="H6" t="s">
        <v>331</v>
      </c>
    </row>
    <row r="7" spans="1:133" x14ac:dyDescent="0.2">
      <c r="G7">
        <v>2</v>
      </c>
      <c r="H7" t="s">
        <v>332</v>
      </c>
    </row>
    <row r="8" spans="1:133" x14ac:dyDescent="0.2">
      <c r="G8">
        <f>IF((Source!AR75&lt;&gt;'1.Смета.или.Акт'!P159),0,1)</f>
        <v>1</v>
      </c>
      <c r="H8" t="s">
        <v>420</v>
      </c>
    </row>
    <row r="9" spans="1:133" x14ac:dyDescent="0.2">
      <c r="G9" s="11" t="s">
        <v>333</v>
      </c>
      <c r="H9" t="s">
        <v>334</v>
      </c>
    </row>
    <row r="12" spans="1:133" x14ac:dyDescent="0.2">
      <c r="A12" s="1">
        <v>1</v>
      </c>
      <c r="B12" s="1">
        <v>167</v>
      </c>
      <c r="C12" s="1">
        <v>0</v>
      </c>
      <c r="D12" s="1">
        <f>ROW(A104)</f>
        <v>104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B104</f>
        <v>167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Коррект_1КМ_АСБ 4х120'Новое строительство КЛ 0,4 кВ №3, №15 ТП829 - г.Орёл</v>
      </c>
      <c r="H18" s="3"/>
      <c r="I18" s="3"/>
      <c r="J18" s="3"/>
      <c r="K18" s="3"/>
      <c r="L18" s="3"/>
      <c r="M18" s="3"/>
      <c r="N18" s="3"/>
      <c r="O18" s="3">
        <f t="shared" ref="O18:AT18" si="1">O104</f>
        <v>177705.74</v>
      </c>
      <c r="P18" s="3">
        <f t="shared" si="1"/>
        <v>138267.32999999999</v>
      </c>
      <c r="Q18" s="3">
        <f t="shared" si="1"/>
        <v>35093.58</v>
      </c>
      <c r="R18" s="3">
        <f t="shared" si="1"/>
        <v>2154.5500000000002</v>
      </c>
      <c r="S18" s="3">
        <f t="shared" si="1"/>
        <v>4344.83</v>
      </c>
      <c r="T18" s="3">
        <f t="shared" si="1"/>
        <v>0</v>
      </c>
      <c r="U18" s="3">
        <f t="shared" si="1"/>
        <v>435.4227958802</v>
      </c>
      <c r="V18" s="3">
        <f t="shared" si="1"/>
        <v>162.7181086452</v>
      </c>
      <c r="W18" s="3">
        <f t="shared" si="1"/>
        <v>0</v>
      </c>
      <c r="X18" s="3">
        <f t="shared" si="1"/>
        <v>6298.11</v>
      </c>
      <c r="Y18" s="3">
        <f t="shared" si="1"/>
        <v>4160.3900000000003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188164.24</v>
      </c>
      <c r="AS18" s="3">
        <f t="shared" si="1"/>
        <v>176662.1</v>
      </c>
      <c r="AT18" s="3">
        <f t="shared" si="1"/>
        <v>11230.68</v>
      </c>
      <c r="AU18" s="3">
        <f t="shared" ref="AU18:BZ18" si="2">AU104</f>
        <v>271.45999999999998</v>
      </c>
      <c r="AV18" s="3">
        <f t="shared" si="2"/>
        <v>138267.32999999999</v>
      </c>
      <c r="AW18" s="3">
        <f t="shared" si="2"/>
        <v>138267.32999999999</v>
      </c>
      <c r="AX18" s="3">
        <f t="shared" si="2"/>
        <v>0</v>
      </c>
      <c r="AY18" s="3">
        <f t="shared" si="2"/>
        <v>138267.32999999999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DG104</f>
        <v>1555185.07</v>
      </c>
      <c r="DH18" s="4">
        <f t="shared" si="4"/>
        <v>1037004.98</v>
      </c>
      <c r="DI18" s="4">
        <f t="shared" si="4"/>
        <v>438669.81</v>
      </c>
      <c r="DJ18" s="4">
        <f t="shared" si="4"/>
        <v>39428.33</v>
      </c>
      <c r="DK18" s="4">
        <f t="shared" si="4"/>
        <v>79510.28</v>
      </c>
      <c r="DL18" s="4">
        <f t="shared" si="4"/>
        <v>0</v>
      </c>
      <c r="DM18" s="4">
        <f t="shared" si="4"/>
        <v>435.4227958802</v>
      </c>
      <c r="DN18" s="4">
        <f t="shared" si="4"/>
        <v>162.7181086452</v>
      </c>
      <c r="DO18" s="4">
        <f t="shared" si="4"/>
        <v>0</v>
      </c>
      <c r="DP18" s="4">
        <f t="shared" si="4"/>
        <v>98089.23</v>
      </c>
      <c r="DQ18" s="4">
        <f t="shared" si="4"/>
        <v>60908.02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1714182.32</v>
      </c>
      <c r="EK18" s="4">
        <f t="shared" si="4"/>
        <v>1545440.64</v>
      </c>
      <c r="EL18" s="4">
        <f t="shared" si="4"/>
        <v>164210.12</v>
      </c>
      <c r="EM18" s="4">
        <f t="shared" ref="EM18:FR18" si="5">EM104</f>
        <v>4531.5600000000004</v>
      </c>
      <c r="EN18" s="4">
        <f t="shared" si="5"/>
        <v>1037004.98</v>
      </c>
      <c r="EO18" s="4">
        <f t="shared" si="5"/>
        <v>1037004.98</v>
      </c>
      <c r="EP18" s="4">
        <f t="shared" si="5"/>
        <v>0</v>
      </c>
      <c r="EQ18" s="4">
        <f t="shared" si="5"/>
        <v>1037004.98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ROW(A75)</f>
        <v>75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O75</f>
        <v>177705.74</v>
      </c>
      <c r="P22" s="3">
        <f t="shared" si="8"/>
        <v>138267.32999999999</v>
      </c>
      <c r="Q22" s="3">
        <f t="shared" si="8"/>
        <v>35093.58</v>
      </c>
      <c r="R22" s="3">
        <f t="shared" si="8"/>
        <v>2154.5500000000002</v>
      </c>
      <c r="S22" s="3">
        <f t="shared" si="8"/>
        <v>4344.83</v>
      </c>
      <c r="T22" s="3">
        <f t="shared" si="8"/>
        <v>0</v>
      </c>
      <c r="U22" s="3">
        <f t="shared" si="8"/>
        <v>435.4227958802</v>
      </c>
      <c r="V22" s="3">
        <f t="shared" si="8"/>
        <v>162.7181086452</v>
      </c>
      <c r="W22" s="3">
        <f t="shared" si="8"/>
        <v>0</v>
      </c>
      <c r="X22" s="3">
        <f t="shared" si="8"/>
        <v>6298.11</v>
      </c>
      <c r="Y22" s="3">
        <f t="shared" si="8"/>
        <v>4160.3900000000003</v>
      </c>
      <c r="Z22" s="3">
        <f t="shared" si="8"/>
        <v>0</v>
      </c>
      <c r="AA22" s="3">
        <f t="shared" si="8"/>
        <v>0</v>
      </c>
      <c r="AB22" s="3">
        <f t="shared" si="8"/>
        <v>177705.74</v>
      </c>
      <c r="AC22" s="3">
        <f t="shared" si="8"/>
        <v>138267.32999999999</v>
      </c>
      <c r="AD22" s="3">
        <f t="shared" si="8"/>
        <v>35093.58</v>
      </c>
      <c r="AE22" s="3">
        <f t="shared" si="8"/>
        <v>2154.5500000000002</v>
      </c>
      <c r="AF22" s="3">
        <f t="shared" si="8"/>
        <v>4344.83</v>
      </c>
      <c r="AG22" s="3">
        <f t="shared" si="8"/>
        <v>0</v>
      </c>
      <c r="AH22" s="3">
        <f t="shared" si="8"/>
        <v>435.4227958802</v>
      </c>
      <c r="AI22" s="3">
        <f t="shared" si="8"/>
        <v>162.7181086452</v>
      </c>
      <c r="AJ22" s="3">
        <f t="shared" si="8"/>
        <v>0</v>
      </c>
      <c r="AK22" s="3">
        <f t="shared" si="8"/>
        <v>6298.11</v>
      </c>
      <c r="AL22" s="3">
        <f t="shared" si="8"/>
        <v>4160.3900000000003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188164.24</v>
      </c>
      <c r="AS22" s="3">
        <f t="shared" si="8"/>
        <v>176662.1</v>
      </c>
      <c r="AT22" s="3">
        <f t="shared" si="8"/>
        <v>11230.68</v>
      </c>
      <c r="AU22" s="3">
        <f t="shared" ref="AU22:BZ22" si="9">AU75</f>
        <v>271.45999999999998</v>
      </c>
      <c r="AV22" s="3">
        <f t="shared" si="9"/>
        <v>138267.32999999999</v>
      </c>
      <c r="AW22" s="3">
        <f t="shared" si="9"/>
        <v>138267.32999999999</v>
      </c>
      <c r="AX22" s="3">
        <f t="shared" si="9"/>
        <v>0</v>
      </c>
      <c r="AY22" s="3">
        <f t="shared" si="9"/>
        <v>138267.32999999999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CA75</f>
        <v>188164.24</v>
      </c>
      <c r="CB22" s="3">
        <f t="shared" si="10"/>
        <v>176662.1</v>
      </c>
      <c r="CC22" s="3">
        <f t="shared" si="10"/>
        <v>11230.68</v>
      </c>
      <c r="CD22" s="3">
        <f t="shared" si="10"/>
        <v>271.45999999999998</v>
      </c>
      <c r="CE22" s="3">
        <f t="shared" si="10"/>
        <v>138267.32999999999</v>
      </c>
      <c r="CF22" s="3">
        <f t="shared" si="10"/>
        <v>138267.32999999999</v>
      </c>
      <c r="CG22" s="3">
        <f t="shared" si="10"/>
        <v>0</v>
      </c>
      <c r="CH22" s="3">
        <f t="shared" si="10"/>
        <v>138267.32999999999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DG75</f>
        <v>1555185.07</v>
      </c>
      <c r="DH22" s="4">
        <f t="shared" si="11"/>
        <v>1037004.98</v>
      </c>
      <c r="DI22" s="4">
        <f t="shared" si="11"/>
        <v>438669.81</v>
      </c>
      <c r="DJ22" s="4">
        <f t="shared" si="11"/>
        <v>39428.33</v>
      </c>
      <c r="DK22" s="4">
        <f t="shared" si="11"/>
        <v>79510.28</v>
      </c>
      <c r="DL22" s="4">
        <f t="shared" si="11"/>
        <v>0</v>
      </c>
      <c r="DM22" s="4">
        <f t="shared" si="11"/>
        <v>435.4227958802</v>
      </c>
      <c r="DN22" s="4">
        <f t="shared" si="11"/>
        <v>162.7181086452</v>
      </c>
      <c r="DO22" s="4">
        <f t="shared" si="11"/>
        <v>0</v>
      </c>
      <c r="DP22" s="4">
        <f t="shared" si="11"/>
        <v>98089.23</v>
      </c>
      <c r="DQ22" s="4">
        <f t="shared" si="11"/>
        <v>60908.02</v>
      </c>
      <c r="DR22" s="4">
        <f t="shared" si="11"/>
        <v>0</v>
      </c>
      <c r="DS22" s="4">
        <f t="shared" si="11"/>
        <v>0</v>
      </c>
      <c r="DT22" s="4">
        <f t="shared" si="11"/>
        <v>1555185.07</v>
      </c>
      <c r="DU22" s="4">
        <f t="shared" si="11"/>
        <v>1037004.98</v>
      </c>
      <c r="DV22" s="4">
        <f t="shared" si="11"/>
        <v>438669.81</v>
      </c>
      <c r="DW22" s="4">
        <f t="shared" si="11"/>
        <v>39428.33</v>
      </c>
      <c r="DX22" s="4">
        <f t="shared" si="11"/>
        <v>79510.28</v>
      </c>
      <c r="DY22" s="4">
        <f t="shared" si="11"/>
        <v>0</v>
      </c>
      <c r="DZ22" s="4">
        <f t="shared" si="11"/>
        <v>435.4227958802</v>
      </c>
      <c r="EA22" s="4">
        <f t="shared" si="11"/>
        <v>162.7181086452</v>
      </c>
      <c r="EB22" s="4">
        <f t="shared" si="11"/>
        <v>0</v>
      </c>
      <c r="EC22" s="4">
        <f t="shared" si="11"/>
        <v>98089.23</v>
      </c>
      <c r="ED22" s="4">
        <f t="shared" si="11"/>
        <v>60908.02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1714182.32</v>
      </c>
      <c r="EK22" s="4">
        <f t="shared" si="11"/>
        <v>1545440.64</v>
      </c>
      <c r="EL22" s="4">
        <f t="shared" si="11"/>
        <v>164210.12</v>
      </c>
      <c r="EM22" s="4">
        <f t="shared" ref="EM22:FR22" si="12">EM75</f>
        <v>4531.5600000000004</v>
      </c>
      <c r="EN22" s="4">
        <f t="shared" si="12"/>
        <v>1037004.98</v>
      </c>
      <c r="EO22" s="4">
        <f t="shared" si="12"/>
        <v>1037004.98</v>
      </c>
      <c r="EP22" s="4">
        <f t="shared" si="12"/>
        <v>0</v>
      </c>
      <c r="EQ22" s="4">
        <f t="shared" si="12"/>
        <v>1037004.98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FS75</f>
        <v>1714182.32</v>
      </c>
      <c r="FT22" s="4">
        <f t="shared" si="13"/>
        <v>1545440.64</v>
      </c>
      <c r="FU22" s="4">
        <f t="shared" si="13"/>
        <v>164210.12</v>
      </c>
      <c r="FV22" s="4">
        <f t="shared" si="13"/>
        <v>4531.5600000000004</v>
      </c>
      <c r="FW22" s="4">
        <f t="shared" si="13"/>
        <v>1037004.98</v>
      </c>
      <c r="FX22" s="4">
        <f t="shared" si="13"/>
        <v>1037004.98</v>
      </c>
      <c r="FY22" s="4">
        <f t="shared" si="13"/>
        <v>0</v>
      </c>
      <c r="FZ22" s="4">
        <f t="shared" si="13"/>
        <v>1037004.98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0.42852000000000001</v>
      </c>
      <c r="J24" s="2">
        <v>0</v>
      </c>
      <c r="K24" s="2"/>
      <c r="L24" s="2"/>
      <c r="M24" s="2"/>
      <c r="N24" s="2"/>
      <c r="O24" s="2">
        <f t="shared" ref="O24:O55" si="14">ROUND(CP24,2)</f>
        <v>807.88</v>
      </c>
      <c r="P24" s="2">
        <f t="shared" ref="P24:P55" si="15">ROUND(CQ24*I24,2)</f>
        <v>0</v>
      </c>
      <c r="Q24" s="2">
        <f t="shared" ref="Q24:Q55" si="16">ROUND(CR24*I24,2)</f>
        <v>807.88</v>
      </c>
      <c r="R24" s="2">
        <f t="shared" ref="R24:R55" si="17">ROUND(CS24*I24,2)</f>
        <v>88.74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6.5734968</v>
      </c>
      <c r="W24" s="2">
        <f t="shared" ref="W24:W55" si="22">ROUND(CX24*I24,2)</f>
        <v>0</v>
      </c>
      <c r="X24" s="2">
        <f t="shared" ref="X24:X55" si="23">ROUND(CY24,2)</f>
        <v>84.3</v>
      </c>
      <c r="Y24" s="2">
        <f t="shared" ref="Y24:Y55" si="24">ROUND(CZ24,2)</f>
        <v>44.37</v>
      </c>
      <c r="Z24" s="2"/>
      <c r="AA24" s="2">
        <v>34730854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807.88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84.302999999999997</v>
      </c>
      <c r="CZ24" s="2">
        <f t="shared" ref="CZ24:CZ55" si="43">(((S24+(R24*IF(0,0,1)))*AU24)/100)</f>
        <v>44.37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936.55</v>
      </c>
      <c r="GN24" s="2">
        <f t="shared" ref="GN24:GN55" si="47">IF(OR(BI24=0,BI24=1),ROUND(O24+X24+Y24+GK24,2),0)</f>
        <v>936.55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0.42852000000000001</v>
      </c>
      <c r="J25">
        <v>0</v>
      </c>
      <c r="O25">
        <f t="shared" si="14"/>
        <v>10098.56</v>
      </c>
      <c r="P25">
        <f t="shared" si="15"/>
        <v>0</v>
      </c>
      <c r="Q25">
        <f t="shared" si="16"/>
        <v>10098.56</v>
      </c>
      <c r="R25">
        <f t="shared" si="17"/>
        <v>1623.98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6.5734968</v>
      </c>
      <c r="W25">
        <f t="shared" si="22"/>
        <v>0</v>
      </c>
      <c r="X25">
        <f t="shared" si="23"/>
        <v>1315.42</v>
      </c>
      <c r="Y25">
        <f t="shared" si="24"/>
        <v>649.59</v>
      </c>
      <c r="AA25">
        <v>34730855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10098.56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1315.4238</v>
      </c>
      <c r="CZ25">
        <f t="shared" si="43"/>
        <v>649.59199999999998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12063.57</v>
      </c>
      <c r="GN25">
        <f t="shared" si="47"/>
        <v>12063.57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7.1419999999999997E-2</v>
      </c>
      <c r="J26" s="2">
        <v>0</v>
      </c>
      <c r="K26" s="2"/>
      <c r="L26" s="2"/>
      <c r="M26" s="2"/>
      <c r="N26" s="2"/>
      <c r="O26" s="2">
        <f t="shared" si="14"/>
        <v>74.81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74.81</v>
      </c>
      <c r="T26" s="2">
        <f t="shared" si="19"/>
        <v>0</v>
      </c>
      <c r="U26" s="2">
        <f t="shared" si="20"/>
        <v>8.9275000000000002</v>
      </c>
      <c r="V26" s="2">
        <f t="shared" si="21"/>
        <v>0</v>
      </c>
      <c r="W26" s="2">
        <f t="shared" si="22"/>
        <v>0</v>
      </c>
      <c r="X26" s="2">
        <f t="shared" si="23"/>
        <v>59.85</v>
      </c>
      <c r="Y26" s="2">
        <f t="shared" si="24"/>
        <v>33.659999999999997</v>
      </c>
      <c r="Z26" s="2"/>
      <c r="AA26" s="2">
        <v>34730854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74.81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59.847999999999999</v>
      </c>
      <c r="CZ26" s="2">
        <f t="shared" si="43"/>
        <v>33.664500000000004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168.32</v>
      </c>
      <c r="GN26" s="2">
        <f t="shared" si="47"/>
        <v>168.32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7.1419999999999997E-2</v>
      </c>
      <c r="J27">
        <v>0</v>
      </c>
      <c r="O27">
        <f t="shared" si="14"/>
        <v>1369.07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1369.07</v>
      </c>
      <c r="T27">
        <f t="shared" si="19"/>
        <v>0</v>
      </c>
      <c r="U27">
        <f t="shared" si="20"/>
        <v>8.9275000000000002</v>
      </c>
      <c r="V27">
        <f t="shared" si="21"/>
        <v>0</v>
      </c>
      <c r="W27">
        <f t="shared" si="22"/>
        <v>0</v>
      </c>
      <c r="X27">
        <f t="shared" si="23"/>
        <v>930.97</v>
      </c>
      <c r="Y27">
        <f t="shared" si="24"/>
        <v>492.87</v>
      </c>
      <c r="AA27">
        <v>34730855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1369.07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930.96759999999995</v>
      </c>
      <c r="CZ27">
        <f t="shared" si="43"/>
        <v>492.86519999999996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2792.91</v>
      </c>
      <c r="GN27">
        <f t="shared" si="47"/>
        <v>2792.91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6</v>
      </c>
      <c r="J28" s="2">
        <v>0</v>
      </c>
      <c r="K28" s="2"/>
      <c r="L28" s="2"/>
      <c r="M28" s="2"/>
      <c r="N28" s="2"/>
      <c r="O28" s="2">
        <f t="shared" si="14"/>
        <v>11136.72</v>
      </c>
      <c r="P28" s="2">
        <f t="shared" si="15"/>
        <v>0.06</v>
      </c>
      <c r="Q28" s="2">
        <f t="shared" si="16"/>
        <v>10380.299999999999</v>
      </c>
      <c r="R28" s="2">
        <f t="shared" si="17"/>
        <v>512.76</v>
      </c>
      <c r="S28" s="2">
        <f t="shared" si="18"/>
        <v>756.36</v>
      </c>
      <c r="T28" s="2">
        <f t="shared" si="19"/>
        <v>0</v>
      </c>
      <c r="U28" s="2">
        <f t="shared" si="20"/>
        <v>73.08</v>
      </c>
      <c r="V28" s="2">
        <f t="shared" si="21"/>
        <v>37.980000000000004</v>
      </c>
      <c r="W28" s="2">
        <f t="shared" si="22"/>
        <v>0</v>
      </c>
      <c r="X28" s="2">
        <f t="shared" si="23"/>
        <v>1269.1199999999999</v>
      </c>
      <c r="Y28" s="2">
        <f t="shared" si="24"/>
        <v>824.93</v>
      </c>
      <c r="Z28" s="2"/>
      <c r="AA28" s="2">
        <v>34730854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11136.72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1269.1199999999999</v>
      </c>
      <c r="CZ28" s="2">
        <f t="shared" si="43"/>
        <v>824.92799999999988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13230.77</v>
      </c>
      <c r="GN28" s="2">
        <f t="shared" si="47"/>
        <v>13230.77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6</v>
      </c>
      <c r="J29">
        <v>0</v>
      </c>
      <c r="O29">
        <f t="shared" si="14"/>
        <v>143595.59</v>
      </c>
      <c r="P29">
        <f t="shared" si="15"/>
        <v>0.45</v>
      </c>
      <c r="Q29">
        <f t="shared" si="16"/>
        <v>129753.75</v>
      </c>
      <c r="R29">
        <f t="shared" si="17"/>
        <v>9383.51</v>
      </c>
      <c r="S29">
        <f t="shared" si="18"/>
        <v>13841.39</v>
      </c>
      <c r="T29">
        <f t="shared" si="19"/>
        <v>0</v>
      </c>
      <c r="U29">
        <f t="shared" si="20"/>
        <v>73.08</v>
      </c>
      <c r="V29">
        <f t="shared" si="21"/>
        <v>37.980000000000004</v>
      </c>
      <c r="W29">
        <f t="shared" si="22"/>
        <v>0</v>
      </c>
      <c r="X29">
        <f t="shared" si="23"/>
        <v>19741.169999999998</v>
      </c>
      <c r="Y29">
        <f t="shared" si="24"/>
        <v>12076.95</v>
      </c>
      <c r="AA29">
        <v>34730855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143595.59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19741.165000000001</v>
      </c>
      <c r="CZ29">
        <f t="shared" si="43"/>
        <v>12076.948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175413.71</v>
      </c>
      <c r="GN29">
        <f t="shared" si="47"/>
        <v>175413.71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28</v>
      </c>
      <c r="J30" s="2">
        <v>0</v>
      </c>
      <c r="K30" s="2"/>
      <c r="L30" s="2"/>
      <c r="M30" s="2"/>
      <c r="N30" s="2"/>
      <c r="O30" s="2">
        <f t="shared" si="14"/>
        <v>20265.560000000001</v>
      </c>
      <c r="P30" s="2">
        <f t="shared" si="15"/>
        <v>0.28000000000000003</v>
      </c>
      <c r="Q30" s="2">
        <f t="shared" si="16"/>
        <v>18978.68</v>
      </c>
      <c r="R30" s="2">
        <f t="shared" si="17"/>
        <v>937.44</v>
      </c>
      <c r="S30" s="2">
        <f t="shared" si="18"/>
        <v>1286.5999999999999</v>
      </c>
      <c r="T30" s="2">
        <f t="shared" si="19"/>
        <v>0</v>
      </c>
      <c r="U30" s="2">
        <f t="shared" si="20"/>
        <v>124.32000000000001</v>
      </c>
      <c r="V30" s="2">
        <f t="shared" si="21"/>
        <v>69.44</v>
      </c>
      <c r="W30" s="2">
        <f t="shared" si="22"/>
        <v>0</v>
      </c>
      <c r="X30" s="2">
        <f t="shared" si="23"/>
        <v>2224.04</v>
      </c>
      <c r="Y30" s="2">
        <f t="shared" si="24"/>
        <v>1445.63</v>
      </c>
      <c r="Z30" s="2"/>
      <c r="AA30" s="2">
        <v>34730854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20265.559999999998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2224.04</v>
      </c>
      <c r="CZ30" s="2">
        <f t="shared" si="43"/>
        <v>1445.626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23935.23</v>
      </c>
      <c r="GN30" s="2">
        <f t="shared" si="47"/>
        <v>23935.23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28</v>
      </c>
      <c r="J31">
        <v>0</v>
      </c>
      <c r="O31">
        <f t="shared" si="14"/>
        <v>260780.38</v>
      </c>
      <c r="P31">
        <f t="shared" si="15"/>
        <v>2.1</v>
      </c>
      <c r="Q31">
        <f t="shared" si="16"/>
        <v>237233.5</v>
      </c>
      <c r="R31">
        <f t="shared" si="17"/>
        <v>17155.150000000001</v>
      </c>
      <c r="S31">
        <f t="shared" si="18"/>
        <v>23544.78</v>
      </c>
      <c r="T31">
        <f t="shared" si="19"/>
        <v>0</v>
      </c>
      <c r="U31">
        <f t="shared" si="20"/>
        <v>124.32000000000001</v>
      </c>
      <c r="V31">
        <f t="shared" si="21"/>
        <v>69.44</v>
      </c>
      <c r="W31">
        <f t="shared" si="22"/>
        <v>0</v>
      </c>
      <c r="X31">
        <f t="shared" si="23"/>
        <v>34594.94</v>
      </c>
      <c r="Y31">
        <f t="shared" si="24"/>
        <v>21163.96</v>
      </c>
      <c r="AA31">
        <v>34730855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260780.38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34594.940499999997</v>
      </c>
      <c r="CZ31">
        <f t="shared" si="43"/>
        <v>21163.963599999999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316539.28000000003</v>
      </c>
      <c r="GN31">
        <f t="shared" si="47"/>
        <v>316539.28000000003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7.5</v>
      </c>
      <c r="J32" s="2">
        <v>0</v>
      </c>
      <c r="K32" s="2"/>
      <c r="L32" s="2"/>
      <c r="M32" s="2"/>
      <c r="N32" s="2"/>
      <c r="O32" s="2">
        <f t="shared" si="14"/>
        <v>4103.4799999999996</v>
      </c>
      <c r="P32" s="2">
        <f t="shared" si="15"/>
        <v>0</v>
      </c>
      <c r="Q32" s="2">
        <f t="shared" si="16"/>
        <v>2817.75</v>
      </c>
      <c r="R32" s="2">
        <f t="shared" si="17"/>
        <v>365.18</v>
      </c>
      <c r="S32" s="2">
        <f t="shared" si="18"/>
        <v>1285.73</v>
      </c>
      <c r="T32" s="2">
        <f t="shared" si="19"/>
        <v>0</v>
      </c>
      <c r="U32" s="2">
        <f t="shared" si="20"/>
        <v>133.65</v>
      </c>
      <c r="V32" s="2">
        <f t="shared" si="21"/>
        <v>29.099999999999998</v>
      </c>
      <c r="W32" s="2">
        <f t="shared" si="22"/>
        <v>0</v>
      </c>
      <c r="X32" s="2">
        <f t="shared" si="23"/>
        <v>1568.36</v>
      </c>
      <c r="Y32" s="2">
        <f t="shared" si="24"/>
        <v>1073.0899999999999</v>
      </c>
      <c r="Z32" s="2"/>
      <c r="AA32" s="2">
        <v>34730854</v>
      </c>
      <c r="AB32" s="2">
        <f t="shared" si="25"/>
        <v>547.13</v>
      </c>
      <c r="AC32" s="2">
        <f>ROUND((ES32+(SUM(SmtRes!BC19:'SmtRes'!BC24)+SUM(EtalonRes!AL43:'EtalonRes'!AL54))),2)</f>
        <v>0</v>
      </c>
      <c r="AD32" s="2">
        <f t="shared" si="26"/>
        <v>375.7</v>
      </c>
      <c r="AE32" s="2">
        <f t="shared" si="27"/>
        <v>48.69</v>
      </c>
      <c r="AF32" s="2">
        <f t="shared" si="28"/>
        <v>171.43</v>
      </c>
      <c r="AG32" s="2">
        <f t="shared" si="29"/>
        <v>0</v>
      </c>
      <c r="AH32" s="2">
        <f t="shared" si="30"/>
        <v>17.82</v>
      </c>
      <c r="AI32" s="2">
        <f t="shared" si="31"/>
        <v>3.88</v>
      </c>
      <c r="AJ32" s="2">
        <f t="shared" si="32"/>
        <v>0</v>
      </c>
      <c r="AK32" s="2">
        <v>621.96</v>
      </c>
      <c r="AL32" s="2">
        <v>74.83</v>
      </c>
      <c r="AM32" s="2">
        <v>375.7</v>
      </c>
      <c r="AN32" s="2">
        <v>48.69</v>
      </c>
      <c r="AO32" s="2">
        <v>171.43</v>
      </c>
      <c r="AP32" s="2">
        <v>0</v>
      </c>
      <c r="AQ32" s="2">
        <v>17.82</v>
      </c>
      <c r="AR32" s="2">
        <v>3.88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4103.4799999999996</v>
      </c>
      <c r="CQ32" s="2">
        <f t="shared" si="34"/>
        <v>0</v>
      </c>
      <c r="CR32" s="2">
        <f t="shared" si="35"/>
        <v>375.7</v>
      </c>
      <c r="CS32" s="2">
        <f t="shared" si="36"/>
        <v>48.69</v>
      </c>
      <c r="CT32" s="2">
        <f t="shared" si="37"/>
        <v>171.43</v>
      </c>
      <c r="CU32" s="2">
        <f t="shared" si="38"/>
        <v>0</v>
      </c>
      <c r="CV32" s="2">
        <f t="shared" si="39"/>
        <v>17.82</v>
      </c>
      <c r="CW32" s="2">
        <f t="shared" si="40"/>
        <v>3.88</v>
      </c>
      <c r="CX32" s="2">
        <f t="shared" si="41"/>
        <v>0</v>
      </c>
      <c r="CY32" s="2">
        <f t="shared" si="42"/>
        <v>1568.3645000000001</v>
      </c>
      <c r="CZ32" s="2">
        <f t="shared" si="43"/>
        <v>1073.0915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621.96</v>
      </c>
      <c r="ES32" s="2">
        <v>74.83</v>
      </c>
      <c r="ET32" s="2">
        <v>375.7</v>
      </c>
      <c r="EU32" s="2">
        <v>48.69</v>
      </c>
      <c r="EV32" s="2">
        <v>171.43</v>
      </c>
      <c r="EW32" s="2">
        <v>17.82</v>
      </c>
      <c r="EX32" s="2">
        <v>3.88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1453463149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6744.93</v>
      </c>
      <c r="GN32" s="2">
        <f t="shared" si="47"/>
        <v>0</v>
      </c>
      <c r="GO32" s="2">
        <f t="shared" si="48"/>
        <v>6744.93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7.5</v>
      </c>
      <c r="J33">
        <v>0</v>
      </c>
      <c r="O33">
        <f t="shared" si="14"/>
        <v>58750.65</v>
      </c>
      <c r="P33">
        <f t="shared" si="15"/>
        <v>0</v>
      </c>
      <c r="Q33">
        <f t="shared" si="16"/>
        <v>35221.879999999997</v>
      </c>
      <c r="R33">
        <f t="shared" si="17"/>
        <v>6682.7</v>
      </c>
      <c r="S33">
        <f t="shared" si="18"/>
        <v>23528.77</v>
      </c>
      <c r="T33">
        <f t="shared" si="19"/>
        <v>0</v>
      </c>
      <c r="U33">
        <f t="shared" si="20"/>
        <v>133.65</v>
      </c>
      <c r="V33">
        <f t="shared" si="21"/>
        <v>29.099999999999998</v>
      </c>
      <c r="W33">
        <f t="shared" si="22"/>
        <v>0</v>
      </c>
      <c r="X33">
        <f t="shared" si="23"/>
        <v>24471.29</v>
      </c>
      <c r="Y33">
        <f t="shared" si="24"/>
        <v>15709.96</v>
      </c>
      <c r="AA33">
        <v>34730855</v>
      </c>
      <c r="AB33">
        <f t="shared" si="25"/>
        <v>547.13</v>
      </c>
      <c r="AC33">
        <f>ROUND((ES33+(SUM(SmtRes!BC25:'SmtRes'!BC30)+SUM(EtalonRes!AL55:'EtalonRes'!AL66))),2)</f>
        <v>0</v>
      </c>
      <c r="AD33">
        <f t="shared" si="26"/>
        <v>375.7</v>
      </c>
      <c r="AE33">
        <f t="shared" si="27"/>
        <v>48.69</v>
      </c>
      <c r="AF33">
        <f t="shared" si="28"/>
        <v>171.43</v>
      </c>
      <c r="AG33">
        <f t="shared" si="29"/>
        <v>0</v>
      </c>
      <c r="AH33">
        <f t="shared" si="30"/>
        <v>17.82</v>
      </c>
      <c r="AI33">
        <f t="shared" si="31"/>
        <v>3.88</v>
      </c>
      <c r="AJ33">
        <f t="shared" si="32"/>
        <v>0</v>
      </c>
      <c r="AK33">
        <f>AL33+AM33+AO33</f>
        <v>621.96</v>
      </c>
      <c r="AL33">
        <v>74.83</v>
      </c>
      <c r="AM33" s="52">
        <f>'1.Смета.или.Акт'!F78</f>
        <v>375.7</v>
      </c>
      <c r="AN33" s="52">
        <f>'1.Смета.или.Акт'!F79</f>
        <v>48.69</v>
      </c>
      <c r="AO33" s="52">
        <f>'1.Смета.или.Акт'!F77</f>
        <v>171.43</v>
      </c>
      <c r="AP33">
        <v>0</v>
      </c>
      <c r="AQ33">
        <f>'1.Смета.или.Акт'!E82</f>
        <v>17.82</v>
      </c>
      <c r="AR33">
        <v>3.88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58750.649999999994</v>
      </c>
      <c r="CQ33">
        <f t="shared" si="34"/>
        <v>0</v>
      </c>
      <c r="CR33">
        <f t="shared" si="35"/>
        <v>4696.25</v>
      </c>
      <c r="CS33">
        <f t="shared" si="36"/>
        <v>891.02700000000004</v>
      </c>
      <c r="CT33">
        <f t="shared" si="37"/>
        <v>3137.1690000000003</v>
      </c>
      <c r="CU33">
        <f t="shared" si="38"/>
        <v>0</v>
      </c>
      <c r="CV33">
        <f t="shared" si="39"/>
        <v>17.82</v>
      </c>
      <c r="CW33">
        <f t="shared" si="40"/>
        <v>3.88</v>
      </c>
      <c r="CX33">
        <f t="shared" si="41"/>
        <v>0</v>
      </c>
      <c r="CY33">
        <f t="shared" si="42"/>
        <v>24471.290700000001</v>
      </c>
      <c r="CZ33">
        <f t="shared" si="43"/>
        <v>15709.964399999999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621.96</v>
      </c>
      <c r="ES33">
        <v>74.83</v>
      </c>
      <c r="ET33" s="52">
        <f>'1.Смета.или.Акт'!F78</f>
        <v>375.7</v>
      </c>
      <c r="EU33" s="52">
        <f>'1.Смета.или.Акт'!F79</f>
        <v>48.69</v>
      </c>
      <c r="EV33" s="52">
        <f>'1.Смета.или.Акт'!F77</f>
        <v>171.43</v>
      </c>
      <c r="EW33">
        <f>'1.Смета.или.Акт'!E82</f>
        <v>17.82</v>
      </c>
      <c r="EX33">
        <v>3.88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1453463149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98931.9</v>
      </c>
      <c r="GN33">
        <f t="shared" si="47"/>
        <v>0</v>
      </c>
      <c r="GO33">
        <f t="shared" si="48"/>
        <v>98931.9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1.7855000000000001</v>
      </c>
      <c r="J34" s="2">
        <v>0</v>
      </c>
      <c r="K34" s="2"/>
      <c r="L34" s="2"/>
      <c r="M34" s="2"/>
      <c r="N34" s="2"/>
      <c r="O34" s="2">
        <f t="shared" si="14"/>
        <v>665.12</v>
      </c>
      <c r="P34" s="2">
        <f t="shared" si="15"/>
        <v>0</v>
      </c>
      <c r="Q34" s="2">
        <f t="shared" si="16"/>
        <v>155.66</v>
      </c>
      <c r="R34" s="2">
        <f t="shared" si="17"/>
        <v>8.9600000000000009</v>
      </c>
      <c r="S34" s="2">
        <f t="shared" si="18"/>
        <v>509.46</v>
      </c>
      <c r="T34" s="2">
        <f t="shared" si="19"/>
        <v>0</v>
      </c>
      <c r="U34" s="2">
        <f t="shared" si="20"/>
        <v>52.957930000000005</v>
      </c>
      <c r="V34" s="2">
        <f t="shared" si="21"/>
        <v>0.71420000000000006</v>
      </c>
      <c r="W34" s="2">
        <f t="shared" si="22"/>
        <v>0</v>
      </c>
      <c r="X34" s="2">
        <f t="shared" si="23"/>
        <v>492.5</v>
      </c>
      <c r="Y34" s="2">
        <f t="shared" si="24"/>
        <v>336.97</v>
      </c>
      <c r="Z34" s="2"/>
      <c r="AA34" s="2">
        <v>34730854</v>
      </c>
      <c r="AB34" s="2">
        <f t="shared" si="25"/>
        <v>372.51</v>
      </c>
      <c r="AC34" s="2">
        <f>ROUND((ES34+(SUM(SmtRes!BC31:'SmtRes'!BC36)+SUM(EtalonRes!AL67:'EtalonRes'!AL76))),2)</f>
        <v>0</v>
      </c>
      <c r="AD34" s="2">
        <f t="shared" si="26"/>
        <v>87.18</v>
      </c>
      <c r="AE34" s="2">
        <f t="shared" si="27"/>
        <v>5.0199999999999996</v>
      </c>
      <c r="AF34" s="2">
        <f t="shared" si="28"/>
        <v>285.33</v>
      </c>
      <c r="AG34" s="2">
        <f t="shared" si="29"/>
        <v>0</v>
      </c>
      <c r="AH34" s="2">
        <f t="shared" si="30"/>
        <v>29.66</v>
      </c>
      <c r="AI34" s="2">
        <f t="shared" si="31"/>
        <v>0.4</v>
      </c>
      <c r="AJ34" s="2">
        <f t="shared" si="32"/>
        <v>0</v>
      </c>
      <c r="AK34" s="2">
        <v>413.87</v>
      </c>
      <c r="AL34" s="2">
        <v>41.36</v>
      </c>
      <c r="AM34" s="2">
        <v>87.18</v>
      </c>
      <c r="AN34" s="2">
        <v>5.0199999999999996</v>
      </c>
      <c r="AO34" s="2">
        <v>285.33</v>
      </c>
      <c r="AP34" s="2">
        <v>0</v>
      </c>
      <c r="AQ34" s="2">
        <v>29.66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665.12</v>
      </c>
      <c r="CQ34" s="2">
        <f t="shared" si="34"/>
        <v>0</v>
      </c>
      <c r="CR34" s="2">
        <f t="shared" si="35"/>
        <v>87.18</v>
      </c>
      <c r="CS34" s="2">
        <f t="shared" si="36"/>
        <v>5.0199999999999996</v>
      </c>
      <c r="CT34" s="2">
        <f t="shared" si="37"/>
        <v>285.33</v>
      </c>
      <c r="CU34" s="2">
        <f t="shared" si="38"/>
        <v>0</v>
      </c>
      <c r="CV34" s="2">
        <f t="shared" si="39"/>
        <v>29.66</v>
      </c>
      <c r="CW34" s="2">
        <f t="shared" si="40"/>
        <v>0.4</v>
      </c>
      <c r="CX34" s="2">
        <f t="shared" si="41"/>
        <v>0</v>
      </c>
      <c r="CY34" s="2">
        <f t="shared" si="42"/>
        <v>492.49899999999997</v>
      </c>
      <c r="CZ34" s="2">
        <f t="shared" si="43"/>
        <v>336.97299999999996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413.87</v>
      </c>
      <c r="ES34" s="2">
        <v>41.36</v>
      </c>
      <c r="ET34" s="2">
        <v>87.18</v>
      </c>
      <c r="EU34" s="2">
        <v>5.0199999999999996</v>
      </c>
      <c r="EV34" s="2">
        <v>285.33</v>
      </c>
      <c r="EW34" s="2">
        <v>29.66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1124749724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1494.59</v>
      </c>
      <c r="GN34" s="2">
        <f t="shared" si="47"/>
        <v>0</v>
      </c>
      <c r="GO34" s="2">
        <f t="shared" si="48"/>
        <v>1494.59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1.7855000000000001</v>
      </c>
      <c r="J35">
        <v>0</v>
      </c>
      <c r="O35">
        <f t="shared" si="14"/>
        <v>11268.81</v>
      </c>
      <c r="P35">
        <f t="shared" si="15"/>
        <v>0</v>
      </c>
      <c r="Q35">
        <f t="shared" si="16"/>
        <v>1945.75</v>
      </c>
      <c r="R35">
        <f t="shared" si="17"/>
        <v>164.03</v>
      </c>
      <c r="S35">
        <f t="shared" si="18"/>
        <v>9323.06</v>
      </c>
      <c r="T35">
        <f t="shared" si="19"/>
        <v>0</v>
      </c>
      <c r="U35">
        <f t="shared" si="20"/>
        <v>52.957930000000005</v>
      </c>
      <c r="V35">
        <f t="shared" si="21"/>
        <v>0.71420000000000006</v>
      </c>
      <c r="W35">
        <f t="shared" si="22"/>
        <v>0</v>
      </c>
      <c r="X35">
        <f t="shared" si="23"/>
        <v>7684.54</v>
      </c>
      <c r="Y35">
        <f t="shared" si="24"/>
        <v>4933.29</v>
      </c>
      <c r="AA35">
        <v>34730855</v>
      </c>
      <c r="AB35">
        <f t="shared" si="25"/>
        <v>372.51</v>
      </c>
      <c r="AC35">
        <f>ROUND((ES35+(SUM(SmtRes!BC37:'SmtRes'!BC42)+SUM(EtalonRes!AL77:'EtalonRes'!AL86))),2)</f>
        <v>0</v>
      </c>
      <c r="AD35">
        <f t="shared" si="26"/>
        <v>87.18</v>
      </c>
      <c r="AE35">
        <f t="shared" si="27"/>
        <v>5.0199999999999996</v>
      </c>
      <c r="AF35">
        <f t="shared" si="28"/>
        <v>285.33</v>
      </c>
      <c r="AG35">
        <f t="shared" si="29"/>
        <v>0</v>
      </c>
      <c r="AH35">
        <f t="shared" si="30"/>
        <v>29.66</v>
      </c>
      <c r="AI35">
        <f t="shared" si="31"/>
        <v>0.4</v>
      </c>
      <c r="AJ35">
        <f t="shared" si="32"/>
        <v>0</v>
      </c>
      <c r="AK35">
        <f>AL35+AM35+AO35</f>
        <v>413.87</v>
      </c>
      <c r="AL35">
        <v>41.36</v>
      </c>
      <c r="AM35" s="52">
        <f>'1.Смета.или.Акт'!F86</f>
        <v>87.18</v>
      </c>
      <c r="AN35" s="52">
        <f>'1.Смета.или.Акт'!F87</f>
        <v>5.0199999999999996</v>
      </c>
      <c r="AO35" s="52">
        <f>'1.Смета.или.Акт'!F85</f>
        <v>285.33</v>
      </c>
      <c r="AP35">
        <v>0</v>
      </c>
      <c r="AQ35">
        <f>'1.Смета.или.Акт'!E90</f>
        <v>29.66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11268.81</v>
      </c>
      <c r="CQ35">
        <f t="shared" si="34"/>
        <v>0</v>
      </c>
      <c r="CR35">
        <f t="shared" si="35"/>
        <v>1089.75</v>
      </c>
      <c r="CS35">
        <f t="shared" si="36"/>
        <v>91.866</v>
      </c>
      <c r="CT35">
        <f t="shared" si="37"/>
        <v>5221.5389999999998</v>
      </c>
      <c r="CU35">
        <f t="shared" si="38"/>
        <v>0</v>
      </c>
      <c r="CV35">
        <f t="shared" si="39"/>
        <v>29.66</v>
      </c>
      <c r="CW35">
        <f t="shared" si="40"/>
        <v>0.4</v>
      </c>
      <c r="CX35">
        <f t="shared" si="41"/>
        <v>0</v>
      </c>
      <c r="CY35">
        <f t="shared" si="42"/>
        <v>7684.5429000000004</v>
      </c>
      <c r="CZ35">
        <f t="shared" si="43"/>
        <v>4933.2867999999999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413.87</v>
      </c>
      <c r="ES35">
        <v>41.36</v>
      </c>
      <c r="ET35" s="52">
        <f>'1.Смета.или.Акт'!F86</f>
        <v>87.18</v>
      </c>
      <c r="EU35" s="52">
        <f>'1.Смета.или.Акт'!F87</f>
        <v>5.0199999999999996</v>
      </c>
      <c r="EV35" s="52">
        <f>'1.Смета.или.Акт'!F85</f>
        <v>285.33</v>
      </c>
      <c r="EW35">
        <f>'1.Смета.или.Акт'!E90</f>
        <v>29.66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1124749724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23886.639999999999</v>
      </c>
      <c r="GN35">
        <f t="shared" si="47"/>
        <v>0</v>
      </c>
      <c r="GO35">
        <f t="shared" si="48"/>
        <v>23886.639999999999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ROW(SmtRes!A47)</f>
        <v>47</v>
      </c>
      <c r="D36" s="2">
        <f>ROW(EtalonRes!A96)</f>
        <v>96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2</v>
      </c>
      <c r="J36" s="2">
        <v>0</v>
      </c>
      <c r="K36" s="2"/>
      <c r="L36" s="2"/>
      <c r="M36" s="2"/>
      <c r="N36" s="2"/>
      <c r="O36" s="2">
        <f t="shared" si="14"/>
        <v>1006.62</v>
      </c>
      <c r="P36" s="2">
        <f t="shared" si="15"/>
        <v>0</v>
      </c>
      <c r="Q36" s="2">
        <f t="shared" si="16"/>
        <v>868.28</v>
      </c>
      <c r="R36" s="2">
        <f t="shared" si="17"/>
        <v>82.98</v>
      </c>
      <c r="S36" s="2">
        <f t="shared" si="18"/>
        <v>138.34</v>
      </c>
      <c r="T36" s="2">
        <f t="shared" si="19"/>
        <v>0</v>
      </c>
      <c r="U36" s="2">
        <f t="shared" si="20"/>
        <v>14.38</v>
      </c>
      <c r="V36" s="2">
        <f t="shared" si="21"/>
        <v>6.16</v>
      </c>
      <c r="W36" s="2">
        <f t="shared" si="22"/>
        <v>0</v>
      </c>
      <c r="X36" s="2">
        <f t="shared" si="23"/>
        <v>210.25</v>
      </c>
      <c r="Y36" s="2">
        <f t="shared" si="24"/>
        <v>143.86000000000001</v>
      </c>
      <c r="Z36" s="2"/>
      <c r="AA36" s="2">
        <v>34730854</v>
      </c>
      <c r="AB36" s="2">
        <f t="shared" si="25"/>
        <v>503.31</v>
      </c>
      <c r="AC36" s="2">
        <f>ROUND((ES36+(SUM(SmtRes!BC43:'SmtRes'!BC47)+SUM(EtalonRes!AL87:'EtalonRes'!AL96))),2)</f>
        <v>0</v>
      </c>
      <c r="AD36" s="2">
        <f t="shared" si="26"/>
        <v>434.14</v>
      </c>
      <c r="AE36" s="2">
        <f t="shared" si="27"/>
        <v>41.49</v>
      </c>
      <c r="AF36" s="2">
        <f t="shared" si="28"/>
        <v>69.17</v>
      </c>
      <c r="AG36" s="2">
        <f t="shared" si="29"/>
        <v>0</v>
      </c>
      <c r="AH36" s="2">
        <f t="shared" si="30"/>
        <v>7.19</v>
      </c>
      <c r="AI36" s="2">
        <f t="shared" si="31"/>
        <v>3.08</v>
      </c>
      <c r="AJ36" s="2">
        <f t="shared" si="32"/>
        <v>0</v>
      </c>
      <c r="AK36" s="2">
        <v>524.23</v>
      </c>
      <c r="AL36" s="2">
        <v>20.92</v>
      </c>
      <c r="AM36" s="2">
        <v>434.14</v>
      </c>
      <c r="AN36" s="2">
        <v>41.49</v>
      </c>
      <c r="AO36" s="2">
        <v>69.17</v>
      </c>
      <c r="AP36" s="2">
        <v>0</v>
      </c>
      <c r="AQ36" s="2">
        <v>7.19</v>
      </c>
      <c r="AR36" s="2">
        <v>3.08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1006.62</v>
      </c>
      <c r="CQ36" s="2">
        <f t="shared" si="34"/>
        <v>0</v>
      </c>
      <c r="CR36" s="2">
        <f t="shared" si="35"/>
        <v>434.14</v>
      </c>
      <c r="CS36" s="2">
        <f t="shared" si="36"/>
        <v>41.49</v>
      </c>
      <c r="CT36" s="2">
        <f t="shared" si="37"/>
        <v>69.17</v>
      </c>
      <c r="CU36" s="2">
        <f t="shared" si="38"/>
        <v>0</v>
      </c>
      <c r="CV36" s="2">
        <f t="shared" si="39"/>
        <v>7.19</v>
      </c>
      <c r="CW36" s="2">
        <f t="shared" si="40"/>
        <v>3.08</v>
      </c>
      <c r="CX36" s="2">
        <f t="shared" si="41"/>
        <v>0</v>
      </c>
      <c r="CY36" s="2">
        <f t="shared" si="42"/>
        <v>210.25399999999999</v>
      </c>
      <c r="CZ36" s="2">
        <f t="shared" si="43"/>
        <v>143.858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524.23</v>
      </c>
      <c r="ES36" s="2">
        <v>20.92</v>
      </c>
      <c r="ET36" s="2">
        <v>434.14</v>
      </c>
      <c r="EU36" s="2">
        <v>41.49</v>
      </c>
      <c r="EV36" s="2">
        <v>69.17</v>
      </c>
      <c r="EW36" s="2">
        <v>7.19</v>
      </c>
      <c r="EX36" s="2">
        <v>3.08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-822151236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1360.73</v>
      </c>
      <c r="GN36" s="2">
        <f t="shared" si="47"/>
        <v>0</v>
      </c>
      <c r="GO36" s="2">
        <f t="shared" si="48"/>
        <v>1360.73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ROW(SmtRes!A52)</f>
        <v>52</v>
      </c>
      <c r="D37">
        <f>ROW(EtalonRes!A106)</f>
        <v>106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2</v>
      </c>
      <c r="J37">
        <v>0</v>
      </c>
      <c r="O37">
        <f t="shared" si="14"/>
        <v>13385.12</v>
      </c>
      <c r="P37">
        <f t="shared" si="15"/>
        <v>0</v>
      </c>
      <c r="Q37">
        <f t="shared" si="16"/>
        <v>10853.5</v>
      </c>
      <c r="R37">
        <f t="shared" si="17"/>
        <v>1518.53</v>
      </c>
      <c r="S37">
        <f t="shared" si="18"/>
        <v>2531.62</v>
      </c>
      <c r="T37">
        <f t="shared" si="19"/>
        <v>0</v>
      </c>
      <c r="U37">
        <f t="shared" si="20"/>
        <v>14.38</v>
      </c>
      <c r="V37">
        <f t="shared" si="21"/>
        <v>6.16</v>
      </c>
      <c r="W37">
        <f t="shared" si="22"/>
        <v>0</v>
      </c>
      <c r="X37">
        <f t="shared" si="23"/>
        <v>3280.62</v>
      </c>
      <c r="Y37">
        <f t="shared" si="24"/>
        <v>2106.08</v>
      </c>
      <c r="AA37">
        <v>34730855</v>
      </c>
      <c r="AB37">
        <f t="shared" si="25"/>
        <v>503.31</v>
      </c>
      <c r="AC37">
        <f>ROUND((ES37+(SUM(SmtRes!BC48:'SmtRes'!BC52)+SUM(EtalonRes!AL97:'EtalonRes'!AL106))),2)</f>
        <v>0</v>
      </c>
      <c r="AD37">
        <f t="shared" si="26"/>
        <v>434.14</v>
      </c>
      <c r="AE37">
        <f t="shared" si="27"/>
        <v>41.49</v>
      </c>
      <c r="AF37">
        <f t="shared" si="28"/>
        <v>69.17</v>
      </c>
      <c r="AG37">
        <f t="shared" si="29"/>
        <v>0</v>
      </c>
      <c r="AH37">
        <f t="shared" si="30"/>
        <v>7.19</v>
      </c>
      <c r="AI37">
        <f t="shared" si="31"/>
        <v>3.08</v>
      </c>
      <c r="AJ37">
        <f t="shared" si="32"/>
        <v>0</v>
      </c>
      <c r="AK37">
        <f>AL37+AM37+AO37</f>
        <v>524.23</v>
      </c>
      <c r="AL37">
        <v>20.92</v>
      </c>
      <c r="AM37" s="52">
        <f>'1.Смета.или.Акт'!F94</f>
        <v>434.14</v>
      </c>
      <c r="AN37" s="52">
        <f>'1.Смета.или.Акт'!F95</f>
        <v>41.49</v>
      </c>
      <c r="AO37" s="52">
        <f>'1.Смета.или.Акт'!F93</f>
        <v>69.17</v>
      </c>
      <c r="AP37">
        <v>0</v>
      </c>
      <c r="AQ37">
        <f>'1.Смета.или.Акт'!E98</f>
        <v>7.19</v>
      </c>
      <c r="AR37">
        <v>3.08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13385.119999999999</v>
      </c>
      <c r="CQ37">
        <f t="shared" si="34"/>
        <v>0</v>
      </c>
      <c r="CR37">
        <f t="shared" si="35"/>
        <v>5426.75</v>
      </c>
      <c r="CS37">
        <f t="shared" si="36"/>
        <v>759.26700000000005</v>
      </c>
      <c r="CT37">
        <f t="shared" si="37"/>
        <v>1265.8110000000001</v>
      </c>
      <c r="CU37">
        <f t="shared" si="38"/>
        <v>0</v>
      </c>
      <c r="CV37">
        <f t="shared" si="39"/>
        <v>7.19</v>
      </c>
      <c r="CW37">
        <f t="shared" si="40"/>
        <v>3.08</v>
      </c>
      <c r="CX37">
        <f t="shared" si="41"/>
        <v>0</v>
      </c>
      <c r="CY37">
        <f t="shared" si="42"/>
        <v>3280.6214999999997</v>
      </c>
      <c r="CZ37">
        <f t="shared" si="43"/>
        <v>2106.078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524.23</v>
      </c>
      <c r="ES37">
        <v>20.92</v>
      </c>
      <c r="ET37" s="52">
        <f>'1.Смета.или.Акт'!F94</f>
        <v>434.14</v>
      </c>
      <c r="EU37" s="52">
        <f>'1.Смета.или.Акт'!F95</f>
        <v>41.49</v>
      </c>
      <c r="EV37" s="52">
        <f>'1.Смета.или.Акт'!F93</f>
        <v>69.17</v>
      </c>
      <c r="EW37">
        <f>'1.Смета.или.Акт'!E98</f>
        <v>7.19</v>
      </c>
      <c r="EX37">
        <v>3.08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-822151236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18771.82</v>
      </c>
      <c r="GN37">
        <f t="shared" si="47"/>
        <v>0</v>
      </c>
      <c r="GO37">
        <f t="shared" si="48"/>
        <v>18771.82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ROW(SmtRes!A54)</f>
        <v>54</v>
      </c>
      <c r="D38" s="2">
        <f>ROW(EtalonRes!A108)</f>
        <v>108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</v>
      </c>
      <c r="J38" s="2">
        <v>0</v>
      </c>
      <c r="K38" s="2"/>
      <c r="L38" s="2"/>
      <c r="M38" s="2"/>
      <c r="N38" s="2"/>
      <c r="O38" s="2">
        <f t="shared" si="14"/>
        <v>21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21</v>
      </c>
      <c r="T38" s="2">
        <f t="shared" si="19"/>
        <v>0</v>
      </c>
      <c r="U38" s="2">
        <f t="shared" si="20"/>
        <v>1.64</v>
      </c>
      <c r="V38" s="2">
        <f t="shared" si="21"/>
        <v>0</v>
      </c>
      <c r="W38" s="2">
        <f t="shared" si="22"/>
        <v>0</v>
      </c>
      <c r="X38" s="2">
        <f t="shared" si="23"/>
        <v>13.65</v>
      </c>
      <c r="Y38" s="2">
        <f t="shared" si="24"/>
        <v>8.4</v>
      </c>
      <c r="Z38" s="2"/>
      <c r="AA38" s="2">
        <v>34730854</v>
      </c>
      <c r="AB38" s="2">
        <f t="shared" si="25"/>
        <v>10.5</v>
      </c>
      <c r="AC38" s="2">
        <f>ROUND((ES38),2)</f>
        <v>0</v>
      </c>
      <c r="AD38" s="2">
        <f t="shared" si="26"/>
        <v>0</v>
      </c>
      <c r="AE38" s="2">
        <f t="shared" si="27"/>
        <v>0</v>
      </c>
      <c r="AF38" s="2">
        <f t="shared" si="28"/>
        <v>10.5</v>
      </c>
      <c r="AG38" s="2">
        <f t="shared" si="29"/>
        <v>0</v>
      </c>
      <c r="AH38" s="2">
        <f t="shared" si="30"/>
        <v>0.82</v>
      </c>
      <c r="AI38" s="2">
        <f t="shared" si="31"/>
        <v>0</v>
      </c>
      <c r="AJ38" s="2">
        <f t="shared" si="32"/>
        <v>0</v>
      </c>
      <c r="AK38" s="2">
        <v>10.5</v>
      </c>
      <c r="AL38" s="2">
        <v>0</v>
      </c>
      <c r="AM38" s="2">
        <v>0</v>
      </c>
      <c r="AN38" s="2">
        <v>0</v>
      </c>
      <c r="AO38" s="2">
        <v>10.5</v>
      </c>
      <c r="AP38" s="2">
        <v>0</v>
      </c>
      <c r="AQ38" s="2">
        <v>0.82</v>
      </c>
      <c r="AR38" s="2">
        <v>0</v>
      </c>
      <c r="AS38" s="2">
        <v>0</v>
      </c>
      <c r="AT38" s="2">
        <v>65</v>
      </c>
      <c r="AU38" s="2">
        <v>40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59</v>
      </c>
      <c r="BK38" s="2"/>
      <c r="BL38" s="2"/>
      <c r="BM38" s="2">
        <v>200001</v>
      </c>
      <c r="BN38" s="2">
        <v>0</v>
      </c>
      <c r="BO38" s="2" t="s">
        <v>3</v>
      </c>
      <c r="BP38" s="2">
        <v>0</v>
      </c>
      <c r="BQ38" s="2">
        <v>5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65</v>
      </c>
      <c r="CA38" s="2">
        <v>40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21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10.5</v>
      </c>
      <c r="CU38" s="2">
        <f t="shared" si="38"/>
        <v>0</v>
      </c>
      <c r="CV38" s="2">
        <f t="shared" si="39"/>
        <v>0.82</v>
      </c>
      <c r="CW38" s="2">
        <f t="shared" si="40"/>
        <v>0</v>
      </c>
      <c r="CX38" s="2">
        <f t="shared" si="41"/>
        <v>0</v>
      </c>
      <c r="CY38" s="2">
        <f t="shared" si="42"/>
        <v>13.65</v>
      </c>
      <c r="CZ38" s="2">
        <f t="shared" si="43"/>
        <v>8.4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32653283</v>
      </c>
      <c r="EF38" s="2">
        <v>5</v>
      </c>
      <c r="EG38" s="2" t="s">
        <v>60</v>
      </c>
      <c r="EH38" s="2">
        <v>0</v>
      </c>
      <c r="EI38" s="2" t="s">
        <v>3</v>
      </c>
      <c r="EJ38" s="2">
        <v>4</v>
      </c>
      <c r="EK38" s="2">
        <v>200001</v>
      </c>
      <c r="EL38" s="2" t="s">
        <v>61</v>
      </c>
      <c r="EM38" s="2" t="s">
        <v>62</v>
      </c>
      <c r="EN38" s="2"/>
      <c r="EO38" s="2" t="s">
        <v>3</v>
      </c>
      <c r="EP38" s="2"/>
      <c r="EQ38" s="2">
        <v>0</v>
      </c>
      <c r="ER38" s="2">
        <v>10.5</v>
      </c>
      <c r="ES38" s="2">
        <v>0</v>
      </c>
      <c r="ET38" s="2">
        <v>0</v>
      </c>
      <c r="EU38" s="2">
        <v>0</v>
      </c>
      <c r="EV38" s="2">
        <v>10.5</v>
      </c>
      <c r="EW38" s="2">
        <v>0.82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65</v>
      </c>
      <c r="FY38" s="2">
        <v>40</v>
      </c>
      <c r="FZ38" s="2"/>
      <c r="GA38" s="2" t="s">
        <v>3</v>
      </c>
      <c r="GB38" s="2"/>
      <c r="GC38" s="2"/>
      <c r="GD38" s="2">
        <v>0</v>
      </c>
      <c r="GE38" s="2"/>
      <c r="GF38" s="2">
        <v>-1118003811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43.05</v>
      </c>
      <c r="GN38" s="2">
        <f t="shared" si="47"/>
        <v>0</v>
      </c>
      <c r="GO38" s="2">
        <f t="shared" si="48"/>
        <v>0</v>
      </c>
      <c r="GP38" s="2">
        <f t="shared" si="49"/>
        <v>43.05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ROW(SmtRes!A56)</f>
        <v>56</v>
      </c>
      <c r="D39">
        <f>ROW(EtalonRes!A110)</f>
        <v>110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</v>
      </c>
      <c r="J39">
        <v>0</v>
      </c>
      <c r="O39">
        <f t="shared" si="14"/>
        <v>384.3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384.3</v>
      </c>
      <c r="T39">
        <f t="shared" si="19"/>
        <v>0</v>
      </c>
      <c r="U39">
        <f t="shared" si="20"/>
        <v>1.64</v>
      </c>
      <c r="V39">
        <f t="shared" si="21"/>
        <v>0</v>
      </c>
      <c r="W39">
        <f t="shared" si="22"/>
        <v>0</v>
      </c>
      <c r="X39">
        <f t="shared" si="23"/>
        <v>211.37</v>
      </c>
      <c r="Y39">
        <f t="shared" si="24"/>
        <v>122.98</v>
      </c>
      <c r="AA39">
        <v>34730855</v>
      </c>
      <c r="AB39">
        <f t="shared" si="25"/>
        <v>10.5</v>
      </c>
      <c r="AC39">
        <f>ROUND((ES39),2)</f>
        <v>0</v>
      </c>
      <c r="AD39">
        <f t="shared" si="26"/>
        <v>0</v>
      </c>
      <c r="AE39">
        <f t="shared" si="27"/>
        <v>0</v>
      </c>
      <c r="AF39">
        <f t="shared" si="28"/>
        <v>10.5</v>
      </c>
      <c r="AG39">
        <f t="shared" si="29"/>
        <v>0</v>
      </c>
      <c r="AH39">
        <f t="shared" si="30"/>
        <v>0.82</v>
      </c>
      <c r="AI39">
        <f t="shared" si="31"/>
        <v>0</v>
      </c>
      <c r="AJ39">
        <f t="shared" si="32"/>
        <v>0</v>
      </c>
      <c r="AK39">
        <f>AL39+AM39+AO39</f>
        <v>10.5</v>
      </c>
      <c r="AL39">
        <v>0</v>
      </c>
      <c r="AM39">
        <v>0</v>
      </c>
      <c r="AN39">
        <v>0</v>
      </c>
      <c r="AO39" s="52">
        <f>'1.Смета.или.Акт'!F101</f>
        <v>10.5</v>
      </c>
      <c r="AP39">
        <v>0</v>
      </c>
      <c r="AQ39">
        <f>'1.Смета.или.Акт'!E104</f>
        <v>0.82</v>
      </c>
      <c r="AR39">
        <v>0</v>
      </c>
      <c r="AS39">
        <v>0</v>
      </c>
      <c r="AT39">
        <v>55</v>
      </c>
      <c r="AU39">
        <v>32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v>18.3</v>
      </c>
      <c r="BC39">
        <v>18.3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59</v>
      </c>
      <c r="BM39">
        <v>200001</v>
      </c>
      <c r="BN39">
        <v>0</v>
      </c>
      <c r="BO39" t="s">
        <v>3</v>
      </c>
      <c r="BP39">
        <v>0</v>
      </c>
      <c r="BQ39">
        <v>5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65</v>
      </c>
      <c r="CA39">
        <v>40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384.3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192.15</v>
      </c>
      <c r="CU39">
        <f t="shared" si="38"/>
        <v>0</v>
      </c>
      <c r="CV39">
        <f t="shared" si="39"/>
        <v>0.82</v>
      </c>
      <c r="CW39">
        <f t="shared" si="40"/>
        <v>0</v>
      </c>
      <c r="CX39">
        <f t="shared" si="41"/>
        <v>0</v>
      </c>
      <c r="CY39">
        <f t="shared" si="42"/>
        <v>211.36500000000001</v>
      </c>
      <c r="CZ39">
        <f t="shared" si="43"/>
        <v>122.976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32653283</v>
      </c>
      <c r="EF39">
        <v>5</v>
      </c>
      <c r="EG39" t="s">
        <v>60</v>
      </c>
      <c r="EH39">
        <v>0</v>
      </c>
      <c r="EI39" t="s">
        <v>3</v>
      </c>
      <c r="EJ39">
        <v>4</v>
      </c>
      <c r="EK39">
        <v>200001</v>
      </c>
      <c r="EL39" t="s">
        <v>61</v>
      </c>
      <c r="EM39" t="s">
        <v>62</v>
      </c>
      <c r="EO39" t="s">
        <v>3</v>
      </c>
      <c r="EQ39">
        <v>0</v>
      </c>
      <c r="ER39">
        <f>ES39+ET39+EV39</f>
        <v>10.5</v>
      </c>
      <c r="ES39">
        <v>0</v>
      </c>
      <c r="ET39">
        <v>0</v>
      </c>
      <c r="EU39">
        <v>0</v>
      </c>
      <c r="EV39" s="52">
        <f>'1.Смета.или.Акт'!F101</f>
        <v>10.5</v>
      </c>
      <c r="EW39">
        <f>'1.Смета.или.Акт'!E104</f>
        <v>0.82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65</v>
      </c>
      <c r="FY39">
        <v>40</v>
      </c>
      <c r="GA39" t="s">
        <v>3</v>
      </c>
      <c r="GD39">
        <v>0</v>
      </c>
      <c r="GF39">
        <v>-1118003811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718.65</v>
      </c>
      <c r="GN39">
        <f t="shared" si="47"/>
        <v>0</v>
      </c>
      <c r="GO39">
        <f t="shared" si="48"/>
        <v>0</v>
      </c>
      <c r="GP39">
        <f t="shared" si="49"/>
        <v>718.65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ROW(EtalonRes!A112)</f>
        <v>112</v>
      </c>
      <c r="E40" s="2" t="s">
        <v>63</v>
      </c>
      <c r="F40" s="2" t="s">
        <v>64</v>
      </c>
      <c r="G40" s="2" t="s">
        <v>65</v>
      </c>
      <c r="H40" s="2" t="s">
        <v>66</v>
      </c>
      <c r="I40" s="2">
        <f>'1.Смета.или.Акт'!E106</f>
        <v>2</v>
      </c>
      <c r="J40" s="2">
        <v>0</v>
      </c>
      <c r="K40" s="2"/>
      <c r="L40" s="2"/>
      <c r="M40" s="2"/>
      <c r="N40" s="2"/>
      <c r="O40" s="2">
        <f t="shared" si="14"/>
        <v>111.42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111.42</v>
      </c>
      <c r="T40" s="2">
        <f t="shared" si="19"/>
        <v>0</v>
      </c>
      <c r="U40" s="2">
        <f t="shared" si="20"/>
        <v>9.7200000000000006</v>
      </c>
      <c r="V40" s="2">
        <f t="shared" si="21"/>
        <v>0</v>
      </c>
      <c r="W40" s="2">
        <f t="shared" si="22"/>
        <v>0</v>
      </c>
      <c r="X40" s="2">
        <f t="shared" si="23"/>
        <v>72.42</v>
      </c>
      <c r="Y40" s="2">
        <f t="shared" si="24"/>
        <v>44.57</v>
      </c>
      <c r="Z40" s="2"/>
      <c r="AA40" s="2">
        <v>34730854</v>
      </c>
      <c r="AB40" s="2">
        <f t="shared" si="25"/>
        <v>55.71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55.71</v>
      </c>
      <c r="AG40" s="2">
        <f t="shared" si="29"/>
        <v>0</v>
      </c>
      <c r="AH40" s="2">
        <f t="shared" si="30"/>
        <v>4.8600000000000003</v>
      </c>
      <c r="AI40" s="2">
        <f t="shared" si="31"/>
        <v>0</v>
      </c>
      <c r="AJ40" s="2">
        <f t="shared" si="32"/>
        <v>0</v>
      </c>
      <c r="AK40" s="2">
        <v>55.71</v>
      </c>
      <c r="AL40" s="2">
        <v>0</v>
      </c>
      <c r="AM40" s="2">
        <v>0</v>
      </c>
      <c r="AN40" s="2">
        <v>0</v>
      </c>
      <c r="AO40" s="2">
        <v>55.71</v>
      </c>
      <c r="AP40" s="2">
        <v>0</v>
      </c>
      <c r="AQ40" s="2">
        <v>4.8600000000000003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67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111.42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55.71</v>
      </c>
      <c r="CU40" s="2">
        <f t="shared" si="38"/>
        <v>0</v>
      </c>
      <c r="CV40" s="2">
        <f t="shared" si="39"/>
        <v>4.8600000000000003</v>
      </c>
      <c r="CW40" s="2">
        <f t="shared" si="40"/>
        <v>0</v>
      </c>
      <c r="CX40" s="2">
        <f t="shared" si="41"/>
        <v>0</v>
      </c>
      <c r="CY40" s="2">
        <f t="shared" si="42"/>
        <v>72.423000000000002</v>
      </c>
      <c r="CZ40" s="2">
        <f t="shared" si="43"/>
        <v>44.568000000000005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66</v>
      </c>
      <c r="DW40" s="2" t="s">
        <v>66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60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61</v>
      </c>
      <c r="EM40" s="2" t="s">
        <v>62</v>
      </c>
      <c r="EN40" s="2"/>
      <c r="EO40" s="2" t="s">
        <v>3</v>
      </c>
      <c r="EP40" s="2"/>
      <c r="EQ40" s="2">
        <v>0</v>
      </c>
      <c r="ER40" s="2">
        <v>55.71</v>
      </c>
      <c r="ES40" s="2">
        <v>0</v>
      </c>
      <c r="ET40" s="2">
        <v>0</v>
      </c>
      <c r="EU40" s="2">
        <v>0</v>
      </c>
      <c r="EV40" s="2">
        <v>55.71</v>
      </c>
      <c r="EW40" s="2">
        <v>4.8600000000000003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-1146179479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228.41</v>
      </c>
      <c r="GN40" s="2">
        <f t="shared" si="47"/>
        <v>0</v>
      </c>
      <c r="GO40" s="2">
        <f t="shared" si="48"/>
        <v>0</v>
      </c>
      <c r="GP40" s="2">
        <f t="shared" si="49"/>
        <v>228.41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ROW(SmtRes!A60)</f>
        <v>60</v>
      </c>
      <c r="D41">
        <f>ROW(EtalonRes!A114)</f>
        <v>114</v>
      </c>
      <c r="E41" t="s">
        <v>63</v>
      </c>
      <c r="F41" t="s">
        <v>64</v>
      </c>
      <c r="G41" t="s">
        <v>65</v>
      </c>
      <c r="H41" t="s">
        <v>66</v>
      </c>
      <c r="I41">
        <f>'1.Смета.или.Акт'!E106</f>
        <v>2</v>
      </c>
      <c r="J41">
        <v>0</v>
      </c>
      <c r="O41">
        <f t="shared" si="14"/>
        <v>2038.99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2038.99</v>
      </c>
      <c r="T41">
        <f t="shared" si="19"/>
        <v>0</v>
      </c>
      <c r="U41">
        <f t="shared" si="20"/>
        <v>9.7200000000000006</v>
      </c>
      <c r="V41">
        <f t="shared" si="21"/>
        <v>0</v>
      </c>
      <c r="W41">
        <f t="shared" si="22"/>
        <v>0</v>
      </c>
      <c r="X41">
        <f t="shared" si="23"/>
        <v>1121.44</v>
      </c>
      <c r="Y41">
        <f t="shared" si="24"/>
        <v>652.48</v>
      </c>
      <c r="AA41">
        <v>34730855</v>
      </c>
      <c r="AB41">
        <f t="shared" si="25"/>
        <v>55.71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55.71</v>
      </c>
      <c r="AG41">
        <f t="shared" si="29"/>
        <v>0</v>
      </c>
      <c r="AH41">
        <f t="shared" si="30"/>
        <v>4.8600000000000003</v>
      </c>
      <c r="AI41">
        <f t="shared" si="31"/>
        <v>0</v>
      </c>
      <c r="AJ41">
        <f t="shared" si="32"/>
        <v>0</v>
      </c>
      <c r="AK41">
        <f>AL41+AM41+AO41</f>
        <v>55.71</v>
      </c>
      <c r="AL41">
        <v>0</v>
      </c>
      <c r="AM41">
        <v>0</v>
      </c>
      <c r="AN41">
        <v>0</v>
      </c>
      <c r="AO41" s="52">
        <f>'1.Смета.или.Акт'!F107</f>
        <v>55.71</v>
      </c>
      <c r="AP41">
        <v>0</v>
      </c>
      <c r="AQ41">
        <f>'1.Смета.или.Акт'!E110</f>
        <v>4.8600000000000003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'1.Смета.или.Акт'!J107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67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2038.99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1019.4930000000001</v>
      </c>
      <c r="CU41">
        <f t="shared" si="38"/>
        <v>0</v>
      </c>
      <c r="CV41">
        <f t="shared" si="39"/>
        <v>4.8600000000000003</v>
      </c>
      <c r="CW41">
        <f t="shared" si="40"/>
        <v>0</v>
      </c>
      <c r="CX41">
        <f t="shared" si="41"/>
        <v>0</v>
      </c>
      <c r="CY41">
        <f t="shared" si="42"/>
        <v>1121.4445000000001</v>
      </c>
      <c r="CZ41">
        <f t="shared" si="43"/>
        <v>652.47680000000003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66</v>
      </c>
      <c r="DW41" t="str">
        <f>'1.Смета.или.Акт'!D106</f>
        <v>испытание</v>
      </c>
      <c r="DX41">
        <v>1</v>
      </c>
      <c r="EE41">
        <v>32653283</v>
      </c>
      <c r="EF41">
        <v>5</v>
      </c>
      <c r="EG41" t="s">
        <v>60</v>
      </c>
      <c r="EH41">
        <v>0</v>
      </c>
      <c r="EI41" t="s">
        <v>3</v>
      </c>
      <c r="EJ41">
        <v>4</v>
      </c>
      <c r="EK41">
        <v>200001</v>
      </c>
      <c r="EL41" t="s">
        <v>61</v>
      </c>
      <c r="EM41" t="s">
        <v>62</v>
      </c>
      <c r="EO41" t="s">
        <v>3</v>
      </c>
      <c r="EQ41">
        <v>0</v>
      </c>
      <c r="ER41">
        <f>ES41+ET41+EV41</f>
        <v>55.71</v>
      </c>
      <c r="ES41">
        <v>0</v>
      </c>
      <c r="ET41">
        <v>0</v>
      </c>
      <c r="EU41">
        <v>0</v>
      </c>
      <c r="EV41" s="52">
        <f>'1.Смета.или.Акт'!F107</f>
        <v>55.71</v>
      </c>
      <c r="EW41">
        <f>'1.Смета.или.Акт'!E110</f>
        <v>4.8600000000000003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-1146179479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3812.91</v>
      </c>
      <c r="GN41">
        <f t="shared" si="47"/>
        <v>0</v>
      </c>
      <c r="GO41">
        <f t="shared" si="48"/>
        <v>0</v>
      </c>
      <c r="GP41">
        <f t="shared" si="49"/>
        <v>3812.91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ROW(SmtRes!A64)</f>
        <v>64</v>
      </c>
      <c r="D42" s="2">
        <f>ROW(EtalonRes!A119)</f>
        <v>119</v>
      </c>
      <c r="E42" s="2" t="s">
        <v>68</v>
      </c>
      <c r="F42" s="2" t="s">
        <v>69</v>
      </c>
      <c r="G42" s="2" t="s">
        <v>70</v>
      </c>
      <c r="H42" s="2" t="s">
        <v>42</v>
      </c>
      <c r="I42" s="2">
        <f>'1.Смета.или.Акт'!E112</f>
        <v>3.2144656199999999</v>
      </c>
      <c r="J42" s="2">
        <v>0</v>
      </c>
      <c r="K42" s="2"/>
      <c r="L42" s="2"/>
      <c r="M42" s="2"/>
      <c r="N42" s="2"/>
      <c r="O42" s="2">
        <f t="shared" si="14"/>
        <v>1149.3</v>
      </c>
      <c r="P42" s="2">
        <f t="shared" si="15"/>
        <v>0</v>
      </c>
      <c r="Q42" s="2">
        <f t="shared" si="16"/>
        <v>988.19</v>
      </c>
      <c r="R42" s="2">
        <f t="shared" si="17"/>
        <v>139.6</v>
      </c>
      <c r="S42" s="2">
        <f t="shared" si="18"/>
        <v>161.11000000000001</v>
      </c>
      <c r="T42" s="2">
        <f t="shared" si="19"/>
        <v>0</v>
      </c>
      <c r="U42" s="2">
        <f t="shared" si="20"/>
        <v>16.7473658802</v>
      </c>
      <c r="V42" s="2">
        <f t="shared" si="21"/>
        <v>11.122051045199999</v>
      </c>
      <c r="W42" s="2">
        <f t="shared" si="22"/>
        <v>0</v>
      </c>
      <c r="X42" s="2">
        <f t="shared" si="23"/>
        <v>285.67</v>
      </c>
      <c r="Y42" s="2">
        <f t="shared" si="24"/>
        <v>195.46</v>
      </c>
      <c r="Z42" s="2"/>
      <c r="AA42" s="2">
        <v>34730854</v>
      </c>
      <c r="AB42" s="2">
        <f t="shared" si="25"/>
        <v>357.54</v>
      </c>
      <c r="AC42" s="2">
        <f>ROUND((ES42+(SUM(SmtRes!BC61:'SmtRes'!BC64)+SUM(EtalonRes!AL115:'EtalonRes'!AL119))),2)</f>
        <v>0</v>
      </c>
      <c r="AD42" s="2">
        <f t="shared" si="26"/>
        <v>307.42</v>
      </c>
      <c r="AE42" s="2">
        <f t="shared" si="27"/>
        <v>43.43</v>
      </c>
      <c r="AF42" s="2">
        <f t="shared" si="28"/>
        <v>50.12</v>
      </c>
      <c r="AG42" s="2">
        <f t="shared" si="29"/>
        <v>0</v>
      </c>
      <c r="AH42" s="2">
        <f t="shared" si="30"/>
        <v>5.21</v>
      </c>
      <c r="AI42" s="2">
        <f t="shared" si="31"/>
        <v>3.46</v>
      </c>
      <c r="AJ42" s="2">
        <f t="shared" si="32"/>
        <v>0</v>
      </c>
      <c r="AK42" s="2">
        <v>358.54</v>
      </c>
      <c r="AL42" s="2">
        <v>1</v>
      </c>
      <c r="AM42" s="2">
        <v>307.42</v>
      </c>
      <c r="AN42" s="2">
        <v>43.43</v>
      </c>
      <c r="AO42" s="2">
        <v>50.12</v>
      </c>
      <c r="AP42" s="2">
        <v>0</v>
      </c>
      <c r="AQ42" s="2">
        <v>5.21</v>
      </c>
      <c r="AR42" s="2">
        <v>3.46</v>
      </c>
      <c r="AS42" s="2">
        <v>0</v>
      </c>
      <c r="AT42" s="2">
        <v>95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2</v>
      </c>
      <c r="BJ42" s="2" t="s">
        <v>71</v>
      </c>
      <c r="BK42" s="2"/>
      <c r="BL42" s="2"/>
      <c r="BM42" s="2">
        <v>108001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1149.3000000000002</v>
      </c>
      <c r="CQ42" s="2">
        <f t="shared" si="34"/>
        <v>0</v>
      </c>
      <c r="CR42" s="2">
        <f t="shared" si="35"/>
        <v>307.42</v>
      </c>
      <c r="CS42" s="2">
        <f t="shared" si="36"/>
        <v>43.43</v>
      </c>
      <c r="CT42" s="2">
        <f t="shared" si="37"/>
        <v>50.12</v>
      </c>
      <c r="CU42" s="2">
        <f t="shared" si="38"/>
        <v>0</v>
      </c>
      <c r="CV42" s="2">
        <f t="shared" si="39"/>
        <v>5.21</v>
      </c>
      <c r="CW42" s="2">
        <f t="shared" si="40"/>
        <v>3.46</v>
      </c>
      <c r="CX42" s="2">
        <f t="shared" si="41"/>
        <v>0</v>
      </c>
      <c r="CY42" s="2">
        <f t="shared" si="42"/>
        <v>285.67450000000002</v>
      </c>
      <c r="CZ42" s="2">
        <f t="shared" si="43"/>
        <v>195.4615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42</v>
      </c>
      <c r="DW42" s="2" t="s">
        <v>42</v>
      </c>
      <c r="DX42" s="2">
        <v>100</v>
      </c>
      <c r="DY42" s="2"/>
      <c r="DZ42" s="2"/>
      <c r="EA42" s="2"/>
      <c r="EB42" s="2"/>
      <c r="EC42" s="2"/>
      <c r="ED42" s="2"/>
      <c r="EE42" s="2">
        <v>32653241</v>
      </c>
      <c r="EF42" s="2">
        <v>2</v>
      </c>
      <c r="EG42" s="2" t="s">
        <v>44</v>
      </c>
      <c r="EH42" s="2">
        <v>0</v>
      </c>
      <c r="EI42" s="2" t="s">
        <v>3</v>
      </c>
      <c r="EJ42" s="2">
        <v>2</v>
      </c>
      <c r="EK42" s="2">
        <v>108001</v>
      </c>
      <c r="EL42" s="2" t="s">
        <v>45</v>
      </c>
      <c r="EM42" s="2" t="s">
        <v>46</v>
      </c>
      <c r="EN42" s="2"/>
      <c r="EO42" s="2" t="s">
        <v>3</v>
      </c>
      <c r="EP42" s="2"/>
      <c r="EQ42" s="2">
        <v>0</v>
      </c>
      <c r="ER42" s="2">
        <v>358.54</v>
      </c>
      <c r="ES42" s="2">
        <v>1</v>
      </c>
      <c r="ET42" s="2">
        <v>307.42</v>
      </c>
      <c r="EU42" s="2">
        <v>43.43</v>
      </c>
      <c r="EV42" s="2">
        <v>50.12</v>
      </c>
      <c r="EW42" s="2">
        <v>5.21</v>
      </c>
      <c r="EX42" s="2">
        <v>3.46</v>
      </c>
      <c r="EY42" s="2">
        <v>1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95</v>
      </c>
      <c r="FY42" s="2">
        <v>65</v>
      </c>
      <c r="FZ42" s="2"/>
      <c r="GA42" s="2" t="s">
        <v>3</v>
      </c>
      <c r="GB42" s="2"/>
      <c r="GC42" s="2"/>
      <c r="GD42" s="2">
        <v>0</v>
      </c>
      <c r="GE42" s="2"/>
      <c r="GF42" s="2">
        <v>-883256235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1630.43</v>
      </c>
      <c r="GN42" s="2">
        <f t="shared" si="47"/>
        <v>0</v>
      </c>
      <c r="GO42" s="2">
        <f t="shared" si="48"/>
        <v>1630.43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ROW(EtalonRes!A124)</f>
        <v>124</v>
      </c>
      <c r="E43" t="s">
        <v>68</v>
      </c>
      <c r="F43" t="s">
        <v>69</v>
      </c>
      <c r="G43" t="s">
        <v>70</v>
      </c>
      <c r="H43" t="s">
        <v>42</v>
      </c>
      <c r="I43">
        <f>'1.Смета.или.Акт'!E112</f>
        <v>3.2144656199999999</v>
      </c>
      <c r="J43">
        <v>0</v>
      </c>
      <c r="O43">
        <f t="shared" si="14"/>
        <v>15300.69</v>
      </c>
      <c r="P43">
        <f t="shared" si="15"/>
        <v>0</v>
      </c>
      <c r="Q43">
        <f t="shared" si="16"/>
        <v>12352.39</v>
      </c>
      <c r="R43">
        <f t="shared" si="17"/>
        <v>2554.7600000000002</v>
      </c>
      <c r="S43">
        <f t="shared" si="18"/>
        <v>2948.3</v>
      </c>
      <c r="T43">
        <f t="shared" si="19"/>
        <v>0</v>
      </c>
      <c r="U43">
        <f t="shared" si="20"/>
        <v>16.7473658802</v>
      </c>
      <c r="V43">
        <f t="shared" si="21"/>
        <v>11.122051045199999</v>
      </c>
      <c r="W43">
        <f t="shared" si="22"/>
        <v>0</v>
      </c>
      <c r="X43">
        <f t="shared" si="23"/>
        <v>4457.4799999999996</v>
      </c>
      <c r="Y43">
        <f t="shared" si="24"/>
        <v>2861.59</v>
      </c>
      <c r="AA43">
        <v>34730855</v>
      </c>
      <c r="AB43">
        <f t="shared" si="25"/>
        <v>357.54</v>
      </c>
      <c r="AC43">
        <f>ROUND((ES43+(SUM(SmtRes!BC65:'SmtRes'!BC68)+SUM(EtalonRes!AL120:'EtalonRes'!AL124))),2)</f>
        <v>0</v>
      </c>
      <c r="AD43">
        <f t="shared" si="26"/>
        <v>307.42</v>
      </c>
      <c r="AE43">
        <f t="shared" si="27"/>
        <v>43.43</v>
      </c>
      <c r="AF43">
        <f t="shared" si="28"/>
        <v>50.12</v>
      </c>
      <c r="AG43">
        <f t="shared" si="29"/>
        <v>0</v>
      </c>
      <c r="AH43">
        <f t="shared" si="30"/>
        <v>5.21</v>
      </c>
      <c r="AI43">
        <f t="shared" si="31"/>
        <v>3.46</v>
      </c>
      <c r="AJ43">
        <f t="shared" si="32"/>
        <v>0</v>
      </c>
      <c r="AK43">
        <f>AL43+AM43+AO43</f>
        <v>358.54</v>
      </c>
      <c r="AL43">
        <v>1</v>
      </c>
      <c r="AM43" s="52">
        <f>'1.Смета.или.Акт'!F114</f>
        <v>307.42</v>
      </c>
      <c r="AN43" s="52">
        <f>'1.Смета.или.Акт'!F115</f>
        <v>43.43</v>
      </c>
      <c r="AO43" s="52">
        <f>'1.Смета.или.Акт'!F113</f>
        <v>50.12</v>
      </c>
      <c r="AP43">
        <v>0</v>
      </c>
      <c r="AQ43">
        <f>'1.Смета.или.Акт'!E118</f>
        <v>5.21</v>
      </c>
      <c r="AR43">
        <v>3.46</v>
      </c>
      <c r="AS43">
        <v>0</v>
      </c>
      <c r="AT43">
        <v>81</v>
      </c>
      <c r="AU43">
        <v>52</v>
      </c>
      <c r="AV43">
        <v>1</v>
      </c>
      <c r="AW43">
        <v>1</v>
      </c>
      <c r="AZ43">
        <v>1</v>
      </c>
      <c r="BA43">
        <f>'1.Смета.или.Акт'!J113</f>
        <v>18.3</v>
      </c>
      <c r="BB43">
        <f>'1.Смета.или.Акт'!J114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2</v>
      </c>
      <c r="BJ43" t="s">
        <v>71</v>
      </c>
      <c r="BM43">
        <v>108001</v>
      </c>
      <c r="BN43">
        <v>0</v>
      </c>
      <c r="BO43" t="s">
        <v>3</v>
      </c>
      <c r="BP43">
        <v>0</v>
      </c>
      <c r="BQ43">
        <v>2</v>
      </c>
      <c r="BR43">
        <v>0</v>
      </c>
      <c r="BS43">
        <f>'1.Смета.или.Акт'!J115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15300.689999999999</v>
      </c>
      <c r="CQ43">
        <f t="shared" si="34"/>
        <v>0</v>
      </c>
      <c r="CR43">
        <f t="shared" si="35"/>
        <v>3842.75</v>
      </c>
      <c r="CS43">
        <f t="shared" si="36"/>
        <v>794.76900000000001</v>
      </c>
      <c r="CT43">
        <f t="shared" si="37"/>
        <v>917.19600000000003</v>
      </c>
      <c r="CU43">
        <f t="shared" si="38"/>
        <v>0</v>
      </c>
      <c r="CV43">
        <f t="shared" si="39"/>
        <v>5.21</v>
      </c>
      <c r="CW43">
        <f t="shared" si="40"/>
        <v>3.46</v>
      </c>
      <c r="CX43">
        <f t="shared" si="41"/>
        <v>0</v>
      </c>
      <c r="CY43">
        <f t="shared" si="42"/>
        <v>4457.4786000000004</v>
      </c>
      <c r="CZ43">
        <f t="shared" si="43"/>
        <v>2861.5911999999998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42</v>
      </c>
      <c r="DW43" t="str">
        <f>'1.Смета.или.Акт'!D112</f>
        <v>100 м</v>
      </c>
      <c r="DX43">
        <v>100</v>
      </c>
      <c r="EE43">
        <v>32653241</v>
      </c>
      <c r="EF43">
        <v>2</v>
      </c>
      <c r="EG43" t="s">
        <v>44</v>
      </c>
      <c r="EH43">
        <v>0</v>
      </c>
      <c r="EI43" t="s">
        <v>3</v>
      </c>
      <c r="EJ43">
        <v>2</v>
      </c>
      <c r="EK43">
        <v>108001</v>
      </c>
      <c r="EL43" t="s">
        <v>45</v>
      </c>
      <c r="EM43" t="s">
        <v>46</v>
      </c>
      <c r="EO43" t="s">
        <v>3</v>
      </c>
      <c r="EQ43">
        <v>0</v>
      </c>
      <c r="ER43">
        <f>ES43+ET43+EV43</f>
        <v>358.54</v>
      </c>
      <c r="ES43">
        <v>1</v>
      </c>
      <c r="ET43" s="52">
        <f>'1.Смета.или.Акт'!F114</f>
        <v>307.42</v>
      </c>
      <c r="EU43" s="52">
        <f>'1.Смета.или.Акт'!F115</f>
        <v>43.43</v>
      </c>
      <c r="EV43" s="52">
        <f>'1.Смета.или.Акт'!F113</f>
        <v>50.12</v>
      </c>
      <c r="EW43">
        <f>'1.Смета.или.Акт'!E118</f>
        <v>5.21</v>
      </c>
      <c r="EX43">
        <v>3.46</v>
      </c>
      <c r="EY43">
        <v>1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95</v>
      </c>
      <c r="FY43">
        <v>65</v>
      </c>
      <c r="GA43" t="s">
        <v>3</v>
      </c>
      <c r="GD43">
        <v>0</v>
      </c>
      <c r="GF43">
        <v>-883256235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22619.759999999998</v>
      </c>
      <c r="GN43">
        <f t="shared" si="47"/>
        <v>0</v>
      </c>
      <c r="GO43">
        <f t="shared" si="48"/>
        <v>22619.759999999998</v>
      </c>
      <c r="GP43">
        <f t="shared" si="49"/>
        <v>0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ROW(SmtRes!A70)</f>
        <v>70</v>
      </c>
      <c r="D44" s="2">
        <f>ROW(EtalonRes!A126)</f>
        <v>126</v>
      </c>
      <c r="E44" s="2" t="s">
        <v>72</v>
      </c>
      <c r="F44" s="2" t="s">
        <v>73</v>
      </c>
      <c r="G44" s="2" t="s">
        <v>74</v>
      </c>
      <c r="H44" s="2" t="s">
        <v>15</v>
      </c>
      <c r="I44" s="2">
        <f>'1.Смета.или.Акт'!E120</f>
        <v>0.214258</v>
      </c>
      <c r="J44" s="2">
        <v>0</v>
      </c>
      <c r="K44" s="2"/>
      <c r="L44" s="2"/>
      <c r="M44" s="2"/>
      <c r="N44" s="2"/>
      <c r="O44" s="2">
        <f t="shared" si="14"/>
        <v>96.84</v>
      </c>
      <c r="P44" s="2">
        <f t="shared" si="15"/>
        <v>0</v>
      </c>
      <c r="Q44" s="2">
        <f t="shared" si="16"/>
        <v>96.84</v>
      </c>
      <c r="R44" s="2">
        <f t="shared" si="17"/>
        <v>18.89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1.6283608000000001</v>
      </c>
      <c r="W44" s="2">
        <f t="shared" si="22"/>
        <v>0</v>
      </c>
      <c r="X44" s="2">
        <f t="shared" si="23"/>
        <v>17.95</v>
      </c>
      <c r="Y44" s="2">
        <f t="shared" si="24"/>
        <v>9.4499999999999993</v>
      </c>
      <c r="Z44" s="2"/>
      <c r="AA44" s="2">
        <v>34730854</v>
      </c>
      <c r="AB44" s="2">
        <f t="shared" si="25"/>
        <v>451.97</v>
      </c>
      <c r="AC44" s="2">
        <f t="shared" ref="AC44:AC73" si="52">ROUND((ES44),2)</f>
        <v>0</v>
      </c>
      <c r="AD44" s="2">
        <f t="shared" si="26"/>
        <v>451.97</v>
      </c>
      <c r="AE44" s="2">
        <f t="shared" si="27"/>
        <v>88.16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7.6</v>
      </c>
      <c r="AJ44" s="2">
        <f t="shared" si="32"/>
        <v>0</v>
      </c>
      <c r="AK44" s="2">
        <v>451.97</v>
      </c>
      <c r="AL44" s="2">
        <v>0</v>
      </c>
      <c r="AM44" s="2">
        <v>451.97</v>
      </c>
      <c r="AN44" s="2">
        <v>88.16</v>
      </c>
      <c r="AO44" s="2">
        <v>0</v>
      </c>
      <c r="AP44" s="2">
        <v>0</v>
      </c>
      <c r="AQ44" s="2">
        <v>0</v>
      </c>
      <c r="AR44" s="2">
        <v>7.6</v>
      </c>
      <c r="AS44" s="2">
        <v>0</v>
      </c>
      <c r="AT44" s="2">
        <v>95</v>
      </c>
      <c r="AU44" s="2">
        <v>50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75</v>
      </c>
      <c r="BK44" s="2"/>
      <c r="BL44" s="2"/>
      <c r="BM44" s="2">
        <v>1008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50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96.84</v>
      </c>
      <c r="CQ44" s="2">
        <f t="shared" si="34"/>
        <v>0</v>
      </c>
      <c r="CR44" s="2">
        <f t="shared" si="35"/>
        <v>451.97</v>
      </c>
      <c r="CS44" s="2">
        <f t="shared" si="36"/>
        <v>88.16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7.6</v>
      </c>
      <c r="CX44" s="2">
        <f t="shared" si="41"/>
        <v>0</v>
      </c>
      <c r="CY44" s="2">
        <f t="shared" si="42"/>
        <v>17.945499999999999</v>
      </c>
      <c r="CZ44" s="2">
        <f t="shared" si="43"/>
        <v>9.4450000000000003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15</v>
      </c>
      <c r="DW44" s="2" t="s">
        <v>15</v>
      </c>
      <c r="DX44" s="2">
        <v>1000</v>
      </c>
      <c r="DY44" s="2"/>
      <c r="DZ44" s="2"/>
      <c r="EA44" s="2"/>
      <c r="EB44" s="2"/>
      <c r="EC44" s="2"/>
      <c r="ED44" s="2"/>
      <c r="EE44" s="2">
        <v>32653338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1008</v>
      </c>
      <c r="EL44" s="2" t="s">
        <v>76</v>
      </c>
      <c r="EM44" s="2" t="s">
        <v>19</v>
      </c>
      <c r="EN44" s="2"/>
      <c r="EO44" s="2" t="s">
        <v>3</v>
      </c>
      <c r="EP44" s="2"/>
      <c r="EQ44" s="2">
        <v>0</v>
      </c>
      <c r="ER44" s="2">
        <v>451.97</v>
      </c>
      <c r="ES44" s="2">
        <v>0</v>
      </c>
      <c r="ET44" s="2">
        <v>451.97</v>
      </c>
      <c r="EU44" s="2">
        <v>88.16</v>
      </c>
      <c r="EV44" s="2">
        <v>0</v>
      </c>
      <c r="EW44" s="2">
        <v>0</v>
      </c>
      <c r="EX44" s="2">
        <v>7.6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50</v>
      </c>
      <c r="FZ44" s="2"/>
      <c r="GA44" s="2" t="s">
        <v>3</v>
      </c>
      <c r="GB44" s="2"/>
      <c r="GC44" s="2"/>
      <c r="GD44" s="2">
        <v>0</v>
      </c>
      <c r="GE44" s="2"/>
      <c r="GF44" s="2">
        <v>130918769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124.24</v>
      </c>
      <c r="GN44" s="2">
        <f t="shared" si="47"/>
        <v>124.24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ROW(SmtRes!A72)</f>
        <v>72</v>
      </c>
      <c r="D45">
        <f>ROW(EtalonRes!A128)</f>
        <v>128</v>
      </c>
      <c r="E45" t="s">
        <v>72</v>
      </c>
      <c r="F45" t="s">
        <v>73</v>
      </c>
      <c r="G45" t="s">
        <v>74</v>
      </c>
      <c r="H45" t="s">
        <v>15</v>
      </c>
      <c r="I45">
        <f>'1.Смета.или.Акт'!E120</f>
        <v>0.214258</v>
      </c>
      <c r="J45">
        <v>0</v>
      </c>
      <c r="O45">
        <f t="shared" si="14"/>
        <v>1210.48</v>
      </c>
      <c r="P45">
        <f t="shared" si="15"/>
        <v>0</v>
      </c>
      <c r="Q45">
        <f t="shared" si="16"/>
        <v>1210.48</v>
      </c>
      <c r="R45">
        <f t="shared" si="17"/>
        <v>345.67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1.6283608000000001</v>
      </c>
      <c r="W45">
        <f t="shared" si="22"/>
        <v>0</v>
      </c>
      <c r="X45">
        <f t="shared" si="23"/>
        <v>279.99</v>
      </c>
      <c r="Y45">
        <f t="shared" si="24"/>
        <v>138.27000000000001</v>
      </c>
      <c r="AA45">
        <v>34730855</v>
      </c>
      <c r="AB45">
        <f t="shared" si="25"/>
        <v>451.97</v>
      </c>
      <c r="AC45">
        <f t="shared" si="52"/>
        <v>0</v>
      </c>
      <c r="AD45">
        <f t="shared" si="26"/>
        <v>451.97</v>
      </c>
      <c r="AE45">
        <f t="shared" si="27"/>
        <v>88.16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7.6</v>
      </c>
      <c r="AJ45">
        <f t="shared" si="32"/>
        <v>0</v>
      </c>
      <c r="AK45">
        <f>AL45+AM45+AO45</f>
        <v>451.97</v>
      </c>
      <c r="AL45">
        <v>0</v>
      </c>
      <c r="AM45" s="52">
        <f>'1.Смета.или.Акт'!F121</f>
        <v>451.97</v>
      </c>
      <c r="AN45" s="52">
        <f>'1.Смета.или.Акт'!F122</f>
        <v>88.16</v>
      </c>
      <c r="AO45">
        <v>0</v>
      </c>
      <c r="AP45">
        <v>0</v>
      </c>
      <c r="AQ45">
        <v>0</v>
      </c>
      <c r="AR45">
        <v>7.6</v>
      </c>
      <c r="AS45">
        <v>0</v>
      </c>
      <c r="AT45">
        <v>81</v>
      </c>
      <c r="AU45">
        <v>40</v>
      </c>
      <c r="AV45">
        <v>1</v>
      </c>
      <c r="AW45">
        <v>1</v>
      </c>
      <c r="AZ45">
        <v>1</v>
      </c>
      <c r="BA45">
        <v>18.3</v>
      </c>
      <c r="BB45">
        <f>'1.Смета.или.Акт'!J121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75</v>
      </c>
      <c r="BM45">
        <v>1008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f>'1.Смета.или.Акт'!J122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50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1210.48</v>
      </c>
      <c r="CQ45">
        <f t="shared" si="34"/>
        <v>0</v>
      </c>
      <c r="CR45">
        <f t="shared" si="35"/>
        <v>5649.625</v>
      </c>
      <c r="CS45">
        <f t="shared" si="36"/>
        <v>1613.328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7.6</v>
      </c>
      <c r="CX45">
        <f t="shared" si="41"/>
        <v>0</v>
      </c>
      <c r="CY45">
        <f t="shared" si="42"/>
        <v>279.99270000000001</v>
      </c>
      <c r="CZ45">
        <f t="shared" si="43"/>
        <v>138.268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15</v>
      </c>
      <c r="DW45" t="str">
        <f>'1.Смета.или.Акт'!D120</f>
        <v>1000 м3</v>
      </c>
      <c r="DX45">
        <v>1000</v>
      </c>
      <c r="EE45">
        <v>32653338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1008</v>
      </c>
      <c r="EL45" t="s">
        <v>76</v>
      </c>
      <c r="EM45" t="s">
        <v>19</v>
      </c>
      <c r="EO45" t="s">
        <v>3</v>
      </c>
      <c r="EQ45">
        <v>0</v>
      </c>
      <c r="ER45">
        <f>ES45+ET45+EV45</f>
        <v>451.97</v>
      </c>
      <c r="ES45">
        <v>0</v>
      </c>
      <c r="ET45" s="52">
        <f>'1.Смета.или.Акт'!F121</f>
        <v>451.97</v>
      </c>
      <c r="EU45" s="52">
        <f>'1.Смета.или.Акт'!F122</f>
        <v>88.16</v>
      </c>
      <c r="EV45">
        <v>0</v>
      </c>
      <c r="EW45">
        <v>0</v>
      </c>
      <c r="EX45">
        <v>7.6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50</v>
      </c>
      <c r="GA45" t="s">
        <v>3</v>
      </c>
      <c r="GD45">
        <v>0</v>
      </c>
      <c r="GF45">
        <v>130918769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1628.74</v>
      </c>
      <c r="GN45">
        <f t="shared" si="47"/>
        <v>1628.74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77</v>
      </c>
      <c r="F46" s="2" t="s">
        <v>78</v>
      </c>
      <c r="G46" s="2" t="s">
        <v>79</v>
      </c>
      <c r="H46" s="2" t="s">
        <v>80</v>
      </c>
      <c r="I46" s="2">
        <f>'1.Смета.или.Акт'!E126</f>
        <v>1068</v>
      </c>
      <c r="J46" s="2">
        <v>0</v>
      </c>
      <c r="K46" s="2"/>
      <c r="L46" s="2"/>
      <c r="M46" s="2"/>
      <c r="N46" s="2"/>
      <c r="O46" s="2">
        <f t="shared" si="14"/>
        <v>122467.56</v>
      </c>
      <c r="P46" s="2">
        <f t="shared" si="15"/>
        <v>122467.56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34730854</v>
      </c>
      <c r="AB46" s="2">
        <f t="shared" si="25"/>
        <v>114.67</v>
      </c>
      <c r="AC46" s="2">
        <f t="shared" si="52"/>
        <v>114.67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114.67</v>
      </c>
      <c r="AL46" s="2">
        <v>114.67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122467.56</v>
      </c>
      <c r="CQ46" s="2">
        <f t="shared" si="34"/>
        <v>114.67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80</v>
      </c>
      <c r="DW46" s="2" t="s">
        <v>80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81</v>
      </c>
      <c r="EH46" s="2">
        <v>0</v>
      </c>
      <c r="EI46" s="2" t="s">
        <v>3</v>
      </c>
      <c r="EJ46" s="2">
        <v>1</v>
      </c>
      <c r="EK46" s="2">
        <v>1100</v>
      </c>
      <c r="EL46" s="2" t="s">
        <v>82</v>
      </c>
      <c r="EM46" s="2" t="s">
        <v>83</v>
      </c>
      <c r="EN46" s="2"/>
      <c r="EO46" s="2" t="s">
        <v>3</v>
      </c>
      <c r="EP46" s="2"/>
      <c r="EQ46" s="2">
        <v>0</v>
      </c>
      <c r="ER46" s="2">
        <v>1417.77</v>
      </c>
      <c r="ES46" s="2">
        <v>114.67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84</v>
      </c>
      <c r="GB46" s="2"/>
      <c r="GC46" s="2"/>
      <c r="GD46" s="2">
        <v>0</v>
      </c>
      <c r="GE46" s="2"/>
      <c r="GF46" s="2">
        <v>-1249182063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122467.56</v>
      </c>
      <c r="GN46" s="2">
        <f t="shared" si="47"/>
        <v>122467.56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77</v>
      </c>
      <c r="F47" t="str">
        <f>'1.Смета.или.Акт'!B126</f>
        <v>Прайс-лист</v>
      </c>
      <c r="G47" t="str">
        <f>'1.Смета.или.Акт'!C126</f>
        <v>Кабель АСБ1 4х120</v>
      </c>
      <c r="H47" t="s">
        <v>80</v>
      </c>
      <c r="I47">
        <f>'1.Смета.или.Акт'!E126</f>
        <v>1068</v>
      </c>
      <c r="J47">
        <v>0</v>
      </c>
      <c r="O47">
        <f t="shared" si="14"/>
        <v>918506.7</v>
      </c>
      <c r="P47">
        <f t="shared" si="15"/>
        <v>918506.7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34730855</v>
      </c>
      <c r="AB47">
        <f t="shared" si="25"/>
        <v>114.67</v>
      </c>
      <c r="AC47">
        <f t="shared" si="52"/>
        <v>114.67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114.67</v>
      </c>
      <c r="AL47" s="52">
        <f>'1.Смета.или.Акт'!F126</f>
        <v>114.67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'1.Смета.или.Акт'!J126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918506.7</v>
      </c>
      <c r="CQ47">
        <f t="shared" si="34"/>
        <v>860.02499999999998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80</v>
      </c>
      <c r="DW47" t="str">
        <f>'1.Смета.или.Акт'!D126</f>
        <v>м</v>
      </c>
      <c r="DX47">
        <v>1</v>
      </c>
      <c r="EE47">
        <v>32653538</v>
      </c>
      <c r="EF47">
        <v>20</v>
      </c>
      <c r="EG47" t="s">
        <v>81</v>
      </c>
      <c r="EH47">
        <v>0</v>
      </c>
      <c r="EI47" t="s">
        <v>3</v>
      </c>
      <c r="EJ47">
        <v>1</v>
      </c>
      <c r="EK47">
        <v>1100</v>
      </c>
      <c r="EL47" t="s">
        <v>82</v>
      </c>
      <c r="EM47" t="s">
        <v>83</v>
      </c>
      <c r="EO47" t="s">
        <v>3</v>
      </c>
      <c r="EQ47">
        <v>0</v>
      </c>
      <c r="ER47">
        <v>114.67</v>
      </c>
      <c r="ES47" s="52">
        <f>'1.Смета.или.Акт'!F126</f>
        <v>114.67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860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84</v>
      </c>
      <c r="GD47">
        <v>0</v>
      </c>
      <c r="GF47">
        <v>-1249182063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918506.7</v>
      </c>
      <c r="GN47">
        <f t="shared" si="47"/>
        <v>918506.7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85</v>
      </c>
      <c r="F48" s="2" t="s">
        <v>78</v>
      </c>
      <c r="G48" s="2" t="s">
        <v>86</v>
      </c>
      <c r="H48" s="2" t="s">
        <v>80</v>
      </c>
      <c r="I48" s="2">
        <f>'1.Смета.или.Акт'!E129</f>
        <v>200</v>
      </c>
      <c r="J48" s="2">
        <v>0</v>
      </c>
      <c r="K48" s="2"/>
      <c r="L48" s="2"/>
      <c r="M48" s="2"/>
      <c r="N48" s="2"/>
      <c r="O48" s="2">
        <f t="shared" si="14"/>
        <v>2666</v>
      </c>
      <c r="P48" s="2">
        <f t="shared" si="15"/>
        <v>2666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34730854</v>
      </c>
      <c r="AB48" s="2">
        <f t="shared" si="25"/>
        <v>13.33</v>
      </c>
      <c r="AC48" s="2">
        <f t="shared" si="52"/>
        <v>13.33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13.33</v>
      </c>
      <c r="AL48" s="2">
        <v>13.33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2666</v>
      </c>
      <c r="CQ48" s="2">
        <f t="shared" si="34"/>
        <v>13.33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80</v>
      </c>
      <c r="DW48" s="2" t="s">
        <v>80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81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82</v>
      </c>
      <c r="EM48" s="2" t="s">
        <v>83</v>
      </c>
      <c r="EN48" s="2"/>
      <c r="EO48" s="2" t="s">
        <v>3</v>
      </c>
      <c r="EP48" s="2"/>
      <c r="EQ48" s="2">
        <v>0</v>
      </c>
      <c r="ER48" s="2">
        <v>229.66</v>
      </c>
      <c r="ES48" s="2">
        <v>13.33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87</v>
      </c>
      <c r="GB48" s="2"/>
      <c r="GC48" s="2"/>
      <c r="GD48" s="2">
        <v>0</v>
      </c>
      <c r="GE48" s="2"/>
      <c r="GF48" s="2">
        <v>553412503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2666</v>
      </c>
      <c r="GN48" s="2">
        <f t="shared" si="47"/>
        <v>2666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85</v>
      </c>
      <c r="F49" t="str">
        <f>'1.Смета.или.Акт'!B129</f>
        <v>Прайс-лист</v>
      </c>
      <c r="G49" t="str">
        <f>'1.Смета.или.Акт'!C129</f>
        <v>Труба гофрированная диаметром 110 мм</v>
      </c>
      <c r="H49" t="s">
        <v>80</v>
      </c>
      <c r="I49">
        <f>'1.Смета.или.Акт'!E129</f>
        <v>200</v>
      </c>
      <c r="J49">
        <v>0</v>
      </c>
      <c r="O49">
        <f t="shared" si="14"/>
        <v>19995</v>
      </c>
      <c r="P49">
        <f t="shared" si="15"/>
        <v>19995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34730855</v>
      </c>
      <c r="AB49">
        <f t="shared" si="25"/>
        <v>13.33</v>
      </c>
      <c r="AC49">
        <f t="shared" si="52"/>
        <v>13.33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13.33</v>
      </c>
      <c r="AL49" s="52">
        <f>'1.Смета.или.Акт'!F129</f>
        <v>13.33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'1.Смета.или.Акт'!J129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19995</v>
      </c>
      <c r="CQ49">
        <f t="shared" si="34"/>
        <v>99.974999999999994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80</v>
      </c>
      <c r="DW49" t="str">
        <f>'1.Смета.или.Акт'!D129</f>
        <v>м</v>
      </c>
      <c r="DX49">
        <v>1</v>
      </c>
      <c r="EE49">
        <v>32653538</v>
      </c>
      <c r="EF49">
        <v>20</v>
      </c>
      <c r="EG49" t="s">
        <v>81</v>
      </c>
      <c r="EH49">
        <v>0</v>
      </c>
      <c r="EI49" t="s">
        <v>3</v>
      </c>
      <c r="EJ49">
        <v>1</v>
      </c>
      <c r="EK49">
        <v>1100</v>
      </c>
      <c r="EL49" t="s">
        <v>82</v>
      </c>
      <c r="EM49" t="s">
        <v>83</v>
      </c>
      <c r="EO49" t="s">
        <v>3</v>
      </c>
      <c r="EQ49">
        <v>0</v>
      </c>
      <c r="ER49">
        <v>13.33</v>
      </c>
      <c r="ES49" s="52">
        <f>'1.Смета.или.Акт'!F129</f>
        <v>13.33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87</v>
      </c>
      <c r="GD49">
        <v>0</v>
      </c>
      <c r="GF49">
        <v>553412503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19995</v>
      </c>
      <c r="GN49">
        <f t="shared" si="47"/>
        <v>19995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88</v>
      </c>
      <c r="F50" s="2" t="s">
        <v>78</v>
      </c>
      <c r="G50" s="2" t="s">
        <v>89</v>
      </c>
      <c r="H50" s="2" t="s">
        <v>90</v>
      </c>
      <c r="I50" s="2">
        <f>'1.Смета.или.Акт'!E132</f>
        <v>4</v>
      </c>
      <c r="J50" s="2">
        <v>0</v>
      </c>
      <c r="K50" s="2"/>
      <c r="L50" s="2"/>
      <c r="M50" s="2"/>
      <c r="N50" s="2"/>
      <c r="O50" s="2">
        <f t="shared" si="14"/>
        <v>683.48</v>
      </c>
      <c r="P50" s="2">
        <f t="shared" si="15"/>
        <v>683.48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34730854</v>
      </c>
      <c r="AB50" s="2">
        <f t="shared" si="25"/>
        <v>170.87</v>
      </c>
      <c r="AC50" s="2">
        <f t="shared" si="52"/>
        <v>170.87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170.87</v>
      </c>
      <c r="AL50" s="2">
        <v>170.87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683.48</v>
      </c>
      <c r="CQ50" s="2">
        <f t="shared" si="34"/>
        <v>170.87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90</v>
      </c>
      <c r="DW50" s="2" t="s">
        <v>90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81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82</v>
      </c>
      <c r="EM50" s="2" t="s">
        <v>83</v>
      </c>
      <c r="EN50" s="2"/>
      <c r="EO50" s="2" t="s">
        <v>3</v>
      </c>
      <c r="EP50" s="2"/>
      <c r="EQ50" s="2">
        <v>0</v>
      </c>
      <c r="ER50" s="2">
        <v>1356.22</v>
      </c>
      <c r="ES50" s="2">
        <v>170.87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1240093930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683.48</v>
      </c>
      <c r="GN50" s="2">
        <f t="shared" si="47"/>
        <v>683.48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88</v>
      </c>
      <c r="F51" t="str">
        <f>'1.Смета.или.Акт'!B132</f>
        <v>Прайс-лист</v>
      </c>
      <c r="G51" t="str">
        <f>'1.Смета.или.Акт'!C132</f>
        <v>Муфта 4 КВТПН1 70/120</v>
      </c>
      <c r="H51" t="s">
        <v>90</v>
      </c>
      <c r="I51">
        <f>'1.Смета.или.Акт'!E132</f>
        <v>4</v>
      </c>
      <c r="J51">
        <v>0</v>
      </c>
      <c r="O51">
        <f t="shared" si="14"/>
        <v>5126.1000000000004</v>
      </c>
      <c r="P51">
        <f t="shared" si="15"/>
        <v>5126.1000000000004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34730855</v>
      </c>
      <c r="AB51">
        <f t="shared" si="25"/>
        <v>170.87</v>
      </c>
      <c r="AC51">
        <f t="shared" si="52"/>
        <v>170.87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170.87</v>
      </c>
      <c r="AL51" s="52">
        <f>'1.Смета.или.Акт'!F132</f>
        <v>170.87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'1.Смета.или.Акт'!J132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5126.1000000000004</v>
      </c>
      <c r="CQ51">
        <f t="shared" si="34"/>
        <v>1281.5250000000001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90</v>
      </c>
      <c r="DW51" t="str">
        <f>'1.Смета.или.Акт'!D132</f>
        <v>шт.</v>
      </c>
      <c r="DX51">
        <v>1</v>
      </c>
      <c r="EE51">
        <v>32653538</v>
      </c>
      <c r="EF51">
        <v>20</v>
      </c>
      <c r="EG51" t="s">
        <v>81</v>
      </c>
      <c r="EH51">
        <v>0</v>
      </c>
      <c r="EI51" t="s">
        <v>3</v>
      </c>
      <c r="EJ51">
        <v>1</v>
      </c>
      <c r="EK51">
        <v>1100</v>
      </c>
      <c r="EL51" t="s">
        <v>82</v>
      </c>
      <c r="EM51" t="s">
        <v>83</v>
      </c>
      <c r="EO51" t="s">
        <v>3</v>
      </c>
      <c r="EQ51">
        <v>0</v>
      </c>
      <c r="ER51">
        <v>170.87</v>
      </c>
      <c r="ES51" s="52">
        <f>'1.Смета.или.Акт'!F132</f>
        <v>170.87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1281.49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1240093930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5126.1000000000004</v>
      </c>
      <c r="GN51">
        <f t="shared" si="47"/>
        <v>5126.1000000000004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78</v>
      </c>
      <c r="G52" s="2" t="s">
        <v>93</v>
      </c>
      <c r="H52" s="2" t="s">
        <v>90</v>
      </c>
      <c r="I52" s="2">
        <f>'1.Смета.или.Акт'!E135</f>
        <v>4162</v>
      </c>
      <c r="J52" s="2">
        <v>0</v>
      </c>
      <c r="K52" s="2"/>
      <c r="L52" s="2"/>
      <c r="M52" s="2"/>
      <c r="N52" s="2"/>
      <c r="O52" s="2">
        <f t="shared" si="14"/>
        <v>7283.5</v>
      </c>
      <c r="P52" s="2">
        <f t="shared" si="15"/>
        <v>7283.5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34730854</v>
      </c>
      <c r="AB52" s="2">
        <f t="shared" si="25"/>
        <v>1.75</v>
      </c>
      <c r="AC52" s="2">
        <f t="shared" si="52"/>
        <v>1.75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1.75</v>
      </c>
      <c r="AL52" s="2">
        <v>1.75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7283.5</v>
      </c>
      <c r="CQ52" s="2">
        <f t="shared" si="34"/>
        <v>1.75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90</v>
      </c>
      <c r="DW52" s="2" t="s">
        <v>90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81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82</v>
      </c>
      <c r="EM52" s="2" t="s">
        <v>83</v>
      </c>
      <c r="EN52" s="2"/>
      <c r="EO52" s="2" t="s">
        <v>3</v>
      </c>
      <c r="EP52" s="2"/>
      <c r="EQ52" s="2">
        <v>0</v>
      </c>
      <c r="ER52" s="2">
        <v>0</v>
      </c>
      <c r="ES52" s="2">
        <v>1.75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94</v>
      </c>
      <c r="GB52" s="2"/>
      <c r="GC52" s="2"/>
      <c r="GD52" s="2">
        <v>0</v>
      </c>
      <c r="GE52" s="2"/>
      <c r="GF52" s="2">
        <v>-496488921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7283.5</v>
      </c>
      <c r="GN52" s="2">
        <f t="shared" si="47"/>
        <v>7283.5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'1.Смета.или.Акт'!B135</f>
        <v>Прайс-лист</v>
      </c>
      <c r="G53" t="str">
        <f>'1.Смета.или.Акт'!C135</f>
        <v>Кирпич красный</v>
      </c>
      <c r="H53" t="s">
        <v>90</v>
      </c>
      <c r="I53">
        <f>'1.Смета.или.Акт'!E135</f>
        <v>4162</v>
      </c>
      <c r="J53">
        <v>0</v>
      </c>
      <c r="O53">
        <f t="shared" si="14"/>
        <v>54626.25</v>
      </c>
      <c r="P53">
        <f t="shared" si="15"/>
        <v>54626.25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34730855</v>
      </c>
      <c r="AB53">
        <f t="shared" si="25"/>
        <v>1.75</v>
      </c>
      <c r="AC53">
        <f t="shared" si="52"/>
        <v>1.75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1.75</v>
      </c>
      <c r="AL53" s="52">
        <f>'1.Смета.или.Акт'!F135</f>
        <v>1.75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'1.Смета.или.Акт'!J135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54626.25</v>
      </c>
      <c r="CQ53">
        <f t="shared" si="34"/>
        <v>13.125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90</v>
      </c>
      <c r="DW53" t="str">
        <f>'1.Смета.или.Акт'!D135</f>
        <v>шт.</v>
      </c>
      <c r="DX53">
        <v>1</v>
      </c>
      <c r="EE53">
        <v>32653538</v>
      </c>
      <c r="EF53">
        <v>20</v>
      </c>
      <c r="EG53" t="s">
        <v>81</v>
      </c>
      <c r="EH53">
        <v>0</v>
      </c>
      <c r="EI53" t="s">
        <v>3</v>
      </c>
      <c r="EJ53">
        <v>1</v>
      </c>
      <c r="EK53">
        <v>1100</v>
      </c>
      <c r="EL53" t="s">
        <v>82</v>
      </c>
      <c r="EM53" t="s">
        <v>83</v>
      </c>
      <c r="EO53" t="s">
        <v>3</v>
      </c>
      <c r="EQ53">
        <v>0</v>
      </c>
      <c r="ER53">
        <v>1.75</v>
      </c>
      <c r="ES53" s="52">
        <f>'1.Смета.или.Акт'!F135</f>
        <v>1.75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13.16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-496488921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54626.25</v>
      </c>
      <c r="GN53">
        <f t="shared" si="47"/>
        <v>54626.25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78</v>
      </c>
      <c r="G54" s="2" t="s">
        <v>96</v>
      </c>
      <c r="H54" s="2" t="s">
        <v>97</v>
      </c>
      <c r="I54" s="2">
        <f>'1.Смета.или.Акт'!E138</f>
        <v>25</v>
      </c>
      <c r="J54" s="2">
        <v>0</v>
      </c>
      <c r="K54" s="2"/>
      <c r="L54" s="2"/>
      <c r="M54" s="2"/>
      <c r="N54" s="2"/>
      <c r="O54" s="2">
        <f t="shared" si="14"/>
        <v>593.25</v>
      </c>
      <c r="P54" s="2">
        <f t="shared" si="15"/>
        <v>593.25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34730854</v>
      </c>
      <c r="AB54" s="2">
        <f t="shared" si="25"/>
        <v>23.73</v>
      </c>
      <c r="AC54" s="2">
        <f t="shared" si="52"/>
        <v>23.73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23.73</v>
      </c>
      <c r="AL54" s="2">
        <v>23.73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593.25</v>
      </c>
      <c r="CQ54" s="2">
        <f t="shared" si="34"/>
        <v>23.73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1007</v>
      </c>
      <c r="DV54" s="2" t="s">
        <v>97</v>
      </c>
      <c r="DW54" s="2" t="s">
        <v>97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81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82</v>
      </c>
      <c r="EM54" s="2" t="s">
        <v>83</v>
      </c>
      <c r="EN54" s="2"/>
      <c r="EO54" s="2" t="s">
        <v>3</v>
      </c>
      <c r="EP54" s="2"/>
      <c r="EQ54" s="2">
        <v>0</v>
      </c>
      <c r="ER54" s="2">
        <v>0</v>
      </c>
      <c r="ES54" s="2">
        <v>23.73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574965906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593.25</v>
      </c>
      <c r="GN54" s="2">
        <f t="shared" si="47"/>
        <v>593.25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'1.Смета.или.Акт'!B138</f>
        <v>Прайс-лист</v>
      </c>
      <c r="G55" t="str">
        <f>'1.Смета.или.Акт'!C138</f>
        <v>Песок природный</v>
      </c>
      <c r="H55" t="s">
        <v>97</v>
      </c>
      <c r="I55">
        <f>'1.Смета.или.Акт'!E138</f>
        <v>25</v>
      </c>
      <c r="J55">
        <v>0</v>
      </c>
      <c r="O55">
        <f t="shared" si="14"/>
        <v>4449.38</v>
      </c>
      <c r="P55">
        <f t="shared" si="15"/>
        <v>4449.38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34730855</v>
      </c>
      <c r="AB55">
        <f t="shared" si="25"/>
        <v>23.73</v>
      </c>
      <c r="AC55">
        <f t="shared" si="52"/>
        <v>23.73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23.73</v>
      </c>
      <c r="AL55" s="52">
        <f>'1.Смета.или.Акт'!F138</f>
        <v>23.73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'1.Смета.или.Акт'!J138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4449.38</v>
      </c>
      <c r="CQ55">
        <f t="shared" si="34"/>
        <v>177.97499999999999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1007</v>
      </c>
      <c r="DV55" t="s">
        <v>97</v>
      </c>
      <c r="DW55" t="str">
        <f>'1.Смета.или.Акт'!D138</f>
        <v>м3</v>
      </c>
      <c r="DX55">
        <v>1</v>
      </c>
      <c r="EE55">
        <v>32653538</v>
      </c>
      <c r="EF55">
        <v>20</v>
      </c>
      <c r="EG55" t="s">
        <v>81</v>
      </c>
      <c r="EH55">
        <v>0</v>
      </c>
      <c r="EI55" t="s">
        <v>3</v>
      </c>
      <c r="EJ55">
        <v>1</v>
      </c>
      <c r="EK55">
        <v>1100</v>
      </c>
      <c r="EL55" t="s">
        <v>82</v>
      </c>
      <c r="EM55" t="s">
        <v>83</v>
      </c>
      <c r="EO55" t="s">
        <v>3</v>
      </c>
      <c r="EQ55">
        <v>0</v>
      </c>
      <c r="ER55">
        <v>25.79</v>
      </c>
      <c r="ES55" s="52">
        <f>'1.Смета.или.Акт'!F138</f>
        <v>23.73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177.97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574965906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4449.38</v>
      </c>
      <c r="GN55">
        <f t="shared" si="47"/>
        <v>4449.38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78</v>
      </c>
      <c r="G56" s="2" t="s">
        <v>100</v>
      </c>
      <c r="H56" s="2" t="s">
        <v>101</v>
      </c>
      <c r="I56" s="2">
        <f>'1.Смета.или.Акт'!E141</f>
        <v>8</v>
      </c>
      <c r="J56" s="2">
        <v>0</v>
      </c>
      <c r="K56" s="2"/>
      <c r="L56" s="2"/>
      <c r="M56" s="2"/>
      <c r="N56" s="2"/>
      <c r="O56" s="2">
        <f t="shared" ref="O56:O73" si="53">ROUND(CP56,2)</f>
        <v>639.44000000000005</v>
      </c>
      <c r="P56" s="2">
        <f t="shared" ref="P56:P73" si="54">ROUND(CQ56*I56,2)</f>
        <v>639.44000000000005</v>
      </c>
      <c r="Q56" s="2">
        <f t="shared" ref="Q56:Q73" si="55">ROUND(CR56*I56,2)</f>
        <v>0</v>
      </c>
      <c r="R56" s="2">
        <f t="shared" ref="R56:R73" si="56">ROUND(CS56*I56,2)</f>
        <v>0</v>
      </c>
      <c r="S56" s="2">
        <f t="shared" ref="S56:S73" si="57">ROUND(CT56*I56,2)</f>
        <v>0</v>
      </c>
      <c r="T56" s="2">
        <f t="shared" ref="T56:T73" si="58">ROUND(CU56*I56,2)</f>
        <v>0</v>
      </c>
      <c r="U56" s="2">
        <f t="shared" ref="U56:U73" si="59">CV56*I56</f>
        <v>0</v>
      </c>
      <c r="V56" s="2">
        <f t="shared" ref="V56:V73" si="60">CW56*I56</f>
        <v>0</v>
      </c>
      <c r="W56" s="2">
        <f t="shared" ref="W56:W73" si="61">ROUND(CX56*I56,2)</f>
        <v>0</v>
      </c>
      <c r="X56" s="2">
        <f t="shared" ref="X56:X73" si="62">ROUND(CY56,2)</f>
        <v>0</v>
      </c>
      <c r="Y56" s="2">
        <f t="shared" ref="Y56:Y73" si="63">ROUND(CZ56,2)</f>
        <v>0</v>
      </c>
      <c r="Z56" s="2"/>
      <c r="AA56" s="2">
        <v>34730854</v>
      </c>
      <c r="AB56" s="2">
        <f t="shared" ref="AB56:AB73" si="64">ROUND((AC56+AD56+AF56),2)</f>
        <v>79.930000000000007</v>
      </c>
      <c r="AC56" s="2">
        <f t="shared" si="52"/>
        <v>79.930000000000007</v>
      </c>
      <c r="AD56" s="2">
        <f t="shared" ref="AD56:AD73" si="65">ROUND((((ET56)-(EU56))+AE56),2)</f>
        <v>0</v>
      </c>
      <c r="AE56" s="2">
        <f t="shared" ref="AE56:AE73" si="66">ROUND((EU56),2)</f>
        <v>0</v>
      </c>
      <c r="AF56" s="2">
        <f t="shared" ref="AF56:AF73" si="67">ROUND((EV56),2)</f>
        <v>0</v>
      </c>
      <c r="AG56" s="2">
        <f t="shared" ref="AG56:AG73" si="68">ROUND((AP56),2)</f>
        <v>0</v>
      </c>
      <c r="AH56" s="2">
        <f t="shared" ref="AH56:AH73" si="69">(EW56)</f>
        <v>0</v>
      </c>
      <c r="AI56" s="2">
        <f t="shared" ref="AI56:AI73" si="70">(EX56)</f>
        <v>0</v>
      </c>
      <c r="AJ56" s="2">
        <f t="shared" ref="AJ56:AJ73" si="71">ROUND((AS56),2)</f>
        <v>0</v>
      </c>
      <c r="AK56" s="2">
        <v>79.930000000000007</v>
      </c>
      <c r="AL56" s="2">
        <v>79.930000000000007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3" si="72">(P56+Q56+S56)</f>
        <v>639.44000000000005</v>
      </c>
      <c r="CQ56" s="2">
        <f t="shared" ref="CQ56:CQ73" si="73">AC56*BC56</f>
        <v>79.930000000000007</v>
      </c>
      <c r="CR56" s="2">
        <f t="shared" ref="CR56:CR73" si="74">AD56*BB56</f>
        <v>0</v>
      </c>
      <c r="CS56" s="2">
        <f t="shared" ref="CS56:CS73" si="75">AE56*BS56</f>
        <v>0</v>
      </c>
      <c r="CT56" s="2">
        <f t="shared" ref="CT56:CT73" si="76">AF56*BA56</f>
        <v>0</v>
      </c>
      <c r="CU56" s="2">
        <f t="shared" ref="CU56:CU73" si="77">AG56</f>
        <v>0</v>
      </c>
      <c r="CV56" s="2">
        <f t="shared" ref="CV56:CV73" si="78">AH56</f>
        <v>0</v>
      </c>
      <c r="CW56" s="2">
        <f t="shared" ref="CW56:CW73" si="79">AI56</f>
        <v>0</v>
      </c>
      <c r="CX56" s="2">
        <f t="shared" ref="CX56:CX73" si="80">AJ56</f>
        <v>0</v>
      </c>
      <c r="CY56" s="2">
        <f t="shared" ref="CY56:CY73" si="81">(((S56+(R56*IF(0,0,1)))*AT56)/100)</f>
        <v>0</v>
      </c>
      <c r="CZ56" s="2">
        <f t="shared" ref="CZ56:CZ73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101</v>
      </c>
      <c r="DW56" s="2" t="s">
        <v>101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81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82</v>
      </c>
      <c r="EM56" s="2" t="s">
        <v>83</v>
      </c>
      <c r="EN56" s="2"/>
      <c r="EO56" s="2" t="s">
        <v>3</v>
      </c>
      <c r="EP56" s="2"/>
      <c r="EQ56" s="2">
        <v>0</v>
      </c>
      <c r="ER56" s="2">
        <v>0</v>
      </c>
      <c r="ES56" s="2">
        <v>79.930000000000007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3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102</v>
      </c>
      <c r="GB56" s="2"/>
      <c r="GC56" s="2"/>
      <c r="GD56" s="2">
        <v>0</v>
      </c>
      <c r="GE56" s="2"/>
      <c r="GF56" s="2">
        <v>-2026320699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3" si="84">ROUND(IF(AND(BH56=3,BI56=3,FS56&lt;&gt;0),P56,0),2)</f>
        <v>0</v>
      </c>
      <c r="GM56" s="2">
        <f t="shared" ref="GM56:GM73" si="85">ROUND(O56+X56+Y56+GK56,2)+GX56</f>
        <v>639.44000000000005</v>
      </c>
      <c r="GN56" s="2">
        <f t="shared" ref="GN56:GN73" si="86">IF(OR(BI56=0,BI56=1),ROUND(O56+X56+Y56+GK56,2),0)</f>
        <v>639.44000000000005</v>
      </c>
      <c r="GO56" s="2">
        <f t="shared" ref="GO56:GO73" si="87">IF(BI56=2,ROUND(O56+X56+Y56+GK56,2),0)</f>
        <v>0</v>
      </c>
      <c r="GP56" s="2">
        <f t="shared" ref="GP56:GP73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3" si="89">ROUND(GT56,2)</f>
        <v>0</v>
      </c>
      <c r="GW56" s="2">
        <v>1</v>
      </c>
      <c r="GX56" s="2">
        <f t="shared" ref="GX56:GX73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'1.Смета.или.Акт'!B141</f>
        <v>Прайс-лист</v>
      </c>
      <c r="G57" t="str">
        <f>'1.Смета.или.Акт'!C141</f>
        <v>Лента сигнальная ЛСЭ-150</v>
      </c>
      <c r="H57" t="s">
        <v>101</v>
      </c>
      <c r="I57">
        <f>'1.Смета.или.Акт'!E141</f>
        <v>8</v>
      </c>
      <c r="J57">
        <v>0</v>
      </c>
      <c r="O57">
        <f t="shared" si="53"/>
        <v>4795.8</v>
      </c>
      <c r="P57">
        <f t="shared" si="54"/>
        <v>4795.8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34730855</v>
      </c>
      <c r="AB57">
        <f t="shared" si="64"/>
        <v>79.930000000000007</v>
      </c>
      <c r="AC57">
        <f t="shared" si="52"/>
        <v>79.930000000000007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79.930000000000007</v>
      </c>
      <c r="AL57" s="52">
        <f>'1.Смета.или.Акт'!F141</f>
        <v>79.930000000000007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'1.Смета.или.Акт'!J141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4795.8</v>
      </c>
      <c r="CQ57">
        <f t="shared" si="73"/>
        <v>599.47500000000002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101</v>
      </c>
      <c r="DW57" t="str">
        <f>'1.Смета.или.Акт'!D141</f>
        <v>100М</v>
      </c>
      <c r="DX57">
        <v>1</v>
      </c>
      <c r="EE57">
        <v>32653538</v>
      </c>
      <c r="EF57">
        <v>20</v>
      </c>
      <c r="EG57" t="s">
        <v>81</v>
      </c>
      <c r="EH57">
        <v>0</v>
      </c>
      <c r="EI57" t="s">
        <v>3</v>
      </c>
      <c r="EJ57">
        <v>1</v>
      </c>
      <c r="EK57">
        <v>1100</v>
      </c>
      <c r="EL57" t="s">
        <v>82</v>
      </c>
      <c r="EM57" t="s">
        <v>83</v>
      </c>
      <c r="EO57" t="s">
        <v>3</v>
      </c>
      <c r="EQ57">
        <v>0</v>
      </c>
      <c r="ER57">
        <v>79.930000000000007</v>
      </c>
      <c r="ES57" s="52">
        <f>'1.Смета.или.Акт'!F141</f>
        <v>79.930000000000007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599.47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102</v>
      </c>
      <c r="GD57">
        <v>0</v>
      </c>
      <c r="GF57">
        <v>-2026320699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4795.8</v>
      </c>
      <c r="GN57">
        <f t="shared" si="86"/>
        <v>4795.8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103</v>
      </c>
      <c r="F58" s="2" t="s">
        <v>78</v>
      </c>
      <c r="G58" s="2" t="s">
        <v>104</v>
      </c>
      <c r="H58" s="2" t="s">
        <v>90</v>
      </c>
      <c r="I58" s="2">
        <f>'1.Смета.или.Акт'!E144</f>
        <v>8</v>
      </c>
      <c r="J58" s="2">
        <v>0</v>
      </c>
      <c r="K58" s="2"/>
      <c r="L58" s="2"/>
      <c r="M58" s="2"/>
      <c r="N58" s="2"/>
      <c r="O58" s="2">
        <f t="shared" si="53"/>
        <v>249.12</v>
      </c>
      <c r="P58" s="2">
        <f t="shared" si="54"/>
        <v>249.12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34730854</v>
      </c>
      <c r="AB58" s="2">
        <f t="shared" si="64"/>
        <v>31.14</v>
      </c>
      <c r="AC58" s="2">
        <f t="shared" si="52"/>
        <v>31.14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31.14</v>
      </c>
      <c r="AL58" s="2">
        <v>31.14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249.12</v>
      </c>
      <c r="CQ58" s="2">
        <f t="shared" si="73"/>
        <v>31.14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90</v>
      </c>
      <c r="DW58" s="2" t="s">
        <v>90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81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82</v>
      </c>
      <c r="EM58" s="2" t="s">
        <v>83</v>
      </c>
      <c r="EN58" s="2"/>
      <c r="EO58" s="2" t="s">
        <v>3</v>
      </c>
      <c r="EP58" s="2"/>
      <c r="EQ58" s="2">
        <v>0</v>
      </c>
      <c r="ER58" s="2">
        <v>0</v>
      </c>
      <c r="ES58" s="2">
        <v>31.14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1125267560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249.12</v>
      </c>
      <c r="GN58" s="2">
        <f t="shared" si="86"/>
        <v>249.12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103</v>
      </c>
      <c r="F59" t="str">
        <f>'1.Смета.или.Акт'!B144</f>
        <v>Прайс-лист</v>
      </c>
      <c r="G59" t="str">
        <f>'1.Смета.или.Акт'!C144</f>
        <v>Лента оградительная 75мм 250 м</v>
      </c>
      <c r="H59" t="s">
        <v>90</v>
      </c>
      <c r="I59">
        <f>'1.Смета.или.Акт'!E144</f>
        <v>8</v>
      </c>
      <c r="J59">
        <v>0</v>
      </c>
      <c r="O59">
        <f t="shared" si="53"/>
        <v>1868.4</v>
      </c>
      <c r="P59">
        <f t="shared" si="54"/>
        <v>1868.4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34730855</v>
      </c>
      <c r="AB59">
        <f t="shared" si="64"/>
        <v>31.14</v>
      </c>
      <c r="AC59">
        <f t="shared" si="52"/>
        <v>31.14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31.14</v>
      </c>
      <c r="AL59" s="52">
        <f>'1.Смета.или.Акт'!F144</f>
        <v>31.14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'1.Смета.или.Акт'!J144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1868.4</v>
      </c>
      <c r="CQ59">
        <f t="shared" si="73"/>
        <v>233.55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90</v>
      </c>
      <c r="DW59" t="str">
        <f>'1.Смета.или.Акт'!D144</f>
        <v>шт.</v>
      </c>
      <c r="DX59">
        <v>1</v>
      </c>
      <c r="EE59">
        <v>32653538</v>
      </c>
      <c r="EF59">
        <v>20</v>
      </c>
      <c r="EG59" t="s">
        <v>81</v>
      </c>
      <c r="EH59">
        <v>0</v>
      </c>
      <c r="EI59" t="s">
        <v>3</v>
      </c>
      <c r="EJ59">
        <v>1</v>
      </c>
      <c r="EK59">
        <v>1100</v>
      </c>
      <c r="EL59" t="s">
        <v>82</v>
      </c>
      <c r="EM59" t="s">
        <v>83</v>
      </c>
      <c r="EO59" t="s">
        <v>3</v>
      </c>
      <c r="EQ59">
        <v>0</v>
      </c>
      <c r="ER59">
        <v>31.14</v>
      </c>
      <c r="ES59" s="52">
        <f>'1.Смета.или.Акт'!F144</f>
        <v>31.14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233.56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1125267560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1868.4</v>
      </c>
      <c r="GN59">
        <f t="shared" si="86"/>
        <v>1868.4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78</v>
      </c>
      <c r="G60" s="2" t="s">
        <v>107</v>
      </c>
      <c r="H60" s="2" t="s">
        <v>108</v>
      </c>
      <c r="I60" s="2">
        <f>'1.Смета.или.Акт'!E147</f>
        <v>70</v>
      </c>
      <c r="J60" s="2">
        <v>0</v>
      </c>
      <c r="K60" s="2"/>
      <c r="L60" s="2"/>
      <c r="M60" s="2"/>
      <c r="N60" s="2"/>
      <c r="O60" s="2">
        <f t="shared" si="53"/>
        <v>328.3</v>
      </c>
      <c r="P60" s="2">
        <f t="shared" si="54"/>
        <v>328.3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34730854</v>
      </c>
      <c r="AB60" s="2">
        <f t="shared" si="64"/>
        <v>4.6900000000000004</v>
      </c>
      <c r="AC60" s="2">
        <f t="shared" si="52"/>
        <v>4.6900000000000004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4.6900000000000004</v>
      </c>
      <c r="AL60" s="2">
        <v>4.6900000000000004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328.3</v>
      </c>
      <c r="CQ60" s="2">
        <f t="shared" si="73"/>
        <v>4.6900000000000004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81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82</v>
      </c>
      <c r="EM60" s="2" t="s">
        <v>83</v>
      </c>
      <c r="EN60" s="2"/>
      <c r="EO60" s="2" t="s">
        <v>3</v>
      </c>
      <c r="EP60" s="2"/>
      <c r="EQ60" s="2">
        <v>0</v>
      </c>
      <c r="ER60" s="2">
        <v>0</v>
      </c>
      <c r="ES60" s="2">
        <v>4.6900000000000004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748536722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328.3</v>
      </c>
      <c r="GN60" s="2">
        <f t="shared" si="86"/>
        <v>328.3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'1.Смета.или.Акт'!B147</f>
        <v>Прайс-лист</v>
      </c>
      <c r="G61" t="str">
        <f>'1.Смета.или.Акт'!C147</f>
        <v>Газ пропан</v>
      </c>
      <c r="H61" t="s">
        <v>108</v>
      </c>
      <c r="I61">
        <f>'1.Смета.или.Акт'!E147</f>
        <v>70</v>
      </c>
      <c r="J61">
        <v>0</v>
      </c>
      <c r="O61">
        <f t="shared" si="53"/>
        <v>2462.25</v>
      </c>
      <c r="P61">
        <f t="shared" si="54"/>
        <v>2462.25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34730855</v>
      </c>
      <c r="AB61">
        <f t="shared" si="64"/>
        <v>4.6900000000000004</v>
      </c>
      <c r="AC61">
        <f t="shared" si="52"/>
        <v>4.6900000000000004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4.6900000000000004</v>
      </c>
      <c r="AL61" s="52">
        <f>'1.Смета.или.Акт'!F147</f>
        <v>4.6900000000000004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'1.Смета.или.Акт'!J147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2462.25</v>
      </c>
      <c r="CQ61">
        <f t="shared" si="73"/>
        <v>35.175000000000004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108</v>
      </c>
      <c r="DW61" t="str">
        <f>'1.Смета.или.Акт'!D147</f>
        <v>кг</v>
      </c>
      <c r="DX61">
        <v>1</v>
      </c>
      <c r="EE61">
        <v>32653538</v>
      </c>
      <c r="EF61">
        <v>20</v>
      </c>
      <c r="EG61" t="s">
        <v>81</v>
      </c>
      <c r="EH61">
        <v>0</v>
      </c>
      <c r="EI61" t="s">
        <v>3</v>
      </c>
      <c r="EJ61">
        <v>1</v>
      </c>
      <c r="EK61">
        <v>1100</v>
      </c>
      <c r="EL61" t="s">
        <v>82</v>
      </c>
      <c r="EM61" t="s">
        <v>83</v>
      </c>
      <c r="EO61" t="s">
        <v>3</v>
      </c>
      <c r="EQ61">
        <v>0</v>
      </c>
      <c r="ER61">
        <v>4.6900000000000004</v>
      </c>
      <c r="ES61" s="52">
        <f>'1.Смета.или.Акт'!F147</f>
        <v>4.6900000000000004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35.200000000000003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748536722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2462.25</v>
      </c>
      <c r="GN61">
        <f t="shared" si="86"/>
        <v>2462.25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78</v>
      </c>
      <c r="G62" s="2" t="s">
        <v>111</v>
      </c>
      <c r="H62" s="2" t="s">
        <v>97</v>
      </c>
      <c r="I62" s="2">
        <f>'1.Смета.или.Акт'!E150</f>
        <v>22</v>
      </c>
      <c r="J62" s="2">
        <v>0</v>
      </c>
      <c r="K62" s="2"/>
      <c r="L62" s="2"/>
      <c r="M62" s="2"/>
      <c r="N62" s="2"/>
      <c r="O62" s="2">
        <f t="shared" si="53"/>
        <v>2596.66</v>
      </c>
      <c r="P62" s="2">
        <f t="shared" si="54"/>
        <v>2596.66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34730854</v>
      </c>
      <c r="AB62" s="2">
        <f t="shared" si="64"/>
        <v>118.03</v>
      </c>
      <c r="AC62" s="2">
        <f t="shared" si="52"/>
        <v>118.03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118.03</v>
      </c>
      <c r="AL62" s="2">
        <v>118.03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2596.66</v>
      </c>
      <c r="CQ62" s="2">
        <f t="shared" si="73"/>
        <v>118.03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97</v>
      </c>
      <c r="DW62" s="2" t="s">
        <v>97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81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82</v>
      </c>
      <c r="EM62" s="2" t="s">
        <v>83</v>
      </c>
      <c r="EN62" s="2"/>
      <c r="EO62" s="2" t="s">
        <v>3</v>
      </c>
      <c r="EP62" s="2"/>
      <c r="EQ62" s="2">
        <v>0</v>
      </c>
      <c r="ER62" s="2">
        <v>0</v>
      </c>
      <c r="ES62" s="2">
        <v>118.03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-85955575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2596.66</v>
      </c>
      <c r="GN62" s="2">
        <f t="shared" si="86"/>
        <v>2596.66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'1.Смета.или.Акт'!B150</f>
        <v>Прайс-лист</v>
      </c>
      <c r="G63" t="str">
        <f>'1.Смета.или.Акт'!C150</f>
        <v>Щебень известковый</v>
      </c>
      <c r="H63" t="s">
        <v>97</v>
      </c>
      <c r="I63">
        <f>'1.Смета.или.Акт'!E150</f>
        <v>22</v>
      </c>
      <c r="J63">
        <v>0</v>
      </c>
      <c r="O63">
        <f t="shared" si="53"/>
        <v>19474.95</v>
      </c>
      <c r="P63">
        <f t="shared" si="54"/>
        <v>19474.95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34730855</v>
      </c>
      <c r="AB63">
        <f t="shared" si="64"/>
        <v>118.03</v>
      </c>
      <c r="AC63">
        <f t="shared" si="52"/>
        <v>118.03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118.03</v>
      </c>
      <c r="AL63" s="52">
        <f>'1.Смета.или.Акт'!F150</f>
        <v>118.03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'1.Смета.или.Акт'!J150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19474.95</v>
      </c>
      <c r="CQ63">
        <f t="shared" si="73"/>
        <v>885.22500000000002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97</v>
      </c>
      <c r="DW63" t="str">
        <f>'1.Смета.или.Акт'!D150</f>
        <v>м3</v>
      </c>
      <c r="DX63">
        <v>1</v>
      </c>
      <c r="EE63">
        <v>32653538</v>
      </c>
      <c r="EF63">
        <v>20</v>
      </c>
      <c r="EG63" t="s">
        <v>81</v>
      </c>
      <c r="EH63">
        <v>0</v>
      </c>
      <c r="EI63" t="s">
        <v>3</v>
      </c>
      <c r="EJ63">
        <v>1</v>
      </c>
      <c r="EK63">
        <v>1100</v>
      </c>
      <c r="EL63" t="s">
        <v>82</v>
      </c>
      <c r="EM63" t="s">
        <v>83</v>
      </c>
      <c r="EO63" t="s">
        <v>3</v>
      </c>
      <c r="EQ63">
        <v>0</v>
      </c>
      <c r="ER63">
        <v>118.03</v>
      </c>
      <c r="ES63" s="52">
        <f>'1.Смета.или.Акт'!F150</f>
        <v>118.03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885.2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-85955575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19474.95</v>
      </c>
      <c r="GN63">
        <f t="shared" si="86"/>
        <v>19474.95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78</v>
      </c>
      <c r="G64" s="2" t="s">
        <v>114</v>
      </c>
      <c r="H64" s="2" t="s">
        <v>90</v>
      </c>
      <c r="I64" s="2">
        <f>'1.Смета.или.Акт'!E153</f>
        <v>8</v>
      </c>
      <c r="J64" s="2">
        <v>0</v>
      </c>
      <c r="K64" s="2"/>
      <c r="L64" s="2"/>
      <c r="M64" s="2"/>
      <c r="N64" s="2"/>
      <c r="O64" s="2">
        <f t="shared" si="53"/>
        <v>289.27999999999997</v>
      </c>
      <c r="P64" s="2">
        <f t="shared" si="54"/>
        <v>289.27999999999997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34730854</v>
      </c>
      <c r="AB64" s="2">
        <f t="shared" si="64"/>
        <v>36.159999999999997</v>
      </c>
      <c r="AC64" s="2">
        <f t="shared" si="52"/>
        <v>36.159999999999997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36.159999999999997</v>
      </c>
      <c r="AL64" s="2">
        <v>36.159999999999997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289.27999999999997</v>
      </c>
      <c r="CQ64" s="2">
        <f t="shared" si="73"/>
        <v>36.159999999999997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90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81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82</v>
      </c>
      <c r="EM64" s="2" t="s">
        <v>83</v>
      </c>
      <c r="EN64" s="2"/>
      <c r="EO64" s="2" t="s">
        <v>3</v>
      </c>
      <c r="EP64" s="2"/>
      <c r="EQ64" s="2">
        <v>0</v>
      </c>
      <c r="ER64" s="2">
        <v>0</v>
      </c>
      <c r="ES64" s="2">
        <v>36.159999999999997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1673256752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289.27999999999997</v>
      </c>
      <c r="GN64" s="2">
        <f t="shared" si="86"/>
        <v>289.27999999999997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'1.Смета.или.Акт'!B153</f>
        <v>Прайс-лист</v>
      </c>
      <c r="G65" t="str">
        <f>'1.Смета.или.Акт'!C153</f>
        <v>Пена монтажная 750 мл</v>
      </c>
      <c r="H65" t="s">
        <v>90</v>
      </c>
      <c r="I65">
        <f>'1.Смета.или.Акт'!E153</f>
        <v>8</v>
      </c>
      <c r="J65">
        <v>0</v>
      </c>
      <c r="O65">
        <f t="shared" si="53"/>
        <v>2169.6</v>
      </c>
      <c r="P65">
        <f t="shared" si="54"/>
        <v>2169.6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34730855</v>
      </c>
      <c r="AB65">
        <f t="shared" si="64"/>
        <v>36.159999999999997</v>
      </c>
      <c r="AC65">
        <f t="shared" si="52"/>
        <v>36.159999999999997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36.159999999999997</v>
      </c>
      <c r="AL65" s="52">
        <f>'1.Смета.или.Акт'!F153</f>
        <v>36.159999999999997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'1.Смета.или.Акт'!J153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2169.6</v>
      </c>
      <c r="CQ65">
        <f t="shared" si="73"/>
        <v>271.2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90</v>
      </c>
      <c r="DW65" t="str">
        <f>'1.Смета.или.Акт'!D153</f>
        <v>шт</v>
      </c>
      <c r="DX65">
        <v>1</v>
      </c>
      <c r="EE65">
        <v>32653538</v>
      </c>
      <c r="EF65">
        <v>20</v>
      </c>
      <c r="EG65" t="s">
        <v>81</v>
      </c>
      <c r="EH65">
        <v>0</v>
      </c>
      <c r="EI65" t="s">
        <v>3</v>
      </c>
      <c r="EJ65">
        <v>1</v>
      </c>
      <c r="EK65">
        <v>1100</v>
      </c>
      <c r="EL65" t="s">
        <v>82</v>
      </c>
      <c r="EM65" t="s">
        <v>83</v>
      </c>
      <c r="EO65" t="s">
        <v>3</v>
      </c>
      <c r="EQ65">
        <v>0</v>
      </c>
      <c r="ER65">
        <v>39.299999999999997</v>
      </c>
      <c r="ES65" s="52">
        <f>'1.Смета.или.Акт'!F153</f>
        <v>36.159999999999997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271.19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1673256752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2169.6</v>
      </c>
      <c r="GN65">
        <f t="shared" si="86"/>
        <v>2169.6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78</v>
      </c>
      <c r="G66" s="2" t="s">
        <v>118</v>
      </c>
      <c r="H66" s="2" t="s">
        <v>54</v>
      </c>
      <c r="I66" s="2">
        <f>'1.Смета.или.Акт'!E156</f>
        <v>8</v>
      </c>
      <c r="J66" s="2">
        <v>0</v>
      </c>
      <c r="K66" s="2"/>
      <c r="L66" s="2"/>
      <c r="M66" s="2"/>
      <c r="N66" s="2"/>
      <c r="O66" s="2">
        <f t="shared" si="53"/>
        <v>470.4</v>
      </c>
      <c r="P66" s="2">
        <f t="shared" si="54"/>
        <v>470.4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34730854</v>
      </c>
      <c r="AB66" s="2">
        <f t="shared" si="64"/>
        <v>58.8</v>
      </c>
      <c r="AC66" s="2">
        <f t="shared" si="52"/>
        <v>58.8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58.8</v>
      </c>
      <c r="AL66" s="2">
        <v>58.8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470.4</v>
      </c>
      <c r="CQ66" s="2">
        <f t="shared" si="73"/>
        <v>58.8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54</v>
      </c>
      <c r="DW66" s="2" t="s">
        <v>54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81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82</v>
      </c>
      <c r="EM66" s="2" t="s">
        <v>83</v>
      </c>
      <c r="EN66" s="2"/>
      <c r="EO66" s="2" t="s">
        <v>3</v>
      </c>
      <c r="EP66" s="2"/>
      <c r="EQ66" s="2">
        <v>0</v>
      </c>
      <c r="ER66" s="2">
        <v>0</v>
      </c>
      <c r="ES66" s="2">
        <v>58.8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-1459815540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470.4</v>
      </c>
      <c r="GN66" s="2">
        <f t="shared" si="86"/>
        <v>470.4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'1.Смета.или.Акт'!B156</f>
        <v>Прайс-лист</v>
      </c>
      <c r="G67" t="str">
        <f>'1.Смета.или.Акт'!C156</f>
        <v>Краска огнезащитная</v>
      </c>
      <c r="H67" t="s">
        <v>54</v>
      </c>
      <c r="I67">
        <f>'1.Смета.или.Акт'!E156</f>
        <v>8</v>
      </c>
      <c r="J67">
        <v>0</v>
      </c>
      <c r="O67">
        <f t="shared" si="53"/>
        <v>3528</v>
      </c>
      <c r="P67">
        <f t="shared" si="54"/>
        <v>3528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34730855</v>
      </c>
      <c r="AB67">
        <f t="shared" si="64"/>
        <v>58.8</v>
      </c>
      <c r="AC67">
        <f t="shared" si="52"/>
        <v>58.8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58.8</v>
      </c>
      <c r="AL67" s="52">
        <f>'1.Смета.или.Акт'!F156</f>
        <v>58.8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'1.Смета.или.Акт'!J156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3528</v>
      </c>
      <c r="CQ67">
        <f t="shared" si="73"/>
        <v>441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54</v>
      </c>
      <c r="DW67" t="str">
        <f>'1.Смета.или.Акт'!D156</f>
        <v>ШТ</v>
      </c>
      <c r="DX67">
        <v>1</v>
      </c>
      <c r="EE67">
        <v>32653538</v>
      </c>
      <c r="EF67">
        <v>20</v>
      </c>
      <c r="EG67" t="s">
        <v>81</v>
      </c>
      <c r="EH67">
        <v>0</v>
      </c>
      <c r="EI67" t="s">
        <v>3</v>
      </c>
      <c r="EJ67">
        <v>1</v>
      </c>
      <c r="EK67">
        <v>1100</v>
      </c>
      <c r="EL67" t="s">
        <v>82</v>
      </c>
      <c r="EM67" t="s">
        <v>83</v>
      </c>
      <c r="EO67" t="s">
        <v>3</v>
      </c>
      <c r="EQ67">
        <v>0</v>
      </c>
      <c r="ER67">
        <v>58.8</v>
      </c>
      <c r="ES67" s="52">
        <f>'1.Смета.или.Акт'!F156</f>
        <v>58.8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441.01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-1459815540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3528</v>
      </c>
      <c r="GN67">
        <f t="shared" si="86"/>
        <v>3528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3</v>
      </c>
      <c r="G68" s="2" t="s">
        <v>3</v>
      </c>
      <c r="H68" s="2" t="s">
        <v>3</v>
      </c>
      <c r="I68" s="2">
        <v>0</v>
      </c>
      <c r="J68" s="2">
        <v>0</v>
      </c>
      <c r="K68" s="2"/>
      <c r="L68" s="2"/>
      <c r="M68" s="2"/>
      <c r="N68" s="2"/>
      <c r="O68" s="2">
        <f t="shared" si="53"/>
        <v>0</v>
      </c>
      <c r="P68" s="2">
        <f t="shared" si="54"/>
        <v>0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34730854</v>
      </c>
      <c r="AB68" s="2">
        <f t="shared" si="64"/>
        <v>0</v>
      </c>
      <c r="AC68" s="2">
        <f t="shared" si="52"/>
        <v>0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106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0</v>
      </c>
      <c r="BI68" s="2">
        <v>1</v>
      </c>
      <c r="BJ68" s="2" t="s">
        <v>3</v>
      </c>
      <c r="BK68" s="2"/>
      <c r="BL68" s="2"/>
      <c r="BM68" s="2">
        <v>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106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0</v>
      </c>
      <c r="CQ68" s="2">
        <f t="shared" si="73"/>
        <v>0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>
        <v>32653299</v>
      </c>
      <c r="EF68" s="2">
        <v>20</v>
      </c>
      <c r="EG68" s="2" t="s">
        <v>81</v>
      </c>
      <c r="EH68" s="2">
        <v>0</v>
      </c>
      <c r="EI68" s="2" t="s">
        <v>3</v>
      </c>
      <c r="EJ68" s="2">
        <v>1</v>
      </c>
      <c r="EK68" s="2">
        <v>0</v>
      </c>
      <c r="EL68" s="2" t="s">
        <v>121</v>
      </c>
      <c r="EM68" s="2" t="s">
        <v>122</v>
      </c>
      <c r="EN68" s="2"/>
      <c r="EO68" s="2" t="s">
        <v>3</v>
      </c>
      <c r="EP68" s="2"/>
      <c r="EQ68" s="2">
        <v>0</v>
      </c>
      <c r="ER68" s="2">
        <v>0</v>
      </c>
      <c r="ES68" s="2">
        <v>0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106</v>
      </c>
      <c r="FY68" s="2">
        <v>65</v>
      </c>
      <c r="FZ68" s="2"/>
      <c r="GA68" s="2" t="s">
        <v>3</v>
      </c>
      <c r="GB68" s="2"/>
      <c r="GC68" s="2"/>
      <c r="GD68" s="2">
        <v>0</v>
      </c>
      <c r="GE68" s="2"/>
      <c r="GF68" s="2">
        <v>1255953653</v>
      </c>
      <c r="GG68" s="2">
        <v>2</v>
      </c>
      <c r="GH68" s="2">
        <v>0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0</v>
      </c>
      <c r="GN68" s="2">
        <f t="shared" si="86"/>
        <v>0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">
        <v>3</v>
      </c>
      <c r="G69" t="s">
        <v>3</v>
      </c>
      <c r="H69" t="s">
        <v>3</v>
      </c>
      <c r="I69">
        <v>0</v>
      </c>
      <c r="J69">
        <v>0</v>
      </c>
      <c r="O69">
        <f t="shared" si="53"/>
        <v>0</v>
      </c>
      <c r="P69">
        <f t="shared" si="54"/>
        <v>0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34730855</v>
      </c>
      <c r="AB69">
        <f t="shared" si="64"/>
        <v>0</v>
      </c>
      <c r="AC69">
        <f t="shared" si="52"/>
        <v>0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90</v>
      </c>
      <c r="AU69">
        <v>52</v>
      </c>
      <c r="AV69">
        <v>1</v>
      </c>
      <c r="AW69">
        <v>1</v>
      </c>
      <c r="AZ69">
        <v>1</v>
      </c>
      <c r="BA69">
        <v>18.3</v>
      </c>
      <c r="BB69">
        <v>12.5</v>
      </c>
      <c r="BC69">
        <v>7.5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1</v>
      </c>
      <c r="BJ69" t="s">
        <v>3</v>
      </c>
      <c r="BM69">
        <v>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106</v>
      </c>
      <c r="CA69">
        <v>65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0</v>
      </c>
      <c r="CQ69">
        <f t="shared" si="73"/>
        <v>0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EE69">
        <v>32653299</v>
      </c>
      <c r="EF69">
        <v>20</v>
      </c>
      <c r="EG69" t="s">
        <v>81</v>
      </c>
      <c r="EH69">
        <v>0</v>
      </c>
      <c r="EI69" t="s">
        <v>3</v>
      </c>
      <c r="EJ69">
        <v>1</v>
      </c>
      <c r="EK69">
        <v>0</v>
      </c>
      <c r="EL69" t="s">
        <v>121</v>
      </c>
      <c r="EM69" t="s">
        <v>122</v>
      </c>
      <c r="EO69" t="s">
        <v>3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FQ69">
        <v>0</v>
      </c>
      <c r="FR69">
        <f t="shared" si="83"/>
        <v>0</v>
      </c>
      <c r="FS69">
        <v>0</v>
      </c>
      <c r="FV69" t="s">
        <v>20</v>
      </c>
      <c r="FW69" t="s">
        <v>21</v>
      </c>
      <c r="FX69">
        <v>106</v>
      </c>
      <c r="FY69">
        <v>65</v>
      </c>
      <c r="GA69" t="s">
        <v>3</v>
      </c>
      <c r="GD69">
        <v>0</v>
      </c>
      <c r="GF69">
        <v>1255953653</v>
      </c>
      <c r="GG69">
        <v>2</v>
      </c>
      <c r="GH69">
        <v>0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0</v>
      </c>
      <c r="GN69">
        <f t="shared" si="86"/>
        <v>0</v>
      </c>
      <c r="GO69">
        <f t="shared" si="87"/>
        <v>0</v>
      </c>
      <c r="GP69">
        <f t="shared" si="88"/>
        <v>0</v>
      </c>
      <c r="GR69">
        <v>0</v>
      </c>
      <c r="GS69">
        <v>3</v>
      </c>
      <c r="GT69">
        <v>0</v>
      </c>
      <c r="GU69" t="s">
        <v>3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123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34730854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81</v>
      </c>
      <c r="EH70" s="2">
        <v>0</v>
      </c>
      <c r="EI70" s="2" t="s">
        <v>3</v>
      </c>
      <c r="EJ70" s="2">
        <v>1</v>
      </c>
      <c r="EK70" s="2">
        <v>0</v>
      </c>
      <c r="EL70" s="2" t="s">
        <v>121</v>
      </c>
      <c r="EM70" s="2" t="s">
        <v>122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123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34730855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81</v>
      </c>
      <c r="EH71">
        <v>0</v>
      </c>
      <c r="EI71" t="s">
        <v>3</v>
      </c>
      <c r="EJ71">
        <v>1</v>
      </c>
      <c r="EK71">
        <v>0</v>
      </c>
      <c r="EL71" t="s">
        <v>121</v>
      </c>
      <c r="EM71" t="s">
        <v>122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124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34730854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81</v>
      </c>
      <c r="EH72" s="2">
        <v>0</v>
      </c>
      <c r="EI72" s="2" t="s">
        <v>3</v>
      </c>
      <c r="EJ72" s="2">
        <v>1</v>
      </c>
      <c r="EK72" s="2">
        <v>0</v>
      </c>
      <c r="EL72" s="2" t="s">
        <v>121</v>
      </c>
      <c r="EM72" s="2" t="s">
        <v>122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124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34730855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81</v>
      </c>
      <c r="EH73">
        <v>0</v>
      </c>
      <c r="EI73" t="s">
        <v>3</v>
      </c>
      <c r="EJ73">
        <v>1</v>
      </c>
      <c r="EK73">
        <v>0</v>
      </c>
      <c r="EL73" t="s">
        <v>121</v>
      </c>
      <c r="EM73" t="s">
        <v>122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5" spans="1:255" x14ac:dyDescent="0.2">
      <c r="A75" s="3">
        <v>51</v>
      </c>
      <c r="B75" s="3">
        <f>B20</f>
        <v>1</v>
      </c>
      <c r="C75" s="3">
        <f>A20</f>
        <v>3</v>
      </c>
      <c r="D75" s="3">
        <f>ROW(A20)</f>
        <v>20</v>
      </c>
      <c r="E75" s="3"/>
      <c r="F75" s="3" t="str">
        <f>IF(F20&lt;&gt;"",F20,"")</f>
        <v>Новая локальная смета</v>
      </c>
      <c r="G75" s="3" t="str">
        <f>IF(G20&lt;&gt;"",G20,"")</f>
        <v>Новая локальная смета</v>
      </c>
      <c r="H75" s="3">
        <v>0</v>
      </c>
      <c r="I75" s="3"/>
      <c r="J75" s="3"/>
      <c r="K75" s="3"/>
      <c r="L75" s="3"/>
      <c r="M75" s="3"/>
      <c r="N75" s="3"/>
      <c r="O75" s="3">
        <f t="shared" ref="O75:T75" si="91">ROUND(AB75,2)</f>
        <v>177705.74</v>
      </c>
      <c r="P75" s="3">
        <f t="shared" si="91"/>
        <v>138267.32999999999</v>
      </c>
      <c r="Q75" s="3">
        <f t="shared" si="91"/>
        <v>35093.58</v>
      </c>
      <c r="R75" s="3">
        <f t="shared" si="91"/>
        <v>2154.5500000000002</v>
      </c>
      <c r="S75" s="3">
        <f t="shared" si="91"/>
        <v>4344.83</v>
      </c>
      <c r="T75" s="3">
        <f t="shared" si="91"/>
        <v>0</v>
      </c>
      <c r="U75" s="3">
        <f>AH75</f>
        <v>435.4227958802</v>
      </c>
      <c r="V75" s="3">
        <f>AI75</f>
        <v>162.7181086452</v>
      </c>
      <c r="W75" s="3">
        <f>ROUND(AJ75,2)</f>
        <v>0</v>
      </c>
      <c r="X75" s="3">
        <f>ROUND(AK75,2)</f>
        <v>6298.11</v>
      </c>
      <c r="Y75" s="3">
        <f>ROUND(AL75,2)</f>
        <v>4160.3900000000003</v>
      </c>
      <c r="Z75" s="3"/>
      <c r="AA75" s="3"/>
      <c r="AB75" s="3">
        <f>ROUND(SUMIF(AA24:AA73,"=34730854",O24:O73),2)</f>
        <v>177705.74</v>
      </c>
      <c r="AC75" s="3">
        <f>ROUND(SUMIF(AA24:AA73,"=34730854",P24:P73),2)</f>
        <v>138267.32999999999</v>
      </c>
      <c r="AD75" s="3">
        <f>ROUND(SUMIF(AA24:AA73,"=34730854",Q24:Q73),2)</f>
        <v>35093.58</v>
      </c>
      <c r="AE75" s="3">
        <f>ROUND(SUMIF(AA24:AA73,"=34730854",R24:R73),2)</f>
        <v>2154.5500000000002</v>
      </c>
      <c r="AF75" s="3">
        <f>ROUND(SUMIF(AA24:AA73,"=34730854",S24:S73),2)</f>
        <v>4344.83</v>
      </c>
      <c r="AG75" s="3">
        <f>ROUND(SUMIF(AA24:AA73,"=34730854",T24:T73),2)</f>
        <v>0</v>
      </c>
      <c r="AH75" s="3">
        <f>SUMIF(AA24:AA73,"=34730854",U24:U73)</f>
        <v>435.4227958802</v>
      </c>
      <c r="AI75" s="3">
        <f>SUMIF(AA24:AA73,"=34730854",V24:V73)</f>
        <v>162.7181086452</v>
      </c>
      <c r="AJ75" s="3">
        <f>ROUND(SUMIF(AA24:AA73,"=34730854",W24:W73),2)</f>
        <v>0</v>
      </c>
      <c r="AK75" s="3">
        <f>ROUND(SUMIF(AA24:AA73,"=34730854",X24:X73),2)</f>
        <v>6298.11</v>
      </c>
      <c r="AL75" s="3">
        <f>ROUND(SUMIF(AA24:AA73,"=34730854",Y24:Y73),2)</f>
        <v>4160.3900000000003</v>
      </c>
      <c r="AM75" s="3"/>
      <c r="AN75" s="3"/>
      <c r="AO75" s="3">
        <f t="shared" ref="AO75:BC75" si="92">ROUND(BX75,2)</f>
        <v>0</v>
      </c>
      <c r="AP75" s="3">
        <f t="shared" si="92"/>
        <v>0</v>
      </c>
      <c r="AQ75" s="3">
        <f t="shared" si="92"/>
        <v>0</v>
      </c>
      <c r="AR75" s="3">
        <f t="shared" si="92"/>
        <v>188164.24</v>
      </c>
      <c r="AS75" s="3">
        <f t="shared" si="92"/>
        <v>176662.1</v>
      </c>
      <c r="AT75" s="3">
        <f t="shared" si="92"/>
        <v>11230.68</v>
      </c>
      <c r="AU75" s="3">
        <f t="shared" si="92"/>
        <v>271.45999999999998</v>
      </c>
      <c r="AV75" s="3">
        <f t="shared" si="92"/>
        <v>138267.32999999999</v>
      </c>
      <c r="AW75" s="3">
        <f t="shared" si="92"/>
        <v>138267.32999999999</v>
      </c>
      <c r="AX75" s="3">
        <f t="shared" si="92"/>
        <v>0</v>
      </c>
      <c r="AY75" s="3">
        <f t="shared" si="92"/>
        <v>138267.32999999999</v>
      </c>
      <c r="AZ75" s="3">
        <f t="shared" si="92"/>
        <v>0</v>
      </c>
      <c r="BA75" s="3">
        <f t="shared" si="92"/>
        <v>0</v>
      </c>
      <c r="BB75" s="3">
        <f t="shared" si="92"/>
        <v>0</v>
      </c>
      <c r="BC75" s="3">
        <f t="shared" si="92"/>
        <v>0</v>
      </c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>
        <f>ROUND(SUMIF(AA24:AA73,"=34730854",FQ24:FQ73),2)</f>
        <v>0</v>
      </c>
      <c r="BY75" s="3">
        <f>ROUND(SUMIF(AA24:AA73,"=34730854",FR24:FR73),2)</f>
        <v>0</v>
      </c>
      <c r="BZ75" s="3">
        <f>ROUND(SUMIF(AA24:AA73,"=34730854",GL24:GL73),2)</f>
        <v>0</v>
      </c>
      <c r="CA75" s="3">
        <f>ROUND(SUMIF(AA24:AA73,"=34730854",GM24:GM73),2)</f>
        <v>188164.24</v>
      </c>
      <c r="CB75" s="3">
        <f>ROUND(SUMIF(AA24:AA73,"=34730854",GN24:GN73),2)</f>
        <v>176662.1</v>
      </c>
      <c r="CC75" s="3">
        <f>ROUND(SUMIF(AA24:AA73,"=34730854",GO24:GO73),2)</f>
        <v>11230.68</v>
      </c>
      <c r="CD75" s="3">
        <f>ROUND(SUMIF(AA24:AA73,"=34730854",GP24:GP73),2)</f>
        <v>271.45999999999998</v>
      </c>
      <c r="CE75" s="3">
        <f>AC75-BX75</f>
        <v>138267.32999999999</v>
      </c>
      <c r="CF75" s="3">
        <f>AC75-BY75</f>
        <v>138267.32999999999</v>
      </c>
      <c r="CG75" s="3">
        <f>BX75-BZ75</f>
        <v>0</v>
      </c>
      <c r="CH75" s="3">
        <f>AC75-BX75-BY75+BZ75</f>
        <v>138267.32999999999</v>
      </c>
      <c r="CI75" s="3">
        <f>BY75-BZ75</f>
        <v>0</v>
      </c>
      <c r="CJ75" s="3">
        <f>ROUND(SUMIF(AA24:AA73,"=34730854",GX24:GX73),2)</f>
        <v>0</v>
      </c>
      <c r="CK75" s="3">
        <f>ROUND(SUMIF(AA24:AA73,"=34730854",GY24:GY73),2)</f>
        <v>0</v>
      </c>
      <c r="CL75" s="3">
        <f>ROUND(SUMIF(AA24:AA73,"=34730854",GZ24:GZ73),2)</f>
        <v>0</v>
      </c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4">
        <f t="shared" ref="DG75:DL75" si="93">ROUND(DT75,2)</f>
        <v>1555185.07</v>
      </c>
      <c r="DH75" s="4">
        <f t="shared" si="93"/>
        <v>1037004.98</v>
      </c>
      <c r="DI75" s="4">
        <f t="shared" si="93"/>
        <v>438669.81</v>
      </c>
      <c r="DJ75" s="4">
        <f t="shared" si="93"/>
        <v>39428.33</v>
      </c>
      <c r="DK75" s="4">
        <f t="shared" si="93"/>
        <v>79510.28</v>
      </c>
      <c r="DL75" s="4">
        <f t="shared" si="93"/>
        <v>0</v>
      </c>
      <c r="DM75" s="4">
        <f>DZ75</f>
        <v>435.4227958802</v>
      </c>
      <c r="DN75" s="4">
        <f>EA75</f>
        <v>162.7181086452</v>
      </c>
      <c r="DO75" s="4">
        <f>ROUND(EB75,2)</f>
        <v>0</v>
      </c>
      <c r="DP75" s="4">
        <f>ROUND(EC75,2)</f>
        <v>98089.23</v>
      </c>
      <c r="DQ75" s="4">
        <f>ROUND(ED75,2)</f>
        <v>60908.02</v>
      </c>
      <c r="DR75" s="4"/>
      <c r="DS75" s="4"/>
      <c r="DT75" s="4">
        <f>ROUND(SUMIF(AA24:AA73,"=34730855",O24:O73),2)</f>
        <v>1555185.07</v>
      </c>
      <c r="DU75" s="4">
        <f>ROUND(SUMIF(AA24:AA73,"=34730855",P24:P73),2)</f>
        <v>1037004.98</v>
      </c>
      <c r="DV75" s="4">
        <f>ROUND(SUMIF(AA24:AA73,"=34730855",Q24:Q73),2)</f>
        <v>438669.81</v>
      </c>
      <c r="DW75" s="4">
        <f>ROUND(SUMIF(AA24:AA73,"=34730855",R24:R73),2)</f>
        <v>39428.33</v>
      </c>
      <c r="DX75" s="4">
        <f>ROUND(SUMIF(AA24:AA73,"=34730855",S24:S73),2)</f>
        <v>79510.28</v>
      </c>
      <c r="DY75" s="4">
        <f>ROUND(SUMIF(AA24:AA73,"=34730855",T24:T73),2)</f>
        <v>0</v>
      </c>
      <c r="DZ75" s="4">
        <f>SUMIF(AA24:AA73,"=34730855",U24:U73)</f>
        <v>435.4227958802</v>
      </c>
      <c r="EA75" s="4">
        <f>SUMIF(AA24:AA73,"=34730855",V24:V73)</f>
        <v>162.7181086452</v>
      </c>
      <c r="EB75" s="4">
        <f>ROUND(SUMIF(AA24:AA73,"=34730855",W24:W73),2)</f>
        <v>0</v>
      </c>
      <c r="EC75" s="4">
        <f>ROUND(SUMIF(AA24:AA73,"=34730855",X24:X73),2)</f>
        <v>98089.23</v>
      </c>
      <c r="ED75" s="4">
        <f>ROUND(SUMIF(AA24:AA73,"=34730855",Y24:Y73),2)</f>
        <v>60908.02</v>
      </c>
      <c r="EE75" s="4"/>
      <c r="EF75" s="4"/>
      <c r="EG75" s="4">
        <f t="shared" ref="EG75:EU75" si="94">ROUND(FP75,2)</f>
        <v>0</v>
      </c>
      <c r="EH75" s="4">
        <f t="shared" si="94"/>
        <v>0</v>
      </c>
      <c r="EI75" s="4">
        <f t="shared" si="94"/>
        <v>0</v>
      </c>
      <c r="EJ75" s="4">
        <f t="shared" si="94"/>
        <v>1714182.32</v>
      </c>
      <c r="EK75" s="4">
        <f t="shared" si="94"/>
        <v>1545440.64</v>
      </c>
      <c r="EL75" s="4">
        <f t="shared" si="94"/>
        <v>164210.12</v>
      </c>
      <c r="EM75" s="4">
        <f t="shared" si="94"/>
        <v>4531.5600000000004</v>
      </c>
      <c r="EN75" s="4">
        <f t="shared" si="94"/>
        <v>1037004.98</v>
      </c>
      <c r="EO75" s="4">
        <f t="shared" si="94"/>
        <v>1037004.98</v>
      </c>
      <c r="EP75" s="4">
        <f t="shared" si="94"/>
        <v>0</v>
      </c>
      <c r="EQ75" s="4">
        <f t="shared" si="94"/>
        <v>1037004.98</v>
      </c>
      <c r="ER75" s="4">
        <f t="shared" si="94"/>
        <v>0</v>
      </c>
      <c r="ES75" s="4">
        <f t="shared" si="94"/>
        <v>0</v>
      </c>
      <c r="ET75" s="4">
        <f t="shared" si="94"/>
        <v>0</v>
      </c>
      <c r="EU75" s="4">
        <f t="shared" si="94"/>
        <v>0</v>
      </c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>
        <f>ROUND(SUMIF(AA24:AA73,"=34730855",FQ24:FQ73),2)</f>
        <v>0</v>
      </c>
      <c r="FQ75" s="4">
        <f>ROUND(SUMIF(AA24:AA73,"=34730855",FR24:FR73),2)</f>
        <v>0</v>
      </c>
      <c r="FR75" s="4">
        <f>ROUND(SUMIF(AA24:AA73,"=34730855",GL24:GL73),2)</f>
        <v>0</v>
      </c>
      <c r="FS75" s="4">
        <f>ROUND(SUMIF(AA24:AA73,"=34730855",GM24:GM73),2)</f>
        <v>1714182.32</v>
      </c>
      <c r="FT75" s="4">
        <f>ROUND(SUMIF(AA24:AA73,"=34730855",GN24:GN73),2)</f>
        <v>1545440.64</v>
      </c>
      <c r="FU75" s="4">
        <f>ROUND(SUMIF(AA24:AA73,"=34730855",GO24:GO73),2)</f>
        <v>164210.12</v>
      </c>
      <c r="FV75" s="4">
        <f>ROUND(SUMIF(AA24:AA73,"=34730855",GP24:GP73),2)</f>
        <v>4531.5600000000004</v>
      </c>
      <c r="FW75" s="4">
        <f>DU75-FP75</f>
        <v>1037004.98</v>
      </c>
      <c r="FX75" s="4">
        <f>DU75-FQ75</f>
        <v>1037004.98</v>
      </c>
      <c r="FY75" s="4">
        <f>FP75-FR75</f>
        <v>0</v>
      </c>
      <c r="FZ75" s="4">
        <f>DU75-FP75-FQ75+FR75</f>
        <v>1037004.98</v>
      </c>
      <c r="GA75" s="4">
        <f>FQ75-FR75</f>
        <v>0</v>
      </c>
      <c r="GB75" s="4">
        <f>ROUND(SUMIF(AA24:AA73,"=34730855",GX24:GX73),2)</f>
        <v>0</v>
      </c>
      <c r="GC75" s="4">
        <f>ROUND(SUMIF(AA24:AA73,"=34730855",GY24:GY73),2)</f>
        <v>0</v>
      </c>
      <c r="GD75" s="4">
        <f>ROUND(SUMIF(AA24:AA73,"=34730855",GZ24:GZ73),2)</f>
        <v>0</v>
      </c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>
        <v>0</v>
      </c>
    </row>
    <row r="77" spans="1:255" x14ac:dyDescent="0.2">
      <c r="A77" s="5">
        <v>50</v>
      </c>
      <c r="B77" s="5">
        <v>0</v>
      </c>
      <c r="C77" s="5">
        <v>0</v>
      </c>
      <c r="D77" s="5">
        <v>1</v>
      </c>
      <c r="E77" s="5">
        <v>201</v>
      </c>
      <c r="F77" s="5">
        <f>ROUND(Source!O75,O77)</f>
        <v>177705.74</v>
      </c>
      <c r="G77" s="5" t="s">
        <v>125</v>
      </c>
      <c r="H77" s="5" t="s">
        <v>126</v>
      </c>
      <c r="I77" s="5"/>
      <c r="J77" s="5"/>
      <c r="K77" s="5">
        <v>201</v>
      </c>
      <c r="L77" s="5">
        <v>1</v>
      </c>
      <c r="M77" s="5">
        <v>3</v>
      </c>
      <c r="N77" s="5" t="s">
        <v>3</v>
      </c>
      <c r="O77" s="5">
        <v>2</v>
      </c>
      <c r="P77" s="5">
        <f>ROUND(Source!DG75,O77)</f>
        <v>1555185.07</v>
      </c>
      <c r="Q77" s="5"/>
      <c r="R77" s="5"/>
      <c r="S77" s="5"/>
      <c r="T77" s="5"/>
      <c r="U77" s="5"/>
      <c r="V77" s="5"/>
      <c r="W77" s="5"/>
    </row>
    <row r="78" spans="1:255" x14ac:dyDescent="0.2">
      <c r="A78" s="5">
        <v>50</v>
      </c>
      <c r="B78" s="5">
        <v>0</v>
      </c>
      <c r="C78" s="5">
        <v>0</v>
      </c>
      <c r="D78" s="5">
        <v>1</v>
      </c>
      <c r="E78" s="5">
        <v>202</v>
      </c>
      <c r="F78" s="5">
        <f>ROUND(Source!P75,O78)</f>
        <v>138267.32999999999</v>
      </c>
      <c r="G78" s="5" t="s">
        <v>127</v>
      </c>
      <c r="H78" s="5" t="s">
        <v>128</v>
      </c>
      <c r="I78" s="5"/>
      <c r="J78" s="5"/>
      <c r="K78" s="5">
        <v>202</v>
      </c>
      <c r="L78" s="5">
        <v>2</v>
      </c>
      <c r="M78" s="5">
        <v>3</v>
      </c>
      <c r="N78" s="5" t="s">
        <v>3</v>
      </c>
      <c r="O78" s="5">
        <v>2</v>
      </c>
      <c r="P78" s="5">
        <f>ROUND(Source!DH75,O78)</f>
        <v>1037004.98</v>
      </c>
      <c r="Q78" s="5"/>
      <c r="R78" s="5"/>
      <c r="S78" s="5"/>
      <c r="T78" s="5"/>
      <c r="U78" s="5"/>
      <c r="V78" s="5"/>
      <c r="W78" s="5"/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222</v>
      </c>
      <c r="F79" s="5">
        <f>ROUND(Source!AO75,O79)</f>
        <v>0</v>
      </c>
      <c r="G79" s="5" t="s">
        <v>129</v>
      </c>
      <c r="H79" s="5" t="s">
        <v>130</v>
      </c>
      <c r="I79" s="5"/>
      <c r="J79" s="5"/>
      <c r="K79" s="5">
        <v>222</v>
      </c>
      <c r="L79" s="5">
        <v>3</v>
      </c>
      <c r="M79" s="5">
        <v>3</v>
      </c>
      <c r="N79" s="5" t="s">
        <v>3</v>
      </c>
      <c r="O79" s="5">
        <v>2</v>
      </c>
      <c r="P79" s="5">
        <f>ROUND(Source!EG75,O79)</f>
        <v>0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225</v>
      </c>
      <c r="F80" s="5">
        <f>ROUND(Source!AV75,O80)</f>
        <v>138267.32999999999</v>
      </c>
      <c r="G80" s="5" t="s">
        <v>131</v>
      </c>
      <c r="H80" s="5" t="s">
        <v>132</v>
      </c>
      <c r="I80" s="5"/>
      <c r="J80" s="5"/>
      <c r="K80" s="5">
        <v>225</v>
      </c>
      <c r="L80" s="5">
        <v>4</v>
      </c>
      <c r="M80" s="5">
        <v>3</v>
      </c>
      <c r="N80" s="5" t="s">
        <v>3</v>
      </c>
      <c r="O80" s="5">
        <v>2</v>
      </c>
      <c r="P80" s="5">
        <f>ROUND(Source!EN75,O80)</f>
        <v>1037004.98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226</v>
      </c>
      <c r="F81" s="5">
        <f>ROUND(Source!AW75,O81)</f>
        <v>138267.32999999999</v>
      </c>
      <c r="G81" s="5" t="s">
        <v>133</v>
      </c>
      <c r="H81" s="5" t="s">
        <v>134</v>
      </c>
      <c r="I81" s="5"/>
      <c r="J81" s="5"/>
      <c r="K81" s="5">
        <v>226</v>
      </c>
      <c r="L81" s="5">
        <v>5</v>
      </c>
      <c r="M81" s="5">
        <v>3</v>
      </c>
      <c r="N81" s="5" t="s">
        <v>3</v>
      </c>
      <c r="O81" s="5">
        <v>2</v>
      </c>
      <c r="P81" s="5">
        <f>ROUND(Source!EO75,O81)</f>
        <v>1037004.98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227</v>
      </c>
      <c r="F82" s="5">
        <f>ROUND(Source!AX75,O82)</f>
        <v>0</v>
      </c>
      <c r="G82" s="5" t="s">
        <v>135</v>
      </c>
      <c r="H82" s="5" t="s">
        <v>136</v>
      </c>
      <c r="I82" s="5"/>
      <c r="J82" s="5"/>
      <c r="K82" s="5">
        <v>227</v>
      </c>
      <c r="L82" s="5">
        <v>6</v>
      </c>
      <c r="M82" s="5">
        <v>3</v>
      </c>
      <c r="N82" s="5" t="s">
        <v>3</v>
      </c>
      <c r="O82" s="5">
        <v>2</v>
      </c>
      <c r="P82" s="5">
        <f>ROUND(Source!EP75,O82)</f>
        <v>0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228</v>
      </c>
      <c r="F83" s="5">
        <f>ROUND(Source!AY75,O83)</f>
        <v>138267.32999999999</v>
      </c>
      <c r="G83" s="5" t="s">
        <v>137</v>
      </c>
      <c r="H83" s="5" t="s">
        <v>138</v>
      </c>
      <c r="I83" s="5"/>
      <c r="J83" s="5"/>
      <c r="K83" s="5">
        <v>228</v>
      </c>
      <c r="L83" s="5">
        <v>7</v>
      </c>
      <c r="M83" s="5">
        <v>3</v>
      </c>
      <c r="N83" s="5" t="s">
        <v>3</v>
      </c>
      <c r="O83" s="5">
        <v>2</v>
      </c>
      <c r="P83" s="5">
        <f>ROUND(Source!EQ75,O83)</f>
        <v>1037004.98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216</v>
      </c>
      <c r="F84" s="5">
        <f>ROUND(Source!AP75,O84)</f>
        <v>0</v>
      </c>
      <c r="G84" s="5" t="s">
        <v>139</v>
      </c>
      <c r="H84" s="5" t="s">
        <v>140</v>
      </c>
      <c r="I84" s="5"/>
      <c r="J84" s="5"/>
      <c r="K84" s="5">
        <v>216</v>
      </c>
      <c r="L84" s="5">
        <v>8</v>
      </c>
      <c r="M84" s="5">
        <v>3</v>
      </c>
      <c r="N84" s="5" t="s">
        <v>3</v>
      </c>
      <c r="O84" s="5">
        <v>2</v>
      </c>
      <c r="P84" s="5">
        <f>ROUND(Source!EH75,O84)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223</v>
      </c>
      <c r="F85" s="5">
        <f>ROUND(Source!AQ75,O85)</f>
        <v>0</v>
      </c>
      <c r="G85" s="5" t="s">
        <v>141</v>
      </c>
      <c r="H85" s="5" t="s">
        <v>142</v>
      </c>
      <c r="I85" s="5"/>
      <c r="J85" s="5"/>
      <c r="K85" s="5">
        <v>223</v>
      </c>
      <c r="L85" s="5">
        <v>9</v>
      </c>
      <c r="M85" s="5">
        <v>3</v>
      </c>
      <c r="N85" s="5" t="s">
        <v>3</v>
      </c>
      <c r="O85" s="5">
        <v>2</v>
      </c>
      <c r="P85" s="5">
        <f>ROUND(Source!EI75,O85)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229</v>
      </c>
      <c r="F86" s="5">
        <f>ROUND(Source!AZ75,O86)</f>
        <v>0</v>
      </c>
      <c r="G86" s="5" t="s">
        <v>143</v>
      </c>
      <c r="H86" s="5" t="s">
        <v>144</v>
      </c>
      <c r="I86" s="5"/>
      <c r="J86" s="5"/>
      <c r="K86" s="5">
        <v>229</v>
      </c>
      <c r="L86" s="5">
        <v>10</v>
      </c>
      <c r="M86" s="5">
        <v>3</v>
      </c>
      <c r="N86" s="5" t="s">
        <v>3</v>
      </c>
      <c r="O86" s="5">
        <v>2</v>
      </c>
      <c r="P86" s="5">
        <f>ROUND(Source!ER75,O86)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203</v>
      </c>
      <c r="F87" s="5">
        <f>ROUND(Source!Q75,O87)</f>
        <v>35093.58</v>
      </c>
      <c r="G87" s="5" t="s">
        <v>145</v>
      </c>
      <c r="H87" s="5" t="s">
        <v>146</v>
      </c>
      <c r="I87" s="5"/>
      <c r="J87" s="5"/>
      <c r="K87" s="5">
        <v>203</v>
      </c>
      <c r="L87" s="5">
        <v>11</v>
      </c>
      <c r="M87" s="5">
        <v>3</v>
      </c>
      <c r="N87" s="5" t="s">
        <v>3</v>
      </c>
      <c r="O87" s="5">
        <v>2</v>
      </c>
      <c r="P87" s="5">
        <f>ROUND(Source!DI75,O87)</f>
        <v>438669.81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231</v>
      </c>
      <c r="F88" s="5">
        <f>ROUND(Source!BB75,O88)</f>
        <v>0</v>
      </c>
      <c r="G88" s="5" t="s">
        <v>147</v>
      </c>
      <c r="H88" s="5" t="s">
        <v>148</v>
      </c>
      <c r="I88" s="5"/>
      <c r="J88" s="5"/>
      <c r="K88" s="5">
        <v>231</v>
      </c>
      <c r="L88" s="5">
        <v>12</v>
      </c>
      <c r="M88" s="5">
        <v>3</v>
      </c>
      <c r="N88" s="5" t="s">
        <v>3</v>
      </c>
      <c r="O88" s="5">
        <v>2</v>
      </c>
      <c r="P88" s="5">
        <f>ROUND(Source!ET75,O88)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204</v>
      </c>
      <c r="F89" s="5">
        <f>ROUND(Source!R75,O89)</f>
        <v>2154.5500000000002</v>
      </c>
      <c r="G89" s="5" t="s">
        <v>149</v>
      </c>
      <c r="H89" s="5" t="s">
        <v>150</v>
      </c>
      <c r="I89" s="5"/>
      <c r="J89" s="5"/>
      <c r="K89" s="5">
        <v>204</v>
      </c>
      <c r="L89" s="5">
        <v>13</v>
      </c>
      <c r="M89" s="5">
        <v>3</v>
      </c>
      <c r="N89" s="5" t="s">
        <v>3</v>
      </c>
      <c r="O89" s="5">
        <v>2</v>
      </c>
      <c r="P89" s="5">
        <f>ROUND(Source!DJ75,O89)</f>
        <v>39428.33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205</v>
      </c>
      <c r="F90" s="5">
        <f>ROUND(Source!S75,O90)</f>
        <v>4344.83</v>
      </c>
      <c r="G90" s="5" t="s">
        <v>151</v>
      </c>
      <c r="H90" s="5" t="s">
        <v>152</v>
      </c>
      <c r="I90" s="5"/>
      <c r="J90" s="5"/>
      <c r="K90" s="5">
        <v>205</v>
      </c>
      <c r="L90" s="5">
        <v>14</v>
      </c>
      <c r="M90" s="5">
        <v>3</v>
      </c>
      <c r="N90" s="5" t="s">
        <v>3</v>
      </c>
      <c r="O90" s="5">
        <v>2</v>
      </c>
      <c r="P90" s="5">
        <f>ROUND(Source!DK75,O90)</f>
        <v>79510.28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232</v>
      </c>
      <c r="F91" s="5">
        <f>ROUND(Source!BC75,O91)</f>
        <v>0</v>
      </c>
      <c r="G91" s="5" t="s">
        <v>153</v>
      </c>
      <c r="H91" s="5" t="s">
        <v>154</v>
      </c>
      <c r="I91" s="5"/>
      <c r="J91" s="5"/>
      <c r="K91" s="5">
        <v>232</v>
      </c>
      <c r="L91" s="5">
        <v>15</v>
      </c>
      <c r="M91" s="5">
        <v>3</v>
      </c>
      <c r="N91" s="5" t="s">
        <v>3</v>
      </c>
      <c r="O91" s="5">
        <v>2</v>
      </c>
      <c r="P91" s="5">
        <f>ROUND(Source!EU75,O91)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214</v>
      </c>
      <c r="F92" s="5">
        <f>ROUND(Source!AS75,O92)</f>
        <v>176662.1</v>
      </c>
      <c r="G92" s="5" t="s">
        <v>155</v>
      </c>
      <c r="H92" s="5" t="s">
        <v>156</v>
      </c>
      <c r="I92" s="5"/>
      <c r="J92" s="5"/>
      <c r="K92" s="5">
        <v>214</v>
      </c>
      <c r="L92" s="5">
        <v>16</v>
      </c>
      <c r="M92" s="5">
        <v>3</v>
      </c>
      <c r="N92" s="5" t="s">
        <v>3</v>
      </c>
      <c r="O92" s="5">
        <v>2</v>
      </c>
      <c r="P92" s="5">
        <f>ROUND(Source!EK75,O92)</f>
        <v>1545440.64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215</v>
      </c>
      <c r="F93" s="5">
        <f>ROUND(Source!AT75,O93)</f>
        <v>11230.68</v>
      </c>
      <c r="G93" s="5" t="s">
        <v>157</v>
      </c>
      <c r="H93" s="5" t="s">
        <v>158</v>
      </c>
      <c r="I93" s="5"/>
      <c r="J93" s="5"/>
      <c r="K93" s="5">
        <v>215</v>
      </c>
      <c r="L93" s="5">
        <v>17</v>
      </c>
      <c r="M93" s="5">
        <v>3</v>
      </c>
      <c r="N93" s="5" t="s">
        <v>3</v>
      </c>
      <c r="O93" s="5">
        <v>2</v>
      </c>
      <c r="P93" s="5">
        <f>ROUND(Source!EL75,O93)</f>
        <v>164210.12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217</v>
      </c>
      <c r="F94" s="5">
        <f>ROUND(Source!AU75,O94)</f>
        <v>271.45999999999998</v>
      </c>
      <c r="G94" s="5" t="s">
        <v>159</v>
      </c>
      <c r="H94" s="5" t="s">
        <v>160</v>
      </c>
      <c r="I94" s="5"/>
      <c r="J94" s="5"/>
      <c r="K94" s="5">
        <v>217</v>
      </c>
      <c r="L94" s="5">
        <v>18</v>
      </c>
      <c r="M94" s="5">
        <v>3</v>
      </c>
      <c r="N94" s="5" t="s">
        <v>3</v>
      </c>
      <c r="O94" s="5">
        <v>2</v>
      </c>
      <c r="P94" s="5">
        <f>ROUND(Source!EM75,O94)</f>
        <v>4531.5600000000004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230</v>
      </c>
      <c r="F95" s="5">
        <f>ROUND(Source!BA75,O95)</f>
        <v>0</v>
      </c>
      <c r="G95" s="5" t="s">
        <v>161</v>
      </c>
      <c r="H95" s="5" t="s">
        <v>162</v>
      </c>
      <c r="I95" s="5"/>
      <c r="J95" s="5"/>
      <c r="K95" s="5">
        <v>230</v>
      </c>
      <c r="L95" s="5">
        <v>19</v>
      </c>
      <c r="M95" s="5">
        <v>3</v>
      </c>
      <c r="N95" s="5" t="s">
        <v>3</v>
      </c>
      <c r="O95" s="5">
        <v>2</v>
      </c>
      <c r="P95" s="5">
        <f>ROUND(Source!ES75,O95)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206</v>
      </c>
      <c r="F96" s="5">
        <f>ROUND(Source!T75,O96)</f>
        <v>0</v>
      </c>
      <c r="G96" s="5" t="s">
        <v>163</v>
      </c>
      <c r="H96" s="5" t="s">
        <v>164</v>
      </c>
      <c r="I96" s="5"/>
      <c r="J96" s="5"/>
      <c r="K96" s="5">
        <v>206</v>
      </c>
      <c r="L96" s="5">
        <v>20</v>
      </c>
      <c r="M96" s="5">
        <v>3</v>
      </c>
      <c r="N96" s="5" t="s">
        <v>3</v>
      </c>
      <c r="O96" s="5">
        <v>2</v>
      </c>
      <c r="P96" s="5">
        <f>ROUND(Source!DL75,O96)</f>
        <v>0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207</v>
      </c>
      <c r="F97" s="5">
        <f>Source!U75</f>
        <v>435.4227958802</v>
      </c>
      <c r="G97" s="5" t="s">
        <v>165</v>
      </c>
      <c r="H97" s="5" t="s">
        <v>166</v>
      </c>
      <c r="I97" s="5"/>
      <c r="J97" s="5"/>
      <c r="K97" s="5">
        <v>207</v>
      </c>
      <c r="L97" s="5">
        <v>21</v>
      </c>
      <c r="M97" s="5">
        <v>3</v>
      </c>
      <c r="N97" s="5" t="s">
        <v>3</v>
      </c>
      <c r="O97" s="5">
        <v>-1</v>
      </c>
      <c r="P97" s="5">
        <f>Source!DM75</f>
        <v>435.4227958802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208</v>
      </c>
      <c r="F98" s="5">
        <f>Source!V75</f>
        <v>162.7181086452</v>
      </c>
      <c r="G98" s="5" t="s">
        <v>167</v>
      </c>
      <c r="H98" s="5" t="s">
        <v>168</v>
      </c>
      <c r="I98" s="5"/>
      <c r="J98" s="5"/>
      <c r="K98" s="5">
        <v>208</v>
      </c>
      <c r="L98" s="5">
        <v>22</v>
      </c>
      <c r="M98" s="5">
        <v>3</v>
      </c>
      <c r="N98" s="5" t="s">
        <v>3</v>
      </c>
      <c r="O98" s="5">
        <v>-1</v>
      </c>
      <c r="P98" s="5">
        <f>Source!DN75</f>
        <v>162.7181086452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209</v>
      </c>
      <c r="F99" s="5">
        <f>ROUND(Source!W75,O99)</f>
        <v>0</v>
      </c>
      <c r="G99" s="5" t="s">
        <v>169</v>
      </c>
      <c r="H99" s="5" t="s">
        <v>170</v>
      </c>
      <c r="I99" s="5"/>
      <c r="J99" s="5"/>
      <c r="K99" s="5">
        <v>209</v>
      </c>
      <c r="L99" s="5">
        <v>23</v>
      </c>
      <c r="M99" s="5">
        <v>3</v>
      </c>
      <c r="N99" s="5" t="s">
        <v>3</v>
      </c>
      <c r="O99" s="5">
        <v>2</v>
      </c>
      <c r="P99" s="5">
        <f>ROUND(Source!DO75,O99)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210</v>
      </c>
      <c r="F100" s="5">
        <f>ROUND(Source!X75,O100)</f>
        <v>6298.11</v>
      </c>
      <c r="G100" s="5" t="s">
        <v>171</v>
      </c>
      <c r="H100" s="5" t="s">
        <v>172</v>
      </c>
      <c r="I100" s="5"/>
      <c r="J100" s="5"/>
      <c r="K100" s="5">
        <v>210</v>
      </c>
      <c r="L100" s="5">
        <v>24</v>
      </c>
      <c r="M100" s="5">
        <v>3</v>
      </c>
      <c r="N100" s="5" t="s">
        <v>3</v>
      </c>
      <c r="O100" s="5">
        <v>2</v>
      </c>
      <c r="P100" s="5">
        <f>ROUND(Source!DP75,O100)</f>
        <v>98089.23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211</v>
      </c>
      <c r="F101" s="5">
        <f>ROUND(Source!Y75,O101)</f>
        <v>4160.3900000000003</v>
      </c>
      <c r="G101" s="5" t="s">
        <v>173</v>
      </c>
      <c r="H101" s="5" t="s">
        <v>174</v>
      </c>
      <c r="I101" s="5"/>
      <c r="J101" s="5"/>
      <c r="K101" s="5">
        <v>211</v>
      </c>
      <c r="L101" s="5">
        <v>25</v>
      </c>
      <c r="M101" s="5">
        <v>3</v>
      </c>
      <c r="N101" s="5" t="s">
        <v>3</v>
      </c>
      <c r="O101" s="5">
        <v>2</v>
      </c>
      <c r="P101" s="5">
        <f>ROUND(Source!DQ75,O101)</f>
        <v>60908.02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224</v>
      </c>
      <c r="F102" s="5">
        <f>ROUND(Source!AR75,O102)</f>
        <v>188164.24</v>
      </c>
      <c r="G102" s="5" t="s">
        <v>175</v>
      </c>
      <c r="H102" s="5" t="s">
        <v>176</v>
      </c>
      <c r="I102" s="5"/>
      <c r="J102" s="5"/>
      <c r="K102" s="5">
        <v>224</v>
      </c>
      <c r="L102" s="5">
        <v>26</v>
      </c>
      <c r="M102" s="5">
        <v>3</v>
      </c>
      <c r="N102" s="5" t="s">
        <v>3</v>
      </c>
      <c r="O102" s="5">
        <v>2</v>
      </c>
      <c r="P102" s="5">
        <f>ROUND(Source!EJ75,O102)</f>
        <v>1714182.32</v>
      </c>
      <c r="Q102" s="5"/>
      <c r="R102" s="5"/>
      <c r="S102" s="5"/>
      <c r="T102" s="5"/>
      <c r="U102" s="5"/>
      <c r="V102" s="5"/>
      <c r="W102" s="5"/>
    </row>
    <row r="104" spans="1:206" x14ac:dyDescent="0.2">
      <c r="A104" s="3">
        <v>51</v>
      </c>
      <c r="B104" s="3">
        <f>B12</f>
        <v>167</v>
      </c>
      <c r="C104" s="3">
        <f>A12</f>
        <v>1</v>
      </c>
      <c r="D104" s="3">
        <f>ROW(A12)</f>
        <v>12</v>
      </c>
      <c r="E104" s="3"/>
      <c r="F104" s="3" t="str">
        <f>IF(F12&lt;&gt;"",F12,"")</f>
        <v/>
      </c>
      <c r="G104" s="3" t="str">
        <f>IF(G12&lt;&gt;"",G12,"")</f>
        <v>Коррект_1КМ_АСБ 4х120'Новое строительство КЛ 0,4 кВ №3, №15 ТП829 - г.Орёл</v>
      </c>
      <c r="H104" s="3">
        <v>0</v>
      </c>
      <c r="I104" s="3"/>
      <c r="J104" s="3"/>
      <c r="K104" s="3"/>
      <c r="L104" s="3"/>
      <c r="M104" s="3"/>
      <c r="N104" s="3"/>
      <c r="O104" s="3">
        <f t="shared" ref="O104:T104" si="95">ROUND(O75,2)</f>
        <v>177705.74</v>
      </c>
      <c r="P104" s="3">
        <f t="shared" si="95"/>
        <v>138267.32999999999</v>
      </c>
      <c r="Q104" s="3">
        <f t="shared" si="95"/>
        <v>35093.58</v>
      </c>
      <c r="R104" s="3">
        <f t="shared" si="95"/>
        <v>2154.5500000000002</v>
      </c>
      <c r="S104" s="3">
        <f t="shared" si="95"/>
        <v>4344.83</v>
      </c>
      <c r="T104" s="3">
        <f t="shared" si="95"/>
        <v>0</v>
      </c>
      <c r="U104" s="3">
        <f>U75</f>
        <v>435.4227958802</v>
      </c>
      <c r="V104" s="3">
        <f>V75</f>
        <v>162.7181086452</v>
      </c>
      <c r="W104" s="3">
        <f>ROUND(W75,2)</f>
        <v>0</v>
      </c>
      <c r="X104" s="3">
        <f>ROUND(X75,2)</f>
        <v>6298.11</v>
      </c>
      <c r="Y104" s="3">
        <f>ROUND(Y75,2)</f>
        <v>4160.3900000000003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>
        <f t="shared" ref="AO104:BC104" si="96">ROUND(AO75,2)</f>
        <v>0</v>
      </c>
      <c r="AP104" s="3">
        <f t="shared" si="96"/>
        <v>0</v>
      </c>
      <c r="AQ104" s="3">
        <f t="shared" si="96"/>
        <v>0</v>
      </c>
      <c r="AR104" s="3">
        <f t="shared" si="96"/>
        <v>188164.24</v>
      </c>
      <c r="AS104" s="3">
        <f t="shared" si="96"/>
        <v>176662.1</v>
      </c>
      <c r="AT104" s="3">
        <f t="shared" si="96"/>
        <v>11230.68</v>
      </c>
      <c r="AU104" s="3">
        <f t="shared" si="96"/>
        <v>271.45999999999998</v>
      </c>
      <c r="AV104" s="3">
        <f t="shared" si="96"/>
        <v>138267.32999999999</v>
      </c>
      <c r="AW104" s="3">
        <f t="shared" si="96"/>
        <v>138267.32999999999</v>
      </c>
      <c r="AX104" s="3">
        <f t="shared" si="96"/>
        <v>0</v>
      </c>
      <c r="AY104" s="3">
        <f t="shared" si="96"/>
        <v>138267.32999999999</v>
      </c>
      <c r="AZ104" s="3">
        <f t="shared" si="96"/>
        <v>0</v>
      </c>
      <c r="BA104" s="3">
        <f t="shared" si="96"/>
        <v>0</v>
      </c>
      <c r="BB104" s="3">
        <f t="shared" si="96"/>
        <v>0</v>
      </c>
      <c r="BC104" s="3">
        <f t="shared" si="96"/>
        <v>0</v>
      </c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4">
        <f t="shared" ref="DG104:DL104" si="97">ROUND(DG75,2)</f>
        <v>1555185.07</v>
      </c>
      <c r="DH104" s="4">
        <f t="shared" si="97"/>
        <v>1037004.98</v>
      </c>
      <c r="DI104" s="4">
        <f t="shared" si="97"/>
        <v>438669.81</v>
      </c>
      <c r="DJ104" s="4">
        <f t="shared" si="97"/>
        <v>39428.33</v>
      </c>
      <c r="DK104" s="4">
        <f t="shared" si="97"/>
        <v>79510.28</v>
      </c>
      <c r="DL104" s="4">
        <f t="shared" si="97"/>
        <v>0</v>
      </c>
      <c r="DM104" s="4">
        <f>DM75</f>
        <v>435.4227958802</v>
      </c>
      <c r="DN104" s="4">
        <f>DN75</f>
        <v>162.7181086452</v>
      </c>
      <c r="DO104" s="4">
        <f>ROUND(DO75,2)</f>
        <v>0</v>
      </c>
      <c r="DP104" s="4">
        <f>ROUND(DP75,2)</f>
        <v>98089.23</v>
      </c>
      <c r="DQ104" s="4">
        <f>ROUND(DQ75,2)</f>
        <v>60908.02</v>
      </c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>
        <f t="shared" ref="EG104:EU104" si="98">ROUND(EG75,2)</f>
        <v>0</v>
      </c>
      <c r="EH104" s="4">
        <f t="shared" si="98"/>
        <v>0</v>
      </c>
      <c r="EI104" s="4">
        <f t="shared" si="98"/>
        <v>0</v>
      </c>
      <c r="EJ104" s="4">
        <f t="shared" si="98"/>
        <v>1714182.32</v>
      </c>
      <c r="EK104" s="4">
        <f t="shared" si="98"/>
        <v>1545440.64</v>
      </c>
      <c r="EL104" s="4">
        <f t="shared" si="98"/>
        <v>164210.12</v>
      </c>
      <c r="EM104" s="4">
        <f t="shared" si="98"/>
        <v>4531.5600000000004</v>
      </c>
      <c r="EN104" s="4">
        <f t="shared" si="98"/>
        <v>1037004.98</v>
      </c>
      <c r="EO104" s="4">
        <f t="shared" si="98"/>
        <v>1037004.98</v>
      </c>
      <c r="EP104" s="4">
        <f t="shared" si="98"/>
        <v>0</v>
      </c>
      <c r="EQ104" s="4">
        <f t="shared" si="98"/>
        <v>1037004.98</v>
      </c>
      <c r="ER104" s="4">
        <f t="shared" si="98"/>
        <v>0</v>
      </c>
      <c r="ES104" s="4">
        <f t="shared" si="98"/>
        <v>0</v>
      </c>
      <c r="ET104" s="4">
        <f t="shared" si="98"/>
        <v>0</v>
      </c>
      <c r="EU104" s="4">
        <f t="shared" si="98"/>
        <v>0</v>
      </c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>
        <v>0</v>
      </c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201</v>
      </c>
      <c r="F106" s="5">
        <f>ROUND(Source!O104,O106)</f>
        <v>177705.74</v>
      </c>
      <c r="G106" s="5" t="s">
        <v>125</v>
      </c>
      <c r="H106" s="5" t="s">
        <v>126</v>
      </c>
      <c r="I106" s="5"/>
      <c r="J106" s="5"/>
      <c r="K106" s="5">
        <v>201</v>
      </c>
      <c r="L106" s="5">
        <v>1</v>
      </c>
      <c r="M106" s="5">
        <v>3</v>
      </c>
      <c r="N106" s="5" t="s">
        <v>3</v>
      </c>
      <c r="O106" s="5">
        <v>2</v>
      </c>
      <c r="P106" s="5">
        <f>ROUND(Source!DG104,O106)</f>
        <v>1555185.07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202</v>
      </c>
      <c r="F107" s="5">
        <f>ROUND(Source!P104,O107)</f>
        <v>138267.32999999999</v>
      </c>
      <c r="G107" s="5" t="s">
        <v>127</v>
      </c>
      <c r="H107" s="5" t="s">
        <v>128</v>
      </c>
      <c r="I107" s="5"/>
      <c r="J107" s="5"/>
      <c r="K107" s="5">
        <v>202</v>
      </c>
      <c r="L107" s="5">
        <v>2</v>
      </c>
      <c r="M107" s="5">
        <v>3</v>
      </c>
      <c r="N107" s="5" t="s">
        <v>3</v>
      </c>
      <c r="O107" s="5">
        <v>2</v>
      </c>
      <c r="P107" s="5">
        <f>ROUND(Source!DH104,O107)</f>
        <v>1037004.98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222</v>
      </c>
      <c r="F108" s="5">
        <f>ROUND(Source!AO104,O108)</f>
        <v>0</v>
      </c>
      <c r="G108" s="5" t="s">
        <v>129</v>
      </c>
      <c r="H108" s="5" t="s">
        <v>130</v>
      </c>
      <c r="I108" s="5"/>
      <c r="J108" s="5"/>
      <c r="K108" s="5">
        <v>222</v>
      </c>
      <c r="L108" s="5">
        <v>3</v>
      </c>
      <c r="M108" s="5">
        <v>3</v>
      </c>
      <c r="N108" s="5" t="s">
        <v>3</v>
      </c>
      <c r="O108" s="5">
        <v>2</v>
      </c>
      <c r="P108" s="5">
        <f>ROUND(Source!EG104,O108)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225</v>
      </c>
      <c r="F109" s="5">
        <f>ROUND(Source!AV104,O109)</f>
        <v>138267.32999999999</v>
      </c>
      <c r="G109" s="5" t="s">
        <v>131</v>
      </c>
      <c r="H109" s="5" t="s">
        <v>132</v>
      </c>
      <c r="I109" s="5"/>
      <c r="J109" s="5"/>
      <c r="K109" s="5">
        <v>225</v>
      </c>
      <c r="L109" s="5">
        <v>4</v>
      </c>
      <c r="M109" s="5">
        <v>3</v>
      </c>
      <c r="N109" s="5" t="s">
        <v>3</v>
      </c>
      <c r="O109" s="5">
        <v>2</v>
      </c>
      <c r="P109" s="5">
        <f>ROUND(Source!EN104,O109)</f>
        <v>1037004.98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226</v>
      </c>
      <c r="F110" s="5">
        <f>ROUND(Source!AW104,O110)</f>
        <v>138267.32999999999</v>
      </c>
      <c r="G110" s="5" t="s">
        <v>133</v>
      </c>
      <c r="H110" s="5" t="s">
        <v>134</v>
      </c>
      <c r="I110" s="5"/>
      <c r="J110" s="5"/>
      <c r="K110" s="5">
        <v>226</v>
      </c>
      <c r="L110" s="5">
        <v>5</v>
      </c>
      <c r="M110" s="5">
        <v>3</v>
      </c>
      <c r="N110" s="5" t="s">
        <v>3</v>
      </c>
      <c r="O110" s="5">
        <v>2</v>
      </c>
      <c r="P110" s="5">
        <f>ROUND(Source!EO104,O110)</f>
        <v>1037004.98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227</v>
      </c>
      <c r="F111" s="5">
        <f>ROUND(Source!AX104,O111)</f>
        <v>0</v>
      </c>
      <c r="G111" s="5" t="s">
        <v>135</v>
      </c>
      <c r="H111" s="5" t="s">
        <v>136</v>
      </c>
      <c r="I111" s="5"/>
      <c r="J111" s="5"/>
      <c r="K111" s="5">
        <v>227</v>
      </c>
      <c r="L111" s="5">
        <v>6</v>
      </c>
      <c r="M111" s="5">
        <v>3</v>
      </c>
      <c r="N111" s="5" t="s">
        <v>3</v>
      </c>
      <c r="O111" s="5">
        <v>2</v>
      </c>
      <c r="P111" s="5">
        <f>ROUND(Source!EP104,O111)</f>
        <v>0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228</v>
      </c>
      <c r="F112" s="5">
        <f>ROUND(Source!AY104,O112)</f>
        <v>138267.32999999999</v>
      </c>
      <c r="G112" s="5" t="s">
        <v>137</v>
      </c>
      <c r="H112" s="5" t="s">
        <v>138</v>
      </c>
      <c r="I112" s="5"/>
      <c r="J112" s="5"/>
      <c r="K112" s="5">
        <v>228</v>
      </c>
      <c r="L112" s="5">
        <v>7</v>
      </c>
      <c r="M112" s="5">
        <v>3</v>
      </c>
      <c r="N112" s="5" t="s">
        <v>3</v>
      </c>
      <c r="O112" s="5">
        <v>2</v>
      </c>
      <c r="P112" s="5">
        <f>ROUND(Source!EQ104,O112)</f>
        <v>1037004.98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216</v>
      </c>
      <c r="F113" s="5">
        <f>ROUND(Source!AP104,O113)</f>
        <v>0</v>
      </c>
      <c r="G113" s="5" t="s">
        <v>139</v>
      </c>
      <c r="H113" s="5" t="s">
        <v>140</v>
      </c>
      <c r="I113" s="5"/>
      <c r="J113" s="5"/>
      <c r="K113" s="5">
        <v>216</v>
      </c>
      <c r="L113" s="5">
        <v>8</v>
      </c>
      <c r="M113" s="5">
        <v>3</v>
      </c>
      <c r="N113" s="5" t="s">
        <v>3</v>
      </c>
      <c r="O113" s="5">
        <v>2</v>
      </c>
      <c r="P113" s="5">
        <f>ROUND(Source!EH104,O113)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223</v>
      </c>
      <c r="F114" s="5">
        <f>ROUND(Source!AQ104,O114)</f>
        <v>0</v>
      </c>
      <c r="G114" s="5" t="s">
        <v>141</v>
      </c>
      <c r="H114" s="5" t="s">
        <v>142</v>
      </c>
      <c r="I114" s="5"/>
      <c r="J114" s="5"/>
      <c r="K114" s="5">
        <v>223</v>
      </c>
      <c r="L114" s="5">
        <v>9</v>
      </c>
      <c r="M114" s="5">
        <v>3</v>
      </c>
      <c r="N114" s="5" t="s">
        <v>3</v>
      </c>
      <c r="O114" s="5">
        <v>2</v>
      </c>
      <c r="P114" s="5">
        <f>ROUND(Source!EI104,O114)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229</v>
      </c>
      <c r="F115" s="5">
        <f>ROUND(Source!AZ104,O115)</f>
        <v>0</v>
      </c>
      <c r="G115" s="5" t="s">
        <v>143</v>
      </c>
      <c r="H115" s="5" t="s">
        <v>144</v>
      </c>
      <c r="I115" s="5"/>
      <c r="J115" s="5"/>
      <c r="K115" s="5">
        <v>229</v>
      </c>
      <c r="L115" s="5">
        <v>10</v>
      </c>
      <c r="M115" s="5">
        <v>3</v>
      </c>
      <c r="N115" s="5" t="s">
        <v>3</v>
      </c>
      <c r="O115" s="5">
        <v>2</v>
      </c>
      <c r="P115" s="5">
        <f>ROUND(Source!ER104,O115)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203</v>
      </c>
      <c r="F116" s="5">
        <f>ROUND(Source!Q104,O116)</f>
        <v>35093.58</v>
      </c>
      <c r="G116" s="5" t="s">
        <v>145</v>
      </c>
      <c r="H116" s="5" t="s">
        <v>146</v>
      </c>
      <c r="I116" s="5"/>
      <c r="J116" s="5"/>
      <c r="K116" s="5">
        <v>203</v>
      </c>
      <c r="L116" s="5">
        <v>11</v>
      </c>
      <c r="M116" s="5">
        <v>3</v>
      </c>
      <c r="N116" s="5" t="s">
        <v>3</v>
      </c>
      <c r="O116" s="5">
        <v>2</v>
      </c>
      <c r="P116" s="5">
        <f>ROUND(Source!DI104,O116)</f>
        <v>438669.81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231</v>
      </c>
      <c r="F117" s="5">
        <f>ROUND(Source!BB104,O117)</f>
        <v>0</v>
      </c>
      <c r="G117" s="5" t="s">
        <v>147</v>
      </c>
      <c r="H117" s="5" t="s">
        <v>148</v>
      </c>
      <c r="I117" s="5"/>
      <c r="J117" s="5"/>
      <c r="K117" s="5">
        <v>231</v>
      </c>
      <c r="L117" s="5">
        <v>12</v>
      </c>
      <c r="M117" s="5">
        <v>3</v>
      </c>
      <c r="N117" s="5" t="s">
        <v>3</v>
      </c>
      <c r="O117" s="5">
        <v>2</v>
      </c>
      <c r="P117" s="5">
        <f>ROUND(Source!ET104,O117)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204</v>
      </c>
      <c r="F118" s="5">
        <f>ROUND(Source!R104,O118)</f>
        <v>2154.5500000000002</v>
      </c>
      <c r="G118" s="5" t="s">
        <v>149</v>
      </c>
      <c r="H118" s="5" t="s">
        <v>150</v>
      </c>
      <c r="I118" s="5"/>
      <c r="J118" s="5"/>
      <c r="K118" s="5">
        <v>204</v>
      </c>
      <c r="L118" s="5">
        <v>13</v>
      </c>
      <c r="M118" s="5">
        <v>3</v>
      </c>
      <c r="N118" s="5" t="s">
        <v>3</v>
      </c>
      <c r="O118" s="5">
        <v>2</v>
      </c>
      <c r="P118" s="5">
        <f>ROUND(Source!DJ104,O118)</f>
        <v>39428.33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205</v>
      </c>
      <c r="F119" s="5">
        <f>ROUND(Source!S104,O119)</f>
        <v>4344.83</v>
      </c>
      <c r="G119" s="5" t="s">
        <v>151</v>
      </c>
      <c r="H119" s="5" t="s">
        <v>152</v>
      </c>
      <c r="I119" s="5"/>
      <c r="J119" s="5"/>
      <c r="K119" s="5">
        <v>205</v>
      </c>
      <c r="L119" s="5">
        <v>14</v>
      </c>
      <c r="M119" s="5">
        <v>3</v>
      </c>
      <c r="N119" s="5" t="s">
        <v>3</v>
      </c>
      <c r="O119" s="5">
        <v>2</v>
      </c>
      <c r="P119" s="5">
        <f>ROUND(Source!DK104,O119)</f>
        <v>79510.28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232</v>
      </c>
      <c r="F120" s="5">
        <f>ROUND(Source!BC104,O120)</f>
        <v>0</v>
      </c>
      <c r="G120" s="5" t="s">
        <v>153</v>
      </c>
      <c r="H120" s="5" t="s">
        <v>154</v>
      </c>
      <c r="I120" s="5"/>
      <c r="J120" s="5"/>
      <c r="K120" s="5">
        <v>232</v>
      </c>
      <c r="L120" s="5">
        <v>15</v>
      </c>
      <c r="M120" s="5">
        <v>3</v>
      </c>
      <c r="N120" s="5" t="s">
        <v>3</v>
      </c>
      <c r="O120" s="5">
        <v>2</v>
      </c>
      <c r="P120" s="5">
        <f>ROUND(Source!EU104,O120)</f>
        <v>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214</v>
      </c>
      <c r="F121" s="5">
        <f>ROUND(Source!AS104,O121)</f>
        <v>176662.1</v>
      </c>
      <c r="G121" s="5" t="s">
        <v>155</v>
      </c>
      <c r="H121" s="5" t="s">
        <v>156</v>
      </c>
      <c r="I121" s="5"/>
      <c r="J121" s="5"/>
      <c r="K121" s="5">
        <v>214</v>
      </c>
      <c r="L121" s="5">
        <v>16</v>
      </c>
      <c r="M121" s="5">
        <v>3</v>
      </c>
      <c r="N121" s="5" t="s">
        <v>3</v>
      </c>
      <c r="O121" s="5">
        <v>2</v>
      </c>
      <c r="P121" s="5">
        <f>ROUND(Source!EK104,O121)</f>
        <v>1545440.64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215</v>
      </c>
      <c r="F122" s="5">
        <f>ROUND(Source!AT104,O122)</f>
        <v>11230.68</v>
      </c>
      <c r="G122" s="5" t="s">
        <v>157</v>
      </c>
      <c r="H122" s="5" t="s">
        <v>158</v>
      </c>
      <c r="I122" s="5"/>
      <c r="J122" s="5"/>
      <c r="K122" s="5">
        <v>215</v>
      </c>
      <c r="L122" s="5">
        <v>17</v>
      </c>
      <c r="M122" s="5">
        <v>3</v>
      </c>
      <c r="N122" s="5" t="s">
        <v>3</v>
      </c>
      <c r="O122" s="5">
        <v>2</v>
      </c>
      <c r="P122" s="5">
        <f>ROUND(Source!EL104,O122)</f>
        <v>164210.12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217</v>
      </c>
      <c r="F123" s="5">
        <f>ROUND(Source!AU104,O123)</f>
        <v>271.45999999999998</v>
      </c>
      <c r="G123" s="5" t="s">
        <v>159</v>
      </c>
      <c r="H123" s="5" t="s">
        <v>160</v>
      </c>
      <c r="I123" s="5"/>
      <c r="J123" s="5"/>
      <c r="K123" s="5">
        <v>217</v>
      </c>
      <c r="L123" s="5">
        <v>18</v>
      </c>
      <c r="M123" s="5">
        <v>3</v>
      </c>
      <c r="N123" s="5" t="s">
        <v>3</v>
      </c>
      <c r="O123" s="5">
        <v>2</v>
      </c>
      <c r="P123" s="5">
        <f>ROUND(Source!EM104,O123)</f>
        <v>4531.5600000000004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230</v>
      </c>
      <c r="F124" s="5">
        <f>ROUND(Source!BA104,O124)</f>
        <v>0</v>
      </c>
      <c r="G124" s="5" t="s">
        <v>161</v>
      </c>
      <c r="H124" s="5" t="s">
        <v>162</v>
      </c>
      <c r="I124" s="5"/>
      <c r="J124" s="5"/>
      <c r="K124" s="5">
        <v>230</v>
      </c>
      <c r="L124" s="5">
        <v>19</v>
      </c>
      <c r="M124" s="5">
        <v>3</v>
      </c>
      <c r="N124" s="5" t="s">
        <v>3</v>
      </c>
      <c r="O124" s="5">
        <v>2</v>
      </c>
      <c r="P124" s="5">
        <f>ROUND(Source!ES104,O124)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206</v>
      </c>
      <c r="F125" s="5">
        <f>ROUND(Source!T104,O125)</f>
        <v>0</v>
      </c>
      <c r="G125" s="5" t="s">
        <v>163</v>
      </c>
      <c r="H125" s="5" t="s">
        <v>164</v>
      </c>
      <c r="I125" s="5"/>
      <c r="J125" s="5"/>
      <c r="K125" s="5">
        <v>206</v>
      </c>
      <c r="L125" s="5">
        <v>20</v>
      </c>
      <c r="M125" s="5">
        <v>3</v>
      </c>
      <c r="N125" s="5" t="s">
        <v>3</v>
      </c>
      <c r="O125" s="5">
        <v>2</v>
      </c>
      <c r="P125" s="5">
        <f>ROUND(Source!DL104,O125)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207</v>
      </c>
      <c r="F126" s="5">
        <f>Source!U104</f>
        <v>435.4227958802</v>
      </c>
      <c r="G126" s="5" t="s">
        <v>165</v>
      </c>
      <c r="H126" s="5" t="s">
        <v>166</v>
      </c>
      <c r="I126" s="5"/>
      <c r="J126" s="5"/>
      <c r="K126" s="5">
        <v>207</v>
      </c>
      <c r="L126" s="5">
        <v>21</v>
      </c>
      <c r="M126" s="5">
        <v>3</v>
      </c>
      <c r="N126" s="5" t="s">
        <v>3</v>
      </c>
      <c r="O126" s="5">
        <v>-1</v>
      </c>
      <c r="P126" s="5">
        <f>Source!DM104</f>
        <v>435.4227958802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208</v>
      </c>
      <c r="F127" s="5">
        <f>Source!V104</f>
        <v>162.7181086452</v>
      </c>
      <c r="G127" s="5" t="s">
        <v>167</v>
      </c>
      <c r="H127" s="5" t="s">
        <v>168</v>
      </c>
      <c r="I127" s="5"/>
      <c r="J127" s="5"/>
      <c r="K127" s="5">
        <v>208</v>
      </c>
      <c r="L127" s="5">
        <v>22</v>
      </c>
      <c r="M127" s="5">
        <v>3</v>
      </c>
      <c r="N127" s="5" t="s">
        <v>3</v>
      </c>
      <c r="O127" s="5">
        <v>-1</v>
      </c>
      <c r="P127" s="5">
        <f>Source!DN104</f>
        <v>162.7181086452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209</v>
      </c>
      <c r="F128" s="5">
        <f>ROUND(Source!W104,O128)</f>
        <v>0</v>
      </c>
      <c r="G128" s="5" t="s">
        <v>169</v>
      </c>
      <c r="H128" s="5" t="s">
        <v>170</v>
      </c>
      <c r="I128" s="5"/>
      <c r="J128" s="5"/>
      <c r="K128" s="5">
        <v>209</v>
      </c>
      <c r="L128" s="5">
        <v>23</v>
      </c>
      <c r="M128" s="5">
        <v>3</v>
      </c>
      <c r="N128" s="5" t="s">
        <v>3</v>
      </c>
      <c r="O128" s="5">
        <v>2</v>
      </c>
      <c r="P128" s="5">
        <f>ROUND(Source!DO104,O128)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210</v>
      </c>
      <c r="F129" s="5">
        <f>ROUND(Source!X104,O129)</f>
        <v>6298.11</v>
      </c>
      <c r="G129" s="5" t="s">
        <v>171</v>
      </c>
      <c r="H129" s="5" t="s">
        <v>172</v>
      </c>
      <c r="I129" s="5"/>
      <c r="J129" s="5"/>
      <c r="K129" s="5">
        <v>210</v>
      </c>
      <c r="L129" s="5">
        <v>24</v>
      </c>
      <c r="M129" s="5">
        <v>3</v>
      </c>
      <c r="N129" s="5" t="s">
        <v>3</v>
      </c>
      <c r="O129" s="5">
        <v>2</v>
      </c>
      <c r="P129" s="5">
        <f>ROUND(Source!DP104,O129)</f>
        <v>98089.23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211</v>
      </c>
      <c r="F130" s="5">
        <f>ROUND(Source!Y104,O130)</f>
        <v>4160.3900000000003</v>
      </c>
      <c r="G130" s="5" t="s">
        <v>173</v>
      </c>
      <c r="H130" s="5" t="s">
        <v>174</v>
      </c>
      <c r="I130" s="5"/>
      <c r="J130" s="5"/>
      <c r="K130" s="5">
        <v>211</v>
      </c>
      <c r="L130" s="5">
        <v>25</v>
      </c>
      <c r="M130" s="5">
        <v>3</v>
      </c>
      <c r="N130" s="5" t="s">
        <v>3</v>
      </c>
      <c r="O130" s="5">
        <v>2</v>
      </c>
      <c r="P130" s="5">
        <f>ROUND(Source!DQ104,O130)</f>
        <v>60908.02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224</v>
      </c>
      <c r="F131" s="5">
        <f>ROUND(Source!AR104,O131)</f>
        <v>188164.24</v>
      </c>
      <c r="G131" s="5" t="s">
        <v>175</v>
      </c>
      <c r="H131" s="5" t="s">
        <v>176</v>
      </c>
      <c r="I131" s="5"/>
      <c r="J131" s="5"/>
      <c r="K131" s="5">
        <v>224</v>
      </c>
      <c r="L131" s="5">
        <v>26</v>
      </c>
      <c r="M131" s="5">
        <v>3</v>
      </c>
      <c r="N131" s="5" t="s">
        <v>3</v>
      </c>
      <c r="O131" s="5">
        <v>2</v>
      </c>
      <c r="P131" s="5">
        <f>ROUND(Source!EJ104,O131)</f>
        <v>1714182.32</v>
      </c>
      <c r="Q131" s="5"/>
      <c r="R131" s="5"/>
      <c r="S131" s="5"/>
      <c r="T131" s="5"/>
      <c r="U131" s="5"/>
      <c r="V131" s="5"/>
      <c r="W131" s="5"/>
    </row>
    <row r="134" spans="1:23" x14ac:dyDescent="0.2">
      <c r="A134">
        <v>70</v>
      </c>
      <c r="B134">
        <v>1</v>
      </c>
      <c r="D134">
        <v>1</v>
      </c>
      <c r="E134" t="s">
        <v>177</v>
      </c>
      <c r="F134" t="s">
        <v>178</v>
      </c>
      <c r="G134">
        <v>1</v>
      </c>
      <c r="H134">
        <v>0</v>
      </c>
      <c r="I134" t="s">
        <v>179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23" x14ac:dyDescent="0.2">
      <c r="A135">
        <v>70</v>
      </c>
      <c r="B135">
        <v>1</v>
      </c>
      <c r="D135">
        <v>2</v>
      </c>
      <c r="E135" t="s">
        <v>180</v>
      </c>
      <c r="F135" t="s">
        <v>181</v>
      </c>
      <c r="G135">
        <v>0</v>
      </c>
      <c r="H135">
        <v>0</v>
      </c>
      <c r="I135" t="s">
        <v>179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</v>
      </c>
    </row>
    <row r="136" spans="1:23" x14ac:dyDescent="0.2">
      <c r="A136">
        <v>70</v>
      </c>
      <c r="B136">
        <v>1</v>
      </c>
      <c r="D136">
        <v>3</v>
      </c>
      <c r="E136" t="s">
        <v>182</v>
      </c>
      <c r="F136" t="s">
        <v>183</v>
      </c>
      <c r="G136">
        <v>0</v>
      </c>
      <c r="H136">
        <v>0</v>
      </c>
      <c r="I136" t="s">
        <v>179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</v>
      </c>
    </row>
    <row r="137" spans="1:23" x14ac:dyDescent="0.2">
      <c r="A137">
        <v>70</v>
      </c>
      <c r="B137">
        <v>1</v>
      </c>
      <c r="D137">
        <v>4</v>
      </c>
      <c r="E137" t="s">
        <v>184</v>
      </c>
      <c r="F137" t="s">
        <v>185</v>
      </c>
      <c r="G137">
        <v>0</v>
      </c>
      <c r="H137">
        <v>0</v>
      </c>
      <c r="I137" t="s">
        <v>179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5</v>
      </c>
      <c r="E138" t="s">
        <v>186</v>
      </c>
      <c r="F138" t="s">
        <v>187</v>
      </c>
      <c r="G138">
        <v>0</v>
      </c>
      <c r="H138">
        <v>0</v>
      </c>
      <c r="I138" t="s">
        <v>179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6</v>
      </c>
      <c r="E139" t="s">
        <v>188</v>
      </c>
      <c r="F139" t="s">
        <v>189</v>
      </c>
      <c r="G139">
        <v>0</v>
      </c>
      <c r="H139">
        <v>0</v>
      </c>
      <c r="I139" t="s">
        <v>179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7</v>
      </c>
      <c r="E140" t="s">
        <v>190</v>
      </c>
      <c r="F140" t="s">
        <v>191</v>
      </c>
      <c r="G140">
        <v>0</v>
      </c>
      <c r="H140">
        <v>0</v>
      </c>
      <c r="I140" t="s">
        <v>179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8</v>
      </c>
      <c r="E141" t="s">
        <v>192</v>
      </c>
      <c r="F141" t="s">
        <v>193</v>
      </c>
      <c r="G141">
        <v>0</v>
      </c>
      <c r="H141">
        <v>0</v>
      </c>
      <c r="I141" t="s">
        <v>179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9</v>
      </c>
      <c r="E142" t="s">
        <v>194</v>
      </c>
      <c r="F142" t="s">
        <v>195</v>
      </c>
      <c r="G142">
        <v>0</v>
      </c>
      <c r="H142">
        <v>0</v>
      </c>
      <c r="I142" t="s">
        <v>179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1</v>
      </c>
      <c r="E143" t="s">
        <v>196</v>
      </c>
      <c r="F143" t="s">
        <v>197</v>
      </c>
      <c r="G143">
        <v>1</v>
      </c>
      <c r="H143">
        <v>1</v>
      </c>
      <c r="I143" t="s">
        <v>179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23" x14ac:dyDescent="0.2">
      <c r="A144">
        <v>70</v>
      </c>
      <c r="B144">
        <v>1</v>
      </c>
      <c r="D144">
        <v>2</v>
      </c>
      <c r="E144" t="s">
        <v>198</v>
      </c>
      <c r="F144" t="s">
        <v>199</v>
      </c>
      <c r="G144">
        <v>1</v>
      </c>
      <c r="H144">
        <v>1</v>
      </c>
      <c r="I144" t="s">
        <v>179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3</v>
      </c>
      <c r="E145" t="s">
        <v>200</v>
      </c>
      <c r="F145" t="s">
        <v>201</v>
      </c>
      <c r="G145">
        <v>1</v>
      </c>
      <c r="H145">
        <v>0</v>
      </c>
      <c r="I145" t="s">
        <v>179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4</v>
      </c>
      <c r="E146" t="s">
        <v>202</v>
      </c>
      <c r="F146" t="s">
        <v>203</v>
      </c>
      <c r="G146">
        <v>1</v>
      </c>
      <c r="H146">
        <v>0</v>
      </c>
      <c r="I146" t="s">
        <v>179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5</v>
      </c>
      <c r="E147" t="s">
        <v>204</v>
      </c>
      <c r="F147" t="s">
        <v>205</v>
      </c>
      <c r="G147">
        <v>1</v>
      </c>
      <c r="H147">
        <v>0</v>
      </c>
      <c r="I147" t="s">
        <v>179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0.85</v>
      </c>
    </row>
    <row r="148" spans="1:15" x14ac:dyDescent="0.2">
      <c r="A148">
        <v>70</v>
      </c>
      <c r="B148">
        <v>1</v>
      </c>
      <c r="D148">
        <v>6</v>
      </c>
      <c r="E148" t="s">
        <v>206</v>
      </c>
      <c r="F148" t="s">
        <v>207</v>
      </c>
      <c r="G148">
        <v>1</v>
      </c>
      <c r="H148">
        <v>0</v>
      </c>
      <c r="I148" t="s">
        <v>179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0.8</v>
      </c>
    </row>
    <row r="149" spans="1:15" x14ac:dyDescent="0.2">
      <c r="A149">
        <v>70</v>
      </c>
      <c r="B149">
        <v>1</v>
      </c>
      <c r="D149">
        <v>7</v>
      </c>
      <c r="E149" t="s">
        <v>208</v>
      </c>
      <c r="F149" t="s">
        <v>209</v>
      </c>
      <c r="G149">
        <v>1</v>
      </c>
      <c r="H149">
        <v>0</v>
      </c>
      <c r="I149" t="s">
        <v>179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8</v>
      </c>
      <c r="E150" t="s">
        <v>210</v>
      </c>
      <c r="F150" t="s">
        <v>211</v>
      </c>
      <c r="G150">
        <v>1</v>
      </c>
      <c r="H150">
        <v>0.8</v>
      </c>
      <c r="I150" t="s">
        <v>179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9</v>
      </c>
      <c r="E151" t="s">
        <v>212</v>
      </c>
      <c r="F151" t="s">
        <v>213</v>
      </c>
      <c r="G151">
        <v>1</v>
      </c>
      <c r="H151">
        <v>0.85</v>
      </c>
      <c r="I151" t="s">
        <v>179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10</v>
      </c>
      <c r="E152" t="s">
        <v>214</v>
      </c>
      <c r="F152" t="s">
        <v>215</v>
      </c>
      <c r="G152">
        <v>1</v>
      </c>
      <c r="H152">
        <v>0</v>
      </c>
      <c r="I152" t="s">
        <v>179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11</v>
      </c>
      <c r="E153" t="s">
        <v>216</v>
      </c>
      <c r="F153" t="s">
        <v>217</v>
      </c>
      <c r="G153">
        <v>1</v>
      </c>
      <c r="H153">
        <v>0</v>
      </c>
      <c r="I153" t="s">
        <v>179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0.94</v>
      </c>
    </row>
    <row r="154" spans="1:15" x14ac:dyDescent="0.2">
      <c r="A154">
        <v>70</v>
      </c>
      <c r="B154">
        <v>1</v>
      </c>
      <c r="D154">
        <v>12</v>
      </c>
      <c r="E154" t="s">
        <v>218</v>
      </c>
      <c r="F154" t="s">
        <v>219</v>
      </c>
      <c r="G154">
        <v>1</v>
      </c>
      <c r="H154">
        <v>0</v>
      </c>
      <c r="I154" t="s">
        <v>179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0.9</v>
      </c>
    </row>
    <row r="155" spans="1:15" x14ac:dyDescent="0.2">
      <c r="A155">
        <v>70</v>
      </c>
      <c r="B155">
        <v>1</v>
      </c>
      <c r="D155">
        <v>13</v>
      </c>
      <c r="E155" t="s">
        <v>220</v>
      </c>
      <c r="F155" t="s">
        <v>221</v>
      </c>
      <c r="G155">
        <v>0.6</v>
      </c>
      <c r="H155">
        <v>0</v>
      </c>
      <c r="I155" t="s">
        <v>179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0.6</v>
      </c>
    </row>
    <row r="156" spans="1:15" x14ac:dyDescent="0.2">
      <c r="A156">
        <v>70</v>
      </c>
      <c r="B156">
        <v>1</v>
      </c>
      <c r="D156">
        <v>14</v>
      </c>
      <c r="E156" t="s">
        <v>222</v>
      </c>
      <c r="F156" t="s">
        <v>223</v>
      </c>
      <c r="G156">
        <v>1</v>
      </c>
      <c r="H156">
        <v>0</v>
      </c>
      <c r="I156" t="s">
        <v>179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15</v>
      </c>
      <c r="E157" t="s">
        <v>224</v>
      </c>
      <c r="F157" t="s">
        <v>225</v>
      </c>
      <c r="G157">
        <v>1.2</v>
      </c>
      <c r="H157">
        <v>0</v>
      </c>
      <c r="I157" t="s">
        <v>179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1.2</v>
      </c>
    </row>
    <row r="158" spans="1:15" x14ac:dyDescent="0.2">
      <c r="A158">
        <v>70</v>
      </c>
      <c r="B158">
        <v>1</v>
      </c>
      <c r="D158">
        <v>16</v>
      </c>
      <c r="E158" t="s">
        <v>226</v>
      </c>
      <c r="F158" t="s">
        <v>227</v>
      </c>
      <c r="G158">
        <v>1</v>
      </c>
      <c r="H158">
        <v>0</v>
      </c>
      <c r="I158" t="s">
        <v>179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17</v>
      </c>
      <c r="E159" t="s">
        <v>228</v>
      </c>
      <c r="F159" t="s">
        <v>229</v>
      </c>
      <c r="G159">
        <v>1</v>
      </c>
      <c r="H159">
        <v>0</v>
      </c>
      <c r="I159" t="s">
        <v>179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18</v>
      </c>
      <c r="E160" t="s">
        <v>230</v>
      </c>
      <c r="F160" t="s">
        <v>231</v>
      </c>
      <c r="G160">
        <v>1</v>
      </c>
      <c r="H160">
        <v>0</v>
      </c>
      <c r="I160" t="s">
        <v>179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19</v>
      </c>
      <c r="E161" t="s">
        <v>232</v>
      </c>
      <c r="F161" t="s">
        <v>229</v>
      </c>
      <c r="G161">
        <v>1</v>
      </c>
      <c r="H161">
        <v>0</v>
      </c>
      <c r="I161" t="s">
        <v>179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34" x14ac:dyDescent="0.2">
      <c r="A162">
        <v>70</v>
      </c>
      <c r="B162">
        <v>1</v>
      </c>
      <c r="D162">
        <v>20</v>
      </c>
      <c r="E162" t="s">
        <v>233</v>
      </c>
      <c r="F162" t="s">
        <v>231</v>
      </c>
      <c r="G162">
        <v>1</v>
      </c>
      <c r="H162">
        <v>0</v>
      </c>
      <c r="I162" t="s">
        <v>179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21</v>
      </c>
      <c r="E163" t="s">
        <v>234</v>
      </c>
      <c r="F163" t="s">
        <v>235</v>
      </c>
      <c r="G163">
        <v>0</v>
      </c>
      <c r="H163">
        <v>0</v>
      </c>
      <c r="I163" t="s">
        <v>179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5" spans="1:34" x14ac:dyDescent="0.2">
      <c r="A165">
        <v>-1</v>
      </c>
    </row>
    <row r="167" spans="1:34" x14ac:dyDescent="0.2">
      <c r="A167" s="4">
        <v>75</v>
      </c>
      <c r="B167" s="4" t="s">
        <v>236</v>
      </c>
      <c r="C167" s="4">
        <v>2000</v>
      </c>
      <c r="D167" s="4">
        <v>0</v>
      </c>
      <c r="E167" s="4">
        <v>1</v>
      </c>
      <c r="F167" s="4">
        <v>0</v>
      </c>
      <c r="G167" s="4">
        <v>0</v>
      </c>
      <c r="H167" s="4">
        <v>1</v>
      </c>
      <c r="I167" s="4">
        <v>0</v>
      </c>
      <c r="J167" s="4">
        <v>4</v>
      </c>
      <c r="K167" s="4">
        <v>0</v>
      </c>
      <c r="L167" s="4">
        <v>0</v>
      </c>
      <c r="M167" s="4">
        <v>0</v>
      </c>
      <c r="N167" s="4">
        <v>34730854</v>
      </c>
      <c r="O167" s="4">
        <v>1</v>
      </c>
    </row>
    <row r="168" spans="1:34" x14ac:dyDescent="0.2">
      <c r="A168" s="4">
        <v>75</v>
      </c>
      <c r="B168" s="4" t="s">
        <v>237</v>
      </c>
      <c r="C168" s="4">
        <v>2018</v>
      </c>
      <c r="D168" s="4">
        <v>1</v>
      </c>
      <c r="E168" s="4">
        <v>0</v>
      </c>
      <c r="F168" s="4">
        <v>0</v>
      </c>
      <c r="G168" s="4">
        <v>0</v>
      </c>
      <c r="H168" s="4">
        <v>1</v>
      </c>
      <c r="I168" s="4">
        <v>0</v>
      </c>
      <c r="J168" s="4">
        <v>4</v>
      </c>
      <c r="K168" s="4">
        <v>0</v>
      </c>
      <c r="L168" s="4">
        <v>0</v>
      </c>
      <c r="M168" s="4">
        <v>1</v>
      </c>
      <c r="N168" s="4">
        <v>34730855</v>
      </c>
      <c r="O168" s="4">
        <v>2</v>
      </c>
    </row>
    <row r="169" spans="1:34" x14ac:dyDescent="0.2">
      <c r="A169" s="6">
        <v>3</v>
      </c>
      <c r="B169" s="6" t="s">
        <v>238</v>
      </c>
      <c r="C169" s="6">
        <v>12.5</v>
      </c>
      <c r="D169" s="6">
        <v>7.5</v>
      </c>
      <c r="E169" s="6">
        <v>12.5</v>
      </c>
      <c r="F169" s="6">
        <v>18.3</v>
      </c>
      <c r="G169" s="6">
        <v>18.3</v>
      </c>
      <c r="H169" s="6">
        <v>7.5</v>
      </c>
      <c r="I169" s="6">
        <v>18.3</v>
      </c>
      <c r="J169" s="6">
        <v>2</v>
      </c>
      <c r="K169" s="6">
        <v>18.3</v>
      </c>
      <c r="L169" s="6">
        <v>12.5</v>
      </c>
      <c r="M169" s="6">
        <v>12.5</v>
      </c>
      <c r="N169" s="6">
        <v>7.5</v>
      </c>
      <c r="O169" s="6">
        <v>7.5</v>
      </c>
      <c r="P169" s="6">
        <v>18.3</v>
      </c>
      <c r="Q169" s="6">
        <v>18.3</v>
      </c>
      <c r="R169" s="6">
        <v>12.5</v>
      </c>
      <c r="S169" s="6" t="s">
        <v>3</v>
      </c>
      <c r="T169" s="6" t="s">
        <v>3</v>
      </c>
      <c r="U169" s="6" t="s">
        <v>3</v>
      </c>
      <c r="V169" s="6" t="s">
        <v>3</v>
      </c>
      <c r="W169" s="6" t="s">
        <v>3</v>
      </c>
      <c r="X169" s="6" t="s">
        <v>3</v>
      </c>
      <c r="Y169" s="6" t="s">
        <v>3</v>
      </c>
      <c r="Z169" s="6" t="s">
        <v>3</v>
      </c>
      <c r="AA169" s="6" t="s">
        <v>3</v>
      </c>
      <c r="AB169" s="6" t="s">
        <v>3</v>
      </c>
      <c r="AC169" s="6" t="s">
        <v>3</v>
      </c>
      <c r="AD169" s="6" t="s">
        <v>3</v>
      </c>
      <c r="AE169" s="6" t="s">
        <v>3</v>
      </c>
      <c r="AF169" s="6" t="s">
        <v>3</v>
      </c>
      <c r="AG169" s="6" t="s">
        <v>3</v>
      </c>
      <c r="AH169" s="6" t="s">
        <v>3</v>
      </c>
    </row>
    <row r="173" spans="1:34" x14ac:dyDescent="0.2">
      <c r="A173">
        <v>65</v>
      </c>
      <c r="C173">
        <v>1</v>
      </c>
      <c r="D173">
        <v>0</v>
      </c>
      <c r="E17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239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34730854</v>
      </c>
      <c r="E14" s="1">
        <v>34730855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(Source!F92)/1000</f>
        <v>176.66210000000001</v>
      </c>
      <c r="F16" s="8">
        <f>(Source!F93)/1000</f>
        <v>11.23068</v>
      </c>
      <c r="G16" s="8">
        <f>(Source!F84)/1000</f>
        <v>0</v>
      </c>
      <c r="H16" s="8">
        <f>(Source!F94)/1000+(Source!F95)/1000</f>
        <v>0.27145999999999998</v>
      </c>
      <c r="I16" s="8">
        <f>E16+F16+G16+H16</f>
        <v>188.16424000000001</v>
      </c>
      <c r="J16" s="8">
        <f>(Source!F90)/1000</f>
        <v>4.34483</v>
      </c>
      <c r="T16" s="9">
        <f>(Source!P92)/1000</f>
        <v>1545.4406399999998</v>
      </c>
      <c r="U16" s="9">
        <f>(Source!P93)/1000</f>
        <v>164.21011999999999</v>
      </c>
      <c r="V16" s="9">
        <f>(Source!P84)/1000</f>
        <v>0</v>
      </c>
      <c r="W16" s="9">
        <f>(Source!P94)/1000+(Source!P95)/1000</f>
        <v>4.5315600000000007</v>
      </c>
      <c r="X16" s="9">
        <f>T16+U16+V16+W16</f>
        <v>1714.1823199999997</v>
      </c>
      <c r="Y16" s="9">
        <f>(Source!P90)/1000</f>
        <v>79.510279999999995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171684.38</v>
      </c>
      <c r="AU16" s="8">
        <v>138204.24</v>
      </c>
      <c r="AV16" s="8">
        <v>0</v>
      </c>
      <c r="AW16" s="8">
        <v>0</v>
      </c>
      <c r="AX16" s="8">
        <v>0</v>
      </c>
      <c r="AY16" s="8">
        <v>29377.37</v>
      </c>
      <c r="AZ16" s="8">
        <v>1893.7</v>
      </c>
      <c r="BA16" s="8">
        <v>4102.7700000000004</v>
      </c>
      <c r="BB16" s="8">
        <v>169161.88</v>
      </c>
      <c r="BC16" s="8">
        <v>11871.9</v>
      </c>
      <c r="BD16" s="8">
        <v>271.45999999999998</v>
      </c>
      <c r="BE16" s="8">
        <v>0</v>
      </c>
      <c r="BF16" s="8">
        <v>412.92567500000007</v>
      </c>
      <c r="BG16" s="8">
        <v>143.58922079999999</v>
      </c>
      <c r="BH16" s="8">
        <v>0</v>
      </c>
      <c r="BI16" s="8">
        <v>5787.36</v>
      </c>
      <c r="BJ16" s="8">
        <v>3833.5</v>
      </c>
      <c r="BK16" s="8">
        <v>181305.24</v>
      </c>
      <c r="BR16" s="9">
        <v>1478829.56</v>
      </c>
      <c r="BS16" s="9">
        <v>1036531.8</v>
      </c>
      <c r="BT16" s="9">
        <v>0</v>
      </c>
      <c r="BU16" s="9">
        <v>0</v>
      </c>
      <c r="BV16" s="9">
        <v>0</v>
      </c>
      <c r="BW16" s="9">
        <v>367217.03</v>
      </c>
      <c r="BX16" s="9">
        <v>34654.83</v>
      </c>
      <c r="BY16" s="9">
        <v>75080.73</v>
      </c>
      <c r="BZ16" s="9">
        <v>1446956.97</v>
      </c>
      <c r="CA16" s="9">
        <v>173615.21</v>
      </c>
      <c r="CB16" s="9">
        <v>4531.5600000000004</v>
      </c>
      <c r="CC16" s="9">
        <v>0</v>
      </c>
      <c r="CD16" s="9">
        <v>412.92567500000007</v>
      </c>
      <c r="CE16" s="9">
        <v>143.58922079999999</v>
      </c>
      <c r="CF16" s="9">
        <v>0</v>
      </c>
      <c r="CG16" s="9">
        <v>90151.73</v>
      </c>
      <c r="CH16" s="9">
        <v>56122.45</v>
      </c>
      <c r="CI16" s="9">
        <v>1625103.74</v>
      </c>
    </row>
    <row r="18" spans="1:40" x14ac:dyDescent="0.2">
      <c r="A18">
        <v>51</v>
      </c>
      <c r="E18" s="10">
        <f>SUMIF(A16:A17,3,E16:E17)</f>
        <v>176.66210000000001</v>
      </c>
      <c r="F18" s="10">
        <f>SUMIF(A16:A17,3,F16:F17)</f>
        <v>11.23068</v>
      </c>
      <c r="G18" s="10">
        <f>SUMIF(A16:A17,3,G16:G17)</f>
        <v>0</v>
      </c>
      <c r="H18" s="10">
        <f>SUMIF(A16:A17,3,H16:H17)</f>
        <v>0.27145999999999998</v>
      </c>
      <c r="I18" s="10">
        <f>SUMIF(A16:A17,3,I16:I17)</f>
        <v>188.16424000000001</v>
      </c>
      <c r="J18" s="10">
        <f>SUMIF(A16:A17,3,J16:J17)</f>
        <v>4.34483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1545.4406399999998</v>
      </c>
      <c r="U18" s="3">
        <f>SUMIF(A16:A17,3,U16:U17)</f>
        <v>164.21011999999999</v>
      </c>
      <c r="V18" s="3">
        <f>SUMIF(A16:A17,3,V16:V17)</f>
        <v>0</v>
      </c>
      <c r="W18" s="3">
        <f>SUMIF(A16:A17,3,W16:W17)</f>
        <v>4.5315600000000007</v>
      </c>
      <c r="X18" s="3">
        <f>SUMIF(A16:A17,3,X16:X17)</f>
        <v>1714.1823199999997</v>
      </c>
      <c r="Y18" s="3">
        <f>SUMIF(A16:A17,3,Y16:Y17)</f>
        <v>79.510279999999995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171684.38</v>
      </c>
      <c r="G20" s="5" t="s">
        <v>125</v>
      </c>
      <c r="H20" s="5" t="s">
        <v>126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1478829.56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138204.24</v>
      </c>
      <c r="G21" s="5" t="s">
        <v>127</v>
      </c>
      <c r="H21" s="5" t="s">
        <v>128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1036531.8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129</v>
      </c>
      <c r="H22" s="5" t="s">
        <v>130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138204.24</v>
      </c>
      <c r="G23" s="5" t="s">
        <v>131</v>
      </c>
      <c r="H23" s="5" t="s">
        <v>132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1036531.8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138204.24</v>
      </c>
      <c r="G24" s="5" t="s">
        <v>133</v>
      </c>
      <c r="H24" s="5" t="s">
        <v>134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1036531.8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135</v>
      </c>
      <c r="H25" s="5" t="s">
        <v>136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138204.24</v>
      </c>
      <c r="G26" s="5" t="s">
        <v>137</v>
      </c>
      <c r="H26" s="5" t="s">
        <v>138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1036531.8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139</v>
      </c>
      <c r="H27" s="5" t="s">
        <v>140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141</v>
      </c>
      <c r="H28" s="5" t="s">
        <v>142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143</v>
      </c>
      <c r="H29" s="5" t="s">
        <v>144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29377.37</v>
      </c>
      <c r="G30" s="5" t="s">
        <v>145</v>
      </c>
      <c r="H30" s="5" t="s">
        <v>146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367217.03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147</v>
      </c>
      <c r="H31" s="5" t="s">
        <v>148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1893.7</v>
      </c>
      <c r="G32" s="5" t="s">
        <v>149</v>
      </c>
      <c r="H32" s="5" t="s">
        <v>150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34654.83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4102.7700000000004</v>
      </c>
      <c r="G33" s="5" t="s">
        <v>151</v>
      </c>
      <c r="H33" s="5" t="s">
        <v>152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75080.73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153</v>
      </c>
      <c r="H34" s="5" t="s">
        <v>154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169161.88</v>
      </c>
      <c r="G35" s="5" t="s">
        <v>155</v>
      </c>
      <c r="H35" s="5" t="s">
        <v>156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1446956.97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11871.9</v>
      </c>
      <c r="G36" s="5" t="s">
        <v>157</v>
      </c>
      <c r="H36" s="5" t="s">
        <v>158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173615.21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271.45999999999998</v>
      </c>
      <c r="G37" s="5" t="s">
        <v>159</v>
      </c>
      <c r="H37" s="5" t="s">
        <v>160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4531.5600000000004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161</v>
      </c>
      <c r="H38" s="5" t="s">
        <v>162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163</v>
      </c>
      <c r="H39" s="5" t="s">
        <v>164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412.92567500000007</v>
      </c>
      <c r="G40" s="5" t="s">
        <v>165</v>
      </c>
      <c r="H40" s="5" t="s">
        <v>166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412.92567500000007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143.58922079999999</v>
      </c>
      <c r="G41" s="5" t="s">
        <v>167</v>
      </c>
      <c r="H41" s="5" t="s">
        <v>168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143.58922079999999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169</v>
      </c>
      <c r="H42" s="5" t="s">
        <v>170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5787.36</v>
      </c>
      <c r="G43" s="5" t="s">
        <v>171</v>
      </c>
      <c r="H43" s="5" t="s">
        <v>172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90151.73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3833.5</v>
      </c>
      <c r="G44" s="5" t="s">
        <v>173</v>
      </c>
      <c r="H44" s="5" t="s">
        <v>174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56122.45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181305.24</v>
      </c>
      <c r="G45" s="5" t="s">
        <v>175</v>
      </c>
      <c r="H45" s="5" t="s">
        <v>176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1625103.74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236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34730854</v>
      </c>
      <c r="O50" s="4">
        <v>1</v>
      </c>
    </row>
    <row r="51" spans="1:34" x14ac:dyDescent="0.2">
      <c r="A51" s="4">
        <v>75</v>
      </c>
      <c r="B51" s="4" t="s">
        <v>237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34730855</v>
      </c>
      <c r="O51" s="4">
        <v>2</v>
      </c>
    </row>
    <row r="52" spans="1:34" x14ac:dyDescent="0.2">
      <c r="A52" s="6">
        <v>3</v>
      </c>
      <c r="B52" s="6" t="s">
        <v>238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34730854</v>
      </c>
      <c r="C1">
        <v>34730917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34730920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6.5734968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34730854</v>
      </c>
      <c r="C2">
        <v>34730917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34730921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6.5734968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34730855</v>
      </c>
      <c r="C3">
        <v>34730917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34730920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6.5734968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34730855</v>
      </c>
      <c r="C4">
        <v>34730917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34730921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6.5734968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34730854</v>
      </c>
      <c r="C5">
        <v>34730922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34730924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8.9275000000000002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34730855</v>
      </c>
      <c r="C6">
        <v>34730922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34730924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8.9275000000000002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34730854</v>
      </c>
      <c r="C7">
        <v>34730925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34730929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73.08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34730854</v>
      </c>
      <c r="C8">
        <v>34730925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34730930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37.980000000000004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34730854</v>
      </c>
      <c r="C9">
        <v>34730925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34730931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37.980000000000004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34730855</v>
      </c>
      <c r="C10">
        <v>34730925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249</v>
      </c>
      <c r="J10" t="s">
        <v>3</v>
      </c>
      <c r="K10" t="s">
        <v>250</v>
      </c>
      <c r="L10">
        <v>1191</v>
      </c>
      <c r="N10">
        <v>1013</v>
      </c>
      <c r="O10" t="s">
        <v>242</v>
      </c>
      <c r="P10" t="s">
        <v>242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34730929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73.08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34730855</v>
      </c>
      <c r="C11">
        <v>34730925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240</v>
      </c>
      <c r="J11" t="s">
        <v>3</v>
      </c>
      <c r="K11" t="s">
        <v>241</v>
      </c>
      <c r="L11">
        <v>1191</v>
      </c>
      <c r="N11">
        <v>1013</v>
      </c>
      <c r="O11" t="s">
        <v>242</v>
      </c>
      <c r="P11" t="s">
        <v>242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34730930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37.980000000000004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34730855</v>
      </c>
      <c r="C12">
        <v>34730925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251</v>
      </c>
      <c r="J12" t="s">
        <v>252</v>
      </c>
      <c r="K12" t="s">
        <v>253</v>
      </c>
      <c r="L12">
        <v>1368</v>
      </c>
      <c r="N12">
        <v>1011</v>
      </c>
      <c r="O12" t="s">
        <v>246</v>
      </c>
      <c r="P12" t="s">
        <v>246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34730931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37.980000000000004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34730854</v>
      </c>
      <c r="C13">
        <v>34730938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249</v>
      </c>
      <c r="J13" t="s">
        <v>3</v>
      </c>
      <c r="K13" t="s">
        <v>250</v>
      </c>
      <c r="L13">
        <v>1191</v>
      </c>
      <c r="N13">
        <v>1013</v>
      </c>
      <c r="O13" t="s">
        <v>242</v>
      </c>
      <c r="P13" t="s">
        <v>242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34730942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124.32000000000001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34730854</v>
      </c>
      <c r="C14">
        <v>34730938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240</v>
      </c>
      <c r="J14" t="s">
        <v>3</v>
      </c>
      <c r="K14" t="s">
        <v>241</v>
      </c>
      <c r="L14">
        <v>1191</v>
      </c>
      <c r="N14">
        <v>1013</v>
      </c>
      <c r="O14" t="s">
        <v>242</v>
      </c>
      <c r="P14" t="s">
        <v>242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34730943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69.44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34730854</v>
      </c>
      <c r="C15">
        <v>34730938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251</v>
      </c>
      <c r="J15" t="s">
        <v>252</v>
      </c>
      <c r="K15" t="s">
        <v>253</v>
      </c>
      <c r="L15">
        <v>1368</v>
      </c>
      <c r="N15">
        <v>1011</v>
      </c>
      <c r="O15" t="s">
        <v>246</v>
      </c>
      <c r="P15" t="s">
        <v>246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34730944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69.44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34730855</v>
      </c>
      <c r="C16">
        <v>34730938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34730942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124.32000000000001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34730855</v>
      </c>
      <c r="C17">
        <v>34730938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34730943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69.44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34730855</v>
      </c>
      <c r="C18">
        <v>34730938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34730944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69.44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34730854</v>
      </c>
      <c r="C19">
        <v>34730951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254</v>
      </c>
      <c r="J19" t="s">
        <v>3</v>
      </c>
      <c r="K19" t="s">
        <v>255</v>
      </c>
      <c r="L19">
        <v>1191</v>
      </c>
      <c r="N19">
        <v>1013</v>
      </c>
      <c r="O19" t="s">
        <v>242</v>
      </c>
      <c r="P19" t="s">
        <v>242</v>
      </c>
      <c r="Q19">
        <v>1</v>
      </c>
      <c r="W19">
        <v>0</v>
      </c>
      <c r="X19">
        <v>1069510174</v>
      </c>
      <c r="Y19">
        <v>17.82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17.82</v>
      </c>
      <c r="AU19" t="s">
        <v>3</v>
      </c>
      <c r="AV19">
        <v>1</v>
      </c>
      <c r="AW19">
        <v>2</v>
      </c>
      <c r="AX19">
        <v>34730958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133.65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34730854</v>
      </c>
      <c r="C20">
        <v>34730951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240</v>
      </c>
      <c r="J20" t="s">
        <v>3</v>
      </c>
      <c r="K20" t="s">
        <v>241</v>
      </c>
      <c r="L20">
        <v>1191</v>
      </c>
      <c r="N20">
        <v>1013</v>
      </c>
      <c r="O20" t="s">
        <v>242</v>
      </c>
      <c r="P20" t="s">
        <v>242</v>
      </c>
      <c r="Q20">
        <v>1</v>
      </c>
      <c r="W20">
        <v>0</v>
      </c>
      <c r="X20">
        <v>-1417349443</v>
      </c>
      <c r="Y20">
        <v>3.88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3.88</v>
      </c>
      <c r="AU20" t="s">
        <v>3</v>
      </c>
      <c r="AV20">
        <v>2</v>
      </c>
      <c r="AW20">
        <v>2</v>
      </c>
      <c r="AX20">
        <v>34730959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29.099999999999998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34730854</v>
      </c>
      <c r="C21">
        <v>34730951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256</v>
      </c>
      <c r="J21" t="s">
        <v>257</v>
      </c>
      <c r="K21" t="s">
        <v>258</v>
      </c>
      <c r="L21">
        <v>1368</v>
      </c>
      <c r="N21">
        <v>1011</v>
      </c>
      <c r="O21" t="s">
        <v>246</v>
      </c>
      <c r="P21" t="s">
        <v>246</v>
      </c>
      <c r="Q21">
        <v>1</v>
      </c>
      <c r="W21">
        <v>0</v>
      </c>
      <c r="X21">
        <v>-1718674368</v>
      </c>
      <c r="Y21">
        <v>1.94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1.94</v>
      </c>
      <c r="AU21" t="s">
        <v>3</v>
      </c>
      <c r="AV21">
        <v>0</v>
      </c>
      <c r="AW21">
        <v>2</v>
      </c>
      <c r="AX21">
        <v>34730960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14.549999999999999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34730854</v>
      </c>
      <c r="C22">
        <v>34730951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259</v>
      </c>
      <c r="J22" t="s">
        <v>260</v>
      </c>
      <c r="K22" t="s">
        <v>261</v>
      </c>
      <c r="L22">
        <v>1368</v>
      </c>
      <c r="N22">
        <v>1011</v>
      </c>
      <c r="O22" t="s">
        <v>246</v>
      </c>
      <c r="P22" t="s">
        <v>246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34730961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29.775000000000002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34730854</v>
      </c>
      <c r="C23">
        <v>34730951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262</v>
      </c>
      <c r="J23" t="s">
        <v>263</v>
      </c>
      <c r="K23" t="s">
        <v>264</v>
      </c>
      <c r="L23">
        <v>1368</v>
      </c>
      <c r="N23">
        <v>1011</v>
      </c>
      <c r="O23" t="s">
        <v>246</v>
      </c>
      <c r="P23" t="s">
        <v>246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34730962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29.775000000000002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34730854</v>
      </c>
      <c r="C24">
        <v>34730951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265</v>
      </c>
      <c r="J24" t="s">
        <v>266</v>
      </c>
      <c r="K24" t="s">
        <v>267</v>
      </c>
      <c r="L24">
        <v>1368</v>
      </c>
      <c r="N24">
        <v>1011</v>
      </c>
      <c r="O24" t="s">
        <v>246</v>
      </c>
      <c r="P24" t="s">
        <v>246</v>
      </c>
      <c r="Q24">
        <v>1</v>
      </c>
      <c r="W24">
        <v>0</v>
      </c>
      <c r="X24">
        <v>1372534845</v>
      </c>
      <c r="Y24">
        <v>1.94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1.94</v>
      </c>
      <c r="AU24" t="s">
        <v>3</v>
      </c>
      <c r="AV24">
        <v>0</v>
      </c>
      <c r="AW24">
        <v>2</v>
      </c>
      <c r="AX24">
        <v>34730963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14.549999999999999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34730855</v>
      </c>
      <c r="C25">
        <v>34730951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W25">
        <v>0</v>
      </c>
      <c r="X25">
        <v>1069510174</v>
      </c>
      <c r="Y25">
        <v>17.82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17.82</v>
      </c>
      <c r="AU25" t="s">
        <v>3</v>
      </c>
      <c r="AV25">
        <v>1</v>
      </c>
      <c r="AW25">
        <v>2</v>
      </c>
      <c r="AX25">
        <v>34730958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133.65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34730855</v>
      </c>
      <c r="C26">
        <v>34730951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W26">
        <v>0</v>
      </c>
      <c r="X26">
        <v>-1417349443</v>
      </c>
      <c r="Y26">
        <v>3.88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3.88</v>
      </c>
      <c r="AU26" t="s">
        <v>3</v>
      </c>
      <c r="AV26">
        <v>2</v>
      </c>
      <c r="AW26">
        <v>2</v>
      </c>
      <c r="AX26">
        <v>34730959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29.099999999999998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34730855</v>
      </c>
      <c r="C27">
        <v>34730951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W27">
        <v>0</v>
      </c>
      <c r="X27">
        <v>-1718674368</v>
      </c>
      <c r="Y27">
        <v>1.94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1.94</v>
      </c>
      <c r="AU27" t="s">
        <v>3</v>
      </c>
      <c r="AV27">
        <v>0</v>
      </c>
      <c r="AW27">
        <v>2</v>
      </c>
      <c r="AX27">
        <v>34730960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14.549999999999999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34730855</v>
      </c>
      <c r="C28">
        <v>34730951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259</v>
      </c>
      <c r="J28" t="s">
        <v>260</v>
      </c>
      <c r="K28" t="s">
        <v>261</v>
      </c>
      <c r="L28">
        <v>1368</v>
      </c>
      <c r="N28">
        <v>1011</v>
      </c>
      <c r="O28" t="s">
        <v>246</v>
      </c>
      <c r="P28" t="s">
        <v>246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34730961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29.775000000000002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34730855</v>
      </c>
      <c r="C29">
        <v>34730951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262</v>
      </c>
      <c r="J29" t="s">
        <v>263</v>
      </c>
      <c r="K29" t="s">
        <v>264</v>
      </c>
      <c r="L29">
        <v>1368</v>
      </c>
      <c r="N29">
        <v>1011</v>
      </c>
      <c r="O29" t="s">
        <v>246</v>
      </c>
      <c r="P29" t="s">
        <v>246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34730962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29.775000000000002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34730855</v>
      </c>
      <c r="C30">
        <v>34730951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265</v>
      </c>
      <c r="J30" t="s">
        <v>266</v>
      </c>
      <c r="K30" t="s">
        <v>267</v>
      </c>
      <c r="L30">
        <v>1368</v>
      </c>
      <c r="N30">
        <v>1011</v>
      </c>
      <c r="O30" t="s">
        <v>246</v>
      </c>
      <c r="P30" t="s">
        <v>246</v>
      </c>
      <c r="Q30">
        <v>1</v>
      </c>
      <c r="W30">
        <v>0</v>
      </c>
      <c r="X30">
        <v>1372534845</v>
      </c>
      <c r="Y30">
        <v>1.94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1.94</v>
      </c>
      <c r="AU30" t="s">
        <v>3</v>
      </c>
      <c r="AV30">
        <v>0</v>
      </c>
      <c r="AW30">
        <v>2</v>
      </c>
      <c r="AX30">
        <v>34730963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14.549999999999999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34730854</v>
      </c>
      <c r="C31">
        <v>34730970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254</v>
      </c>
      <c r="J31" t="s">
        <v>3</v>
      </c>
      <c r="K31" t="s">
        <v>255</v>
      </c>
      <c r="L31">
        <v>1191</v>
      </c>
      <c r="N31">
        <v>1013</v>
      </c>
      <c r="O31" t="s">
        <v>242</v>
      </c>
      <c r="P31" t="s">
        <v>242</v>
      </c>
      <c r="Q31">
        <v>1</v>
      </c>
      <c r="W31">
        <v>0</v>
      </c>
      <c r="X31">
        <v>1069510174</v>
      </c>
      <c r="Y31">
        <v>29.66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29.66</v>
      </c>
      <c r="AU31" t="s">
        <v>3</v>
      </c>
      <c r="AV31">
        <v>1</v>
      </c>
      <c r="AW31">
        <v>2</v>
      </c>
      <c r="AX31">
        <v>34730977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52.957930000000005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34730854</v>
      </c>
      <c r="C32">
        <v>34730970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240</v>
      </c>
      <c r="J32" t="s">
        <v>3</v>
      </c>
      <c r="K32" t="s">
        <v>241</v>
      </c>
      <c r="L32">
        <v>1191</v>
      </c>
      <c r="N32">
        <v>1013</v>
      </c>
      <c r="O32" t="s">
        <v>242</v>
      </c>
      <c r="P32" t="s">
        <v>242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34730978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0.71420000000000006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34730854</v>
      </c>
      <c r="C33">
        <v>34730970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256</v>
      </c>
      <c r="J33" t="s">
        <v>257</v>
      </c>
      <c r="K33" t="s">
        <v>258</v>
      </c>
      <c r="L33">
        <v>1368</v>
      </c>
      <c r="N33">
        <v>1011</v>
      </c>
      <c r="O33" t="s">
        <v>246</v>
      </c>
      <c r="P33" t="s">
        <v>246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34730979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0.35710000000000003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34730854</v>
      </c>
      <c r="C34">
        <v>34730970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259</v>
      </c>
      <c r="J34" t="s">
        <v>260</v>
      </c>
      <c r="K34" t="s">
        <v>261</v>
      </c>
      <c r="L34">
        <v>1368</v>
      </c>
      <c r="N34">
        <v>1011</v>
      </c>
      <c r="O34" t="s">
        <v>246</v>
      </c>
      <c r="P34" t="s">
        <v>246</v>
      </c>
      <c r="Q34">
        <v>1</v>
      </c>
      <c r="W34">
        <v>0</v>
      </c>
      <c r="X34">
        <v>-1692889495</v>
      </c>
      <c r="Y34">
        <v>6.62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6.62</v>
      </c>
      <c r="AU34" t="s">
        <v>3</v>
      </c>
      <c r="AV34">
        <v>0</v>
      </c>
      <c r="AW34">
        <v>2</v>
      </c>
      <c r="AX34">
        <v>34730980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11.82001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34730854</v>
      </c>
      <c r="C35">
        <v>34730970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262</v>
      </c>
      <c r="J35" t="s">
        <v>263</v>
      </c>
      <c r="K35" t="s">
        <v>264</v>
      </c>
      <c r="L35">
        <v>1368</v>
      </c>
      <c r="N35">
        <v>1011</v>
      </c>
      <c r="O35" t="s">
        <v>246</v>
      </c>
      <c r="P35" t="s">
        <v>246</v>
      </c>
      <c r="Q35">
        <v>1</v>
      </c>
      <c r="W35">
        <v>0</v>
      </c>
      <c r="X35">
        <v>1544661785</v>
      </c>
      <c r="Y35">
        <v>6.62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6.62</v>
      </c>
      <c r="AU35" t="s">
        <v>3</v>
      </c>
      <c r="AV35">
        <v>0</v>
      </c>
      <c r="AW35">
        <v>2</v>
      </c>
      <c r="AX35">
        <v>34730981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11.82001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34730854</v>
      </c>
      <c r="C36">
        <v>34730970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265</v>
      </c>
      <c r="J36" t="s">
        <v>266</v>
      </c>
      <c r="K36" t="s">
        <v>267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34730982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0.35710000000000003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34730855</v>
      </c>
      <c r="C37">
        <v>34730970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254</v>
      </c>
      <c r="J37" t="s">
        <v>3</v>
      </c>
      <c r="K37" t="s">
        <v>255</v>
      </c>
      <c r="L37">
        <v>1191</v>
      </c>
      <c r="N37">
        <v>1013</v>
      </c>
      <c r="O37" t="s">
        <v>242</v>
      </c>
      <c r="P37" t="s">
        <v>242</v>
      </c>
      <c r="Q37">
        <v>1</v>
      </c>
      <c r="W37">
        <v>0</v>
      </c>
      <c r="X37">
        <v>1069510174</v>
      </c>
      <c r="Y37">
        <v>29.66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29.66</v>
      </c>
      <c r="AU37" t="s">
        <v>3</v>
      </c>
      <c r="AV37">
        <v>1</v>
      </c>
      <c r="AW37">
        <v>2</v>
      </c>
      <c r="AX37">
        <v>34730977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52.957930000000005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34730855</v>
      </c>
      <c r="C38">
        <v>34730970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240</v>
      </c>
      <c r="J38" t="s">
        <v>3</v>
      </c>
      <c r="K38" t="s">
        <v>241</v>
      </c>
      <c r="L38">
        <v>1191</v>
      </c>
      <c r="N38">
        <v>1013</v>
      </c>
      <c r="O38" t="s">
        <v>242</v>
      </c>
      <c r="P38" t="s">
        <v>242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34730978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0.71420000000000006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34730855</v>
      </c>
      <c r="C39">
        <v>34730970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256</v>
      </c>
      <c r="J39" t="s">
        <v>257</v>
      </c>
      <c r="K39" t="s">
        <v>258</v>
      </c>
      <c r="L39">
        <v>1368</v>
      </c>
      <c r="N39">
        <v>1011</v>
      </c>
      <c r="O39" t="s">
        <v>246</v>
      </c>
      <c r="P39" t="s">
        <v>246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34730979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0.35710000000000003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34730855</v>
      </c>
      <c r="C40">
        <v>34730970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259</v>
      </c>
      <c r="J40" t="s">
        <v>260</v>
      </c>
      <c r="K40" t="s">
        <v>261</v>
      </c>
      <c r="L40">
        <v>1368</v>
      </c>
      <c r="N40">
        <v>1011</v>
      </c>
      <c r="O40" t="s">
        <v>246</v>
      </c>
      <c r="P40" t="s">
        <v>246</v>
      </c>
      <c r="Q40">
        <v>1</v>
      </c>
      <c r="W40">
        <v>0</v>
      </c>
      <c r="X40">
        <v>-1692889495</v>
      </c>
      <c r="Y40">
        <v>6.62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6.62</v>
      </c>
      <c r="AU40" t="s">
        <v>3</v>
      </c>
      <c r="AV40">
        <v>0</v>
      </c>
      <c r="AW40">
        <v>2</v>
      </c>
      <c r="AX40">
        <v>34730980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11.82001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34730855</v>
      </c>
      <c r="C41">
        <v>34730970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262</v>
      </c>
      <c r="J41" t="s">
        <v>263</v>
      </c>
      <c r="K41" t="s">
        <v>264</v>
      </c>
      <c r="L41">
        <v>1368</v>
      </c>
      <c r="N41">
        <v>1011</v>
      </c>
      <c r="O41" t="s">
        <v>246</v>
      </c>
      <c r="P41" t="s">
        <v>246</v>
      </c>
      <c r="Q41">
        <v>1</v>
      </c>
      <c r="W41">
        <v>0</v>
      </c>
      <c r="X41">
        <v>1544661785</v>
      </c>
      <c r="Y41">
        <v>6.62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6.62</v>
      </c>
      <c r="AU41" t="s">
        <v>3</v>
      </c>
      <c r="AV41">
        <v>0</v>
      </c>
      <c r="AW41">
        <v>2</v>
      </c>
      <c r="AX41">
        <v>34730981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11.82001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34730855</v>
      </c>
      <c r="C42">
        <v>34730970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265</v>
      </c>
      <c r="J42" t="s">
        <v>266</v>
      </c>
      <c r="K42" t="s">
        <v>267</v>
      </c>
      <c r="L42">
        <v>1368</v>
      </c>
      <c r="N42">
        <v>1011</v>
      </c>
      <c r="O42" t="s">
        <v>246</v>
      </c>
      <c r="P42" t="s">
        <v>246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34730982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0.35710000000000003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34730854</v>
      </c>
      <c r="C43">
        <v>34730987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W43">
        <v>0</v>
      </c>
      <c r="X43">
        <v>1069510174</v>
      </c>
      <c r="Y43">
        <v>7.19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7.19</v>
      </c>
      <c r="AU43" t="s">
        <v>3</v>
      </c>
      <c r="AV43">
        <v>1</v>
      </c>
      <c r="AW43">
        <v>2</v>
      </c>
      <c r="AX43">
        <v>34730993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14.38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34730854</v>
      </c>
      <c r="C44">
        <v>34730987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W44">
        <v>0</v>
      </c>
      <c r="X44">
        <v>-1417349443</v>
      </c>
      <c r="Y44">
        <v>3.08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3.08</v>
      </c>
      <c r="AU44" t="s">
        <v>3</v>
      </c>
      <c r="AV44">
        <v>2</v>
      </c>
      <c r="AW44">
        <v>2</v>
      </c>
      <c r="AX44">
        <v>34730994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6.16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34730854</v>
      </c>
      <c r="C45">
        <v>34730987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W45">
        <v>0</v>
      </c>
      <c r="X45">
        <v>-1718674368</v>
      </c>
      <c r="Y45">
        <v>0.05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0.05</v>
      </c>
      <c r="AU45" t="s">
        <v>3</v>
      </c>
      <c r="AV45">
        <v>0</v>
      </c>
      <c r="AW45">
        <v>2</v>
      </c>
      <c r="AX45">
        <v>34730995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0.1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34730854</v>
      </c>
      <c r="C46">
        <v>34730987</v>
      </c>
      <c r="D46">
        <v>31527087</v>
      </c>
      <c r="E46">
        <v>1</v>
      </c>
      <c r="F46">
        <v>1</v>
      </c>
      <c r="G46">
        <v>1</v>
      </c>
      <c r="H46">
        <v>2</v>
      </c>
      <c r="I46" t="s">
        <v>268</v>
      </c>
      <c r="J46" t="s">
        <v>269</v>
      </c>
      <c r="K46" t="s">
        <v>270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W46">
        <v>0</v>
      </c>
      <c r="X46">
        <v>1599745326</v>
      </c>
      <c r="Y46">
        <v>2.98</v>
      </c>
      <c r="AA46">
        <v>0</v>
      </c>
      <c r="AB46">
        <v>142.69999999999999</v>
      </c>
      <c r="AC46">
        <v>13.5</v>
      </c>
      <c r="AD46">
        <v>0</v>
      </c>
      <c r="AE46">
        <v>0</v>
      </c>
      <c r="AF46">
        <v>142.69999999999999</v>
      </c>
      <c r="AG46">
        <v>13.5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2.98</v>
      </c>
      <c r="AU46" t="s">
        <v>3</v>
      </c>
      <c r="AV46">
        <v>0</v>
      </c>
      <c r="AW46">
        <v>2</v>
      </c>
      <c r="AX46">
        <v>34730996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5.96</v>
      </c>
      <c r="CY46">
        <f>AB46</f>
        <v>142.69999999999999</v>
      </c>
      <c r="CZ46">
        <f>AF46</f>
        <v>142.69999999999999</v>
      </c>
      <c r="DA46">
        <f>AJ46</f>
        <v>1</v>
      </c>
      <c r="DB46">
        <v>0</v>
      </c>
    </row>
    <row r="47" spans="1:106" x14ac:dyDescent="0.2">
      <c r="A47">
        <f>ROW(Source!A36)</f>
        <v>36</v>
      </c>
      <c r="B47">
        <v>34730854</v>
      </c>
      <c r="C47">
        <v>34730987</v>
      </c>
      <c r="D47">
        <v>31528142</v>
      </c>
      <c r="E47">
        <v>1</v>
      </c>
      <c r="F47">
        <v>1</v>
      </c>
      <c r="G47">
        <v>1</v>
      </c>
      <c r="H47">
        <v>2</v>
      </c>
      <c r="I47" t="s">
        <v>265</v>
      </c>
      <c r="J47" t="s">
        <v>266</v>
      </c>
      <c r="K47" t="s">
        <v>267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W47">
        <v>0</v>
      </c>
      <c r="X47">
        <v>1372534845</v>
      </c>
      <c r="Y47">
        <v>0.05</v>
      </c>
      <c r="AA47">
        <v>0</v>
      </c>
      <c r="AB47">
        <v>65.709999999999994</v>
      </c>
      <c r="AC47">
        <v>11.6</v>
      </c>
      <c r="AD47">
        <v>0</v>
      </c>
      <c r="AE47">
        <v>0</v>
      </c>
      <c r="AF47">
        <v>65.709999999999994</v>
      </c>
      <c r="AG47">
        <v>11.6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0.05</v>
      </c>
      <c r="AU47" t="s">
        <v>3</v>
      </c>
      <c r="AV47">
        <v>0</v>
      </c>
      <c r="AW47">
        <v>2</v>
      </c>
      <c r="AX47">
        <v>34730997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0.1</v>
      </c>
      <c r="CY47">
        <f>AB47</f>
        <v>65.709999999999994</v>
      </c>
      <c r="CZ47">
        <f>AF47</f>
        <v>65.709999999999994</v>
      </c>
      <c r="DA47">
        <f>AJ47</f>
        <v>1</v>
      </c>
      <c r="DB47">
        <v>0</v>
      </c>
    </row>
    <row r="48" spans="1:106" x14ac:dyDescent="0.2">
      <c r="A48">
        <f>ROW(Source!A37)</f>
        <v>37</v>
      </c>
      <c r="B48">
        <v>34730855</v>
      </c>
      <c r="C48">
        <v>34730987</v>
      </c>
      <c r="D48">
        <v>31715651</v>
      </c>
      <c r="E48">
        <v>1</v>
      </c>
      <c r="F48">
        <v>1</v>
      </c>
      <c r="G48">
        <v>1</v>
      </c>
      <c r="H48">
        <v>1</v>
      </c>
      <c r="I48" t="s">
        <v>254</v>
      </c>
      <c r="J48" t="s">
        <v>3</v>
      </c>
      <c r="K48" t="s">
        <v>255</v>
      </c>
      <c r="L48">
        <v>1191</v>
      </c>
      <c r="N48">
        <v>1013</v>
      </c>
      <c r="O48" t="s">
        <v>242</v>
      </c>
      <c r="P48" t="s">
        <v>242</v>
      </c>
      <c r="Q48">
        <v>1</v>
      </c>
      <c r="W48">
        <v>0</v>
      </c>
      <c r="X48">
        <v>1069510174</v>
      </c>
      <c r="Y48">
        <v>7.19</v>
      </c>
      <c r="AA48">
        <v>0</v>
      </c>
      <c r="AB48">
        <v>0</v>
      </c>
      <c r="AC48">
        <v>0</v>
      </c>
      <c r="AD48">
        <v>176.05</v>
      </c>
      <c r="AE48">
        <v>0</v>
      </c>
      <c r="AF48">
        <v>0</v>
      </c>
      <c r="AG48">
        <v>0</v>
      </c>
      <c r="AH48">
        <v>9.6199999999999992</v>
      </c>
      <c r="AI48">
        <v>1</v>
      </c>
      <c r="AJ48">
        <v>1</v>
      </c>
      <c r="AK48">
        <v>1</v>
      </c>
      <c r="AL48">
        <v>18.3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7.19</v>
      </c>
      <c r="AU48" t="s">
        <v>3</v>
      </c>
      <c r="AV48">
        <v>1</v>
      </c>
      <c r="AW48">
        <v>2</v>
      </c>
      <c r="AX48">
        <v>34730993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14.38</v>
      </c>
      <c r="CY48">
        <f>AD48</f>
        <v>176.05</v>
      </c>
      <c r="CZ48">
        <f>AH48</f>
        <v>9.6199999999999992</v>
      </c>
      <c r="DA48">
        <f>AL48</f>
        <v>18.3</v>
      </c>
      <c r="DB48">
        <v>0</v>
      </c>
    </row>
    <row r="49" spans="1:106" x14ac:dyDescent="0.2">
      <c r="A49">
        <f>ROW(Source!A37)</f>
        <v>37</v>
      </c>
      <c r="B49">
        <v>34730855</v>
      </c>
      <c r="C49">
        <v>34730987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240</v>
      </c>
      <c r="J49" t="s">
        <v>3</v>
      </c>
      <c r="K49" t="s">
        <v>241</v>
      </c>
      <c r="L49">
        <v>1191</v>
      </c>
      <c r="N49">
        <v>1013</v>
      </c>
      <c r="O49" t="s">
        <v>242</v>
      </c>
      <c r="P49" t="s">
        <v>242</v>
      </c>
      <c r="Q49">
        <v>1</v>
      </c>
      <c r="W49">
        <v>0</v>
      </c>
      <c r="X49">
        <v>-1417349443</v>
      </c>
      <c r="Y49">
        <v>3.08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3.08</v>
      </c>
      <c r="AU49" t="s">
        <v>3</v>
      </c>
      <c r="AV49">
        <v>2</v>
      </c>
      <c r="AW49">
        <v>2</v>
      </c>
      <c r="AX49">
        <v>34730994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6.16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34730855</v>
      </c>
      <c r="C50">
        <v>34730987</v>
      </c>
      <c r="D50">
        <v>31526753</v>
      </c>
      <c r="E50">
        <v>1</v>
      </c>
      <c r="F50">
        <v>1</v>
      </c>
      <c r="G50">
        <v>1</v>
      </c>
      <c r="H50">
        <v>2</v>
      </c>
      <c r="I50" t="s">
        <v>256</v>
      </c>
      <c r="J50" t="s">
        <v>257</v>
      </c>
      <c r="K50" t="s">
        <v>258</v>
      </c>
      <c r="L50">
        <v>1368</v>
      </c>
      <c r="N50">
        <v>1011</v>
      </c>
      <c r="O50" t="s">
        <v>246</v>
      </c>
      <c r="P50" t="s">
        <v>246</v>
      </c>
      <c r="Q50">
        <v>1</v>
      </c>
      <c r="W50">
        <v>0</v>
      </c>
      <c r="X50">
        <v>-1718674368</v>
      </c>
      <c r="Y50">
        <v>0.05</v>
      </c>
      <c r="AA50">
        <v>0</v>
      </c>
      <c r="AB50">
        <v>1399.88</v>
      </c>
      <c r="AC50">
        <v>247.05</v>
      </c>
      <c r="AD50">
        <v>0</v>
      </c>
      <c r="AE50">
        <v>0</v>
      </c>
      <c r="AF50">
        <v>111.99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0.05</v>
      </c>
      <c r="AU50" t="s">
        <v>3</v>
      </c>
      <c r="AV50">
        <v>0</v>
      </c>
      <c r="AW50">
        <v>2</v>
      </c>
      <c r="AX50">
        <v>34730995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0.1</v>
      </c>
      <c r="CY50">
        <f>AB50</f>
        <v>1399.88</v>
      </c>
      <c r="CZ50">
        <f>AF50</f>
        <v>111.99</v>
      </c>
      <c r="DA50">
        <f>AJ50</f>
        <v>12.5</v>
      </c>
      <c r="DB50">
        <v>0</v>
      </c>
    </row>
    <row r="51" spans="1:106" x14ac:dyDescent="0.2">
      <c r="A51">
        <f>ROW(Source!A37)</f>
        <v>37</v>
      </c>
      <c r="B51">
        <v>34730855</v>
      </c>
      <c r="C51">
        <v>34730987</v>
      </c>
      <c r="D51">
        <v>31527087</v>
      </c>
      <c r="E51">
        <v>1</v>
      </c>
      <c r="F51">
        <v>1</v>
      </c>
      <c r="G51">
        <v>1</v>
      </c>
      <c r="H51">
        <v>2</v>
      </c>
      <c r="I51" t="s">
        <v>268</v>
      </c>
      <c r="J51" t="s">
        <v>269</v>
      </c>
      <c r="K51" t="s">
        <v>270</v>
      </c>
      <c r="L51">
        <v>1368</v>
      </c>
      <c r="N51">
        <v>1011</v>
      </c>
      <c r="O51" t="s">
        <v>246</v>
      </c>
      <c r="P51" t="s">
        <v>246</v>
      </c>
      <c r="Q51">
        <v>1</v>
      </c>
      <c r="W51">
        <v>0</v>
      </c>
      <c r="X51">
        <v>1599745326</v>
      </c>
      <c r="Y51">
        <v>2.98</v>
      </c>
      <c r="AA51">
        <v>0</v>
      </c>
      <c r="AB51">
        <v>1783.75</v>
      </c>
      <c r="AC51">
        <v>247.05</v>
      </c>
      <c r="AD51">
        <v>0</v>
      </c>
      <c r="AE51">
        <v>0</v>
      </c>
      <c r="AF51">
        <v>142.69999999999999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2.98</v>
      </c>
      <c r="AU51" t="s">
        <v>3</v>
      </c>
      <c r="AV51">
        <v>0</v>
      </c>
      <c r="AW51">
        <v>2</v>
      </c>
      <c r="AX51">
        <v>34730996</v>
      </c>
      <c r="AY51">
        <v>1</v>
      </c>
      <c r="AZ51">
        <v>0</v>
      </c>
      <c r="BA51">
        <v>100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5.96</v>
      </c>
      <c r="CY51">
        <f>AB51</f>
        <v>1783.75</v>
      </c>
      <c r="CZ51">
        <f>AF51</f>
        <v>142.69999999999999</v>
      </c>
      <c r="DA51">
        <f>AJ51</f>
        <v>12.5</v>
      </c>
      <c r="DB51">
        <v>0</v>
      </c>
    </row>
    <row r="52" spans="1:106" x14ac:dyDescent="0.2">
      <c r="A52">
        <f>ROW(Source!A37)</f>
        <v>37</v>
      </c>
      <c r="B52">
        <v>34730855</v>
      </c>
      <c r="C52">
        <v>34730987</v>
      </c>
      <c r="D52">
        <v>31528142</v>
      </c>
      <c r="E52">
        <v>1</v>
      </c>
      <c r="F52">
        <v>1</v>
      </c>
      <c r="G52">
        <v>1</v>
      </c>
      <c r="H52">
        <v>2</v>
      </c>
      <c r="I52" t="s">
        <v>265</v>
      </c>
      <c r="J52" t="s">
        <v>266</v>
      </c>
      <c r="K52" t="s">
        <v>267</v>
      </c>
      <c r="L52">
        <v>1368</v>
      </c>
      <c r="N52">
        <v>1011</v>
      </c>
      <c r="O52" t="s">
        <v>246</v>
      </c>
      <c r="P52" t="s">
        <v>246</v>
      </c>
      <c r="Q52">
        <v>1</v>
      </c>
      <c r="W52">
        <v>0</v>
      </c>
      <c r="X52">
        <v>1372534845</v>
      </c>
      <c r="Y52">
        <v>0.05</v>
      </c>
      <c r="AA52">
        <v>0</v>
      </c>
      <c r="AB52">
        <v>821.38</v>
      </c>
      <c r="AC52">
        <v>212.28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0.05</v>
      </c>
      <c r="AU52" t="s">
        <v>3</v>
      </c>
      <c r="AV52">
        <v>0</v>
      </c>
      <c r="AW52">
        <v>2</v>
      </c>
      <c r="AX52">
        <v>34730997</v>
      </c>
      <c r="AY52">
        <v>1</v>
      </c>
      <c r="AZ52">
        <v>0</v>
      </c>
      <c r="BA52">
        <v>101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0.1</v>
      </c>
      <c r="CY52">
        <f>AB52</f>
        <v>821.38</v>
      </c>
      <c r="CZ52">
        <f>AF52</f>
        <v>65.709999999999994</v>
      </c>
      <c r="DA52">
        <f>AJ52</f>
        <v>12.5</v>
      </c>
      <c r="DB52">
        <v>0</v>
      </c>
    </row>
    <row r="53" spans="1:106" x14ac:dyDescent="0.2">
      <c r="A53">
        <f>ROW(Source!A38)</f>
        <v>38</v>
      </c>
      <c r="B53">
        <v>34730854</v>
      </c>
      <c r="C53">
        <v>34731003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271</v>
      </c>
      <c r="J53" t="s">
        <v>3</v>
      </c>
      <c r="K53" t="s">
        <v>272</v>
      </c>
      <c r="L53">
        <v>1191</v>
      </c>
      <c r="N53">
        <v>1013</v>
      </c>
      <c r="O53" t="s">
        <v>242</v>
      </c>
      <c r="P53" t="s">
        <v>242</v>
      </c>
      <c r="Q53">
        <v>1</v>
      </c>
      <c r="W53">
        <v>0</v>
      </c>
      <c r="X53">
        <v>-1166887252</v>
      </c>
      <c r="Y53">
        <v>0.41</v>
      </c>
      <c r="AA53">
        <v>0</v>
      </c>
      <c r="AB53">
        <v>0</v>
      </c>
      <c r="AC53">
        <v>0</v>
      </c>
      <c r="AD53">
        <v>12.92</v>
      </c>
      <c r="AE53">
        <v>0</v>
      </c>
      <c r="AF53">
        <v>0</v>
      </c>
      <c r="AG53">
        <v>0</v>
      </c>
      <c r="AH53">
        <v>12.92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0.41</v>
      </c>
      <c r="AU53" t="s">
        <v>3</v>
      </c>
      <c r="AV53">
        <v>1</v>
      </c>
      <c r="AW53">
        <v>2</v>
      </c>
      <c r="AX53">
        <v>34731006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0.82</v>
      </c>
      <c r="CY53">
        <f t="shared" ref="CY53:CY62" si="0">AD53</f>
        <v>12.92</v>
      </c>
      <c r="CZ53">
        <f t="shared" ref="CZ53:CZ62" si="1">AH53</f>
        <v>12.92</v>
      </c>
      <c r="DA53">
        <f t="shared" ref="DA53:DA62" si="2">AL53</f>
        <v>1</v>
      </c>
      <c r="DB53">
        <v>0</v>
      </c>
    </row>
    <row r="54" spans="1:106" x14ac:dyDescent="0.2">
      <c r="A54">
        <f>ROW(Source!A38)</f>
        <v>38</v>
      </c>
      <c r="B54">
        <v>34730854</v>
      </c>
      <c r="C54">
        <v>34731003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273</v>
      </c>
      <c r="J54" t="s">
        <v>3</v>
      </c>
      <c r="K54" t="s">
        <v>274</v>
      </c>
      <c r="L54">
        <v>1191</v>
      </c>
      <c r="N54">
        <v>1013</v>
      </c>
      <c r="O54" t="s">
        <v>242</v>
      </c>
      <c r="P54" t="s">
        <v>242</v>
      </c>
      <c r="Q54">
        <v>1</v>
      </c>
      <c r="W54">
        <v>0</v>
      </c>
      <c r="X54">
        <v>1776637054</v>
      </c>
      <c r="Y54">
        <v>0.41</v>
      </c>
      <c r="AA54">
        <v>0</v>
      </c>
      <c r="AB54">
        <v>0</v>
      </c>
      <c r="AC54">
        <v>0</v>
      </c>
      <c r="AD54">
        <v>12.69</v>
      </c>
      <c r="AE54">
        <v>0</v>
      </c>
      <c r="AF54">
        <v>0</v>
      </c>
      <c r="AG54">
        <v>0</v>
      </c>
      <c r="AH54">
        <v>12.69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0.41</v>
      </c>
      <c r="AU54" t="s">
        <v>3</v>
      </c>
      <c r="AV54">
        <v>1</v>
      </c>
      <c r="AW54">
        <v>2</v>
      </c>
      <c r="AX54">
        <v>34731007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0.82</v>
      </c>
      <c r="CY54">
        <f t="shared" si="0"/>
        <v>12.69</v>
      </c>
      <c r="CZ54">
        <f t="shared" si="1"/>
        <v>12.69</v>
      </c>
      <c r="DA54">
        <f t="shared" si="2"/>
        <v>1</v>
      </c>
      <c r="DB54">
        <v>0</v>
      </c>
    </row>
    <row r="55" spans="1:106" x14ac:dyDescent="0.2">
      <c r="A55">
        <f>ROW(Source!A39)</f>
        <v>39</v>
      </c>
      <c r="B55">
        <v>34730855</v>
      </c>
      <c r="C55">
        <v>34731003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271</v>
      </c>
      <c r="J55" t="s">
        <v>3</v>
      </c>
      <c r="K55" t="s">
        <v>272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W55">
        <v>0</v>
      </c>
      <c r="X55">
        <v>-1166887252</v>
      </c>
      <c r="Y55">
        <v>0.41</v>
      </c>
      <c r="AA55">
        <v>0</v>
      </c>
      <c r="AB55">
        <v>0</v>
      </c>
      <c r="AC55">
        <v>0</v>
      </c>
      <c r="AD55">
        <v>236.44</v>
      </c>
      <c r="AE55">
        <v>0</v>
      </c>
      <c r="AF55">
        <v>0</v>
      </c>
      <c r="AG55">
        <v>0</v>
      </c>
      <c r="AH55">
        <v>12.92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0.41</v>
      </c>
      <c r="AU55" t="s">
        <v>3</v>
      </c>
      <c r="AV55">
        <v>1</v>
      </c>
      <c r="AW55">
        <v>2</v>
      </c>
      <c r="AX55">
        <v>34731006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0.82</v>
      </c>
      <c r="CY55">
        <f t="shared" si="0"/>
        <v>236.44</v>
      </c>
      <c r="CZ55">
        <f t="shared" si="1"/>
        <v>12.92</v>
      </c>
      <c r="DA55">
        <f t="shared" si="2"/>
        <v>18.3</v>
      </c>
      <c r="DB55">
        <v>0</v>
      </c>
    </row>
    <row r="56" spans="1:106" x14ac:dyDescent="0.2">
      <c r="A56">
        <f>ROW(Source!A39)</f>
        <v>39</v>
      </c>
      <c r="B56">
        <v>34730855</v>
      </c>
      <c r="C56">
        <v>34731003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273</v>
      </c>
      <c r="J56" t="s">
        <v>3</v>
      </c>
      <c r="K56" t="s">
        <v>274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W56">
        <v>0</v>
      </c>
      <c r="X56">
        <v>1776637054</v>
      </c>
      <c r="Y56">
        <v>0.41</v>
      </c>
      <c r="AA56">
        <v>0</v>
      </c>
      <c r="AB56">
        <v>0</v>
      </c>
      <c r="AC56">
        <v>0</v>
      </c>
      <c r="AD56">
        <v>232.23</v>
      </c>
      <c r="AE56">
        <v>0</v>
      </c>
      <c r="AF56">
        <v>0</v>
      </c>
      <c r="AG56">
        <v>0</v>
      </c>
      <c r="AH56">
        <v>12.69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0.41</v>
      </c>
      <c r="AU56" t="s">
        <v>3</v>
      </c>
      <c r="AV56">
        <v>1</v>
      </c>
      <c r="AW56">
        <v>2</v>
      </c>
      <c r="AX56">
        <v>34731007</v>
      </c>
      <c r="AY56">
        <v>1</v>
      </c>
      <c r="AZ56">
        <v>0</v>
      </c>
      <c r="BA56">
        <v>110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0.82</v>
      </c>
      <c r="CY56">
        <f t="shared" si="0"/>
        <v>232.23</v>
      </c>
      <c r="CZ56">
        <f t="shared" si="1"/>
        <v>12.69</v>
      </c>
      <c r="DA56">
        <f t="shared" si="2"/>
        <v>18.3</v>
      </c>
      <c r="DB56">
        <v>0</v>
      </c>
    </row>
    <row r="57" spans="1:106" x14ac:dyDescent="0.2">
      <c r="A57">
        <f>ROW(Source!A40)</f>
        <v>40</v>
      </c>
      <c r="B57">
        <v>34730854</v>
      </c>
      <c r="C57">
        <v>34731008</v>
      </c>
      <c r="D57">
        <v>32163577</v>
      </c>
      <c r="E57">
        <v>1</v>
      </c>
      <c r="F57">
        <v>1</v>
      </c>
      <c r="G57">
        <v>1</v>
      </c>
      <c r="H57">
        <v>1</v>
      </c>
      <c r="I57" t="s">
        <v>275</v>
      </c>
      <c r="J57" t="s">
        <v>3</v>
      </c>
      <c r="K57" t="s">
        <v>276</v>
      </c>
      <c r="L57">
        <v>1191</v>
      </c>
      <c r="N57">
        <v>1013</v>
      </c>
      <c r="O57" t="s">
        <v>242</v>
      </c>
      <c r="P57" t="s">
        <v>242</v>
      </c>
      <c r="Q57">
        <v>1</v>
      </c>
      <c r="W57">
        <v>0</v>
      </c>
      <c r="X57">
        <v>1197411217</v>
      </c>
      <c r="Y57">
        <v>1.94</v>
      </c>
      <c r="AA57">
        <v>0</v>
      </c>
      <c r="AB57">
        <v>0</v>
      </c>
      <c r="AC57">
        <v>0</v>
      </c>
      <c r="AD57">
        <v>9.6199999999999992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1.94</v>
      </c>
      <c r="AU57" t="s">
        <v>3</v>
      </c>
      <c r="AV57">
        <v>1</v>
      </c>
      <c r="AW57">
        <v>2</v>
      </c>
      <c r="AX57">
        <v>34731011</v>
      </c>
      <c r="AY57">
        <v>1</v>
      </c>
      <c r="AZ57">
        <v>0</v>
      </c>
      <c r="BA57">
        <v>111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3.88</v>
      </c>
      <c r="CY57">
        <f t="shared" si="0"/>
        <v>9.6199999999999992</v>
      </c>
      <c r="CZ57">
        <f t="shared" si="1"/>
        <v>9.6199999999999992</v>
      </c>
      <c r="DA57">
        <f t="shared" si="2"/>
        <v>1</v>
      </c>
      <c r="DB57">
        <v>0</v>
      </c>
    </row>
    <row r="58" spans="1:106" x14ac:dyDescent="0.2">
      <c r="A58">
        <f>ROW(Source!A40)</f>
        <v>40</v>
      </c>
      <c r="B58">
        <v>34730854</v>
      </c>
      <c r="C58">
        <v>34731008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273</v>
      </c>
      <c r="J58" t="s">
        <v>3</v>
      </c>
      <c r="K58" t="s">
        <v>274</v>
      </c>
      <c r="L58">
        <v>1191</v>
      </c>
      <c r="N58">
        <v>1013</v>
      </c>
      <c r="O58" t="s">
        <v>242</v>
      </c>
      <c r="P58" t="s">
        <v>242</v>
      </c>
      <c r="Q58">
        <v>1</v>
      </c>
      <c r="W58">
        <v>0</v>
      </c>
      <c r="X58">
        <v>1776637054</v>
      </c>
      <c r="Y58">
        <v>2.92</v>
      </c>
      <c r="AA58">
        <v>0</v>
      </c>
      <c r="AB58">
        <v>0</v>
      </c>
      <c r="AC58">
        <v>0</v>
      </c>
      <c r="AD58">
        <v>12.69</v>
      </c>
      <c r="AE58">
        <v>0</v>
      </c>
      <c r="AF58">
        <v>0</v>
      </c>
      <c r="AG58">
        <v>0</v>
      </c>
      <c r="AH58">
        <v>12.69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2.92</v>
      </c>
      <c r="AU58" t="s">
        <v>3</v>
      </c>
      <c r="AV58">
        <v>1</v>
      </c>
      <c r="AW58">
        <v>2</v>
      </c>
      <c r="AX58">
        <v>34731012</v>
      </c>
      <c r="AY58">
        <v>1</v>
      </c>
      <c r="AZ58">
        <v>0</v>
      </c>
      <c r="BA58">
        <v>112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5.84</v>
      </c>
      <c r="CY58">
        <f t="shared" si="0"/>
        <v>12.69</v>
      </c>
      <c r="CZ58">
        <f t="shared" si="1"/>
        <v>12.69</v>
      </c>
      <c r="DA58">
        <f t="shared" si="2"/>
        <v>1</v>
      </c>
      <c r="DB58">
        <v>0</v>
      </c>
    </row>
    <row r="59" spans="1:106" x14ac:dyDescent="0.2">
      <c r="A59">
        <f>ROW(Source!A41)</f>
        <v>41</v>
      </c>
      <c r="B59">
        <v>34730855</v>
      </c>
      <c r="C59">
        <v>34731008</v>
      </c>
      <c r="D59">
        <v>32163577</v>
      </c>
      <c r="E59">
        <v>1</v>
      </c>
      <c r="F59">
        <v>1</v>
      </c>
      <c r="G59">
        <v>1</v>
      </c>
      <c r="H59">
        <v>1</v>
      </c>
      <c r="I59" t="s">
        <v>275</v>
      </c>
      <c r="J59" t="s">
        <v>3</v>
      </c>
      <c r="K59" t="s">
        <v>276</v>
      </c>
      <c r="L59">
        <v>1191</v>
      </c>
      <c r="N59">
        <v>1013</v>
      </c>
      <c r="O59" t="s">
        <v>242</v>
      </c>
      <c r="P59" t="s">
        <v>242</v>
      </c>
      <c r="Q59">
        <v>1</v>
      </c>
      <c r="W59">
        <v>0</v>
      </c>
      <c r="X59">
        <v>1197411217</v>
      </c>
      <c r="Y59">
        <v>1.94</v>
      </c>
      <c r="AA59">
        <v>0</v>
      </c>
      <c r="AB59">
        <v>0</v>
      </c>
      <c r="AC59">
        <v>0</v>
      </c>
      <c r="AD59">
        <v>176.05</v>
      </c>
      <c r="AE59">
        <v>0</v>
      </c>
      <c r="AF59">
        <v>0</v>
      </c>
      <c r="AG59">
        <v>0</v>
      </c>
      <c r="AH59">
        <v>9.6199999999999992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1.94</v>
      </c>
      <c r="AU59" t="s">
        <v>3</v>
      </c>
      <c r="AV59">
        <v>1</v>
      </c>
      <c r="AW59">
        <v>2</v>
      </c>
      <c r="AX59">
        <v>34731011</v>
      </c>
      <c r="AY59">
        <v>1</v>
      </c>
      <c r="AZ59">
        <v>0</v>
      </c>
      <c r="BA59">
        <v>113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3.88</v>
      </c>
      <c r="CY59">
        <f t="shared" si="0"/>
        <v>176.05</v>
      </c>
      <c r="CZ59">
        <f t="shared" si="1"/>
        <v>9.6199999999999992</v>
      </c>
      <c r="DA59">
        <f t="shared" si="2"/>
        <v>18.3</v>
      </c>
      <c r="DB59">
        <v>0</v>
      </c>
    </row>
    <row r="60" spans="1:106" x14ac:dyDescent="0.2">
      <c r="A60">
        <f>ROW(Source!A41)</f>
        <v>41</v>
      </c>
      <c r="B60">
        <v>34730855</v>
      </c>
      <c r="C60">
        <v>34731008</v>
      </c>
      <c r="D60">
        <v>32163330</v>
      </c>
      <c r="E60">
        <v>1</v>
      </c>
      <c r="F60">
        <v>1</v>
      </c>
      <c r="G60">
        <v>1</v>
      </c>
      <c r="H60">
        <v>1</v>
      </c>
      <c r="I60" t="s">
        <v>273</v>
      </c>
      <c r="J60" t="s">
        <v>3</v>
      </c>
      <c r="K60" t="s">
        <v>274</v>
      </c>
      <c r="L60">
        <v>1191</v>
      </c>
      <c r="N60">
        <v>1013</v>
      </c>
      <c r="O60" t="s">
        <v>242</v>
      </c>
      <c r="P60" t="s">
        <v>242</v>
      </c>
      <c r="Q60">
        <v>1</v>
      </c>
      <c r="W60">
        <v>0</v>
      </c>
      <c r="X60">
        <v>1776637054</v>
      </c>
      <c r="Y60">
        <v>2.92</v>
      </c>
      <c r="AA60">
        <v>0</v>
      </c>
      <c r="AB60">
        <v>0</v>
      </c>
      <c r="AC60">
        <v>0</v>
      </c>
      <c r="AD60">
        <v>232.23</v>
      </c>
      <c r="AE60">
        <v>0</v>
      </c>
      <c r="AF60">
        <v>0</v>
      </c>
      <c r="AG60">
        <v>0</v>
      </c>
      <c r="AH60">
        <v>12.69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2.92</v>
      </c>
      <c r="AU60" t="s">
        <v>3</v>
      </c>
      <c r="AV60">
        <v>1</v>
      </c>
      <c r="AW60">
        <v>2</v>
      </c>
      <c r="AX60">
        <v>34731012</v>
      </c>
      <c r="AY60">
        <v>1</v>
      </c>
      <c r="AZ60">
        <v>0</v>
      </c>
      <c r="BA60">
        <v>114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5.84</v>
      </c>
      <c r="CY60">
        <f t="shared" si="0"/>
        <v>232.23</v>
      </c>
      <c r="CZ60">
        <f t="shared" si="1"/>
        <v>12.69</v>
      </c>
      <c r="DA60">
        <f t="shared" si="2"/>
        <v>18.3</v>
      </c>
      <c r="DB60">
        <v>0</v>
      </c>
    </row>
    <row r="61" spans="1:106" x14ac:dyDescent="0.2">
      <c r="A61">
        <f>ROW(Source!A42)</f>
        <v>42</v>
      </c>
      <c r="B61">
        <v>34730854</v>
      </c>
      <c r="C61">
        <v>34731013</v>
      </c>
      <c r="D61">
        <v>31715651</v>
      </c>
      <c r="E61">
        <v>1</v>
      </c>
      <c r="F61">
        <v>1</v>
      </c>
      <c r="G61">
        <v>1</v>
      </c>
      <c r="H61">
        <v>1</v>
      </c>
      <c r="I61" t="s">
        <v>254</v>
      </c>
      <c r="J61" t="s">
        <v>3</v>
      </c>
      <c r="K61" t="s">
        <v>255</v>
      </c>
      <c r="L61">
        <v>1191</v>
      </c>
      <c r="N61">
        <v>1013</v>
      </c>
      <c r="O61" t="s">
        <v>242</v>
      </c>
      <c r="P61" t="s">
        <v>242</v>
      </c>
      <c r="Q61">
        <v>1</v>
      </c>
      <c r="W61">
        <v>0</v>
      </c>
      <c r="X61">
        <v>1069510174</v>
      </c>
      <c r="Y61">
        <v>5.21</v>
      </c>
      <c r="AA61">
        <v>0</v>
      </c>
      <c r="AB61">
        <v>0</v>
      </c>
      <c r="AC61">
        <v>0</v>
      </c>
      <c r="AD61">
        <v>9.6199999999999992</v>
      </c>
      <c r="AE61">
        <v>0</v>
      </c>
      <c r="AF61">
        <v>0</v>
      </c>
      <c r="AG61">
        <v>0</v>
      </c>
      <c r="AH61">
        <v>9.6199999999999992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5.21</v>
      </c>
      <c r="AU61" t="s">
        <v>3</v>
      </c>
      <c r="AV61">
        <v>1</v>
      </c>
      <c r="AW61">
        <v>2</v>
      </c>
      <c r="AX61">
        <v>34731018</v>
      </c>
      <c r="AY61">
        <v>1</v>
      </c>
      <c r="AZ61">
        <v>0</v>
      </c>
      <c r="BA61">
        <v>115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Y61*Source!I42</f>
        <v>16.7473658802</v>
      </c>
      <c r="CY61">
        <f t="shared" si="0"/>
        <v>9.6199999999999992</v>
      </c>
      <c r="CZ61">
        <f t="shared" si="1"/>
        <v>9.6199999999999992</v>
      </c>
      <c r="DA61">
        <f t="shared" si="2"/>
        <v>1</v>
      </c>
      <c r="DB61">
        <v>0</v>
      </c>
    </row>
    <row r="62" spans="1:106" x14ac:dyDescent="0.2">
      <c r="A62">
        <f>ROW(Source!A42)</f>
        <v>42</v>
      </c>
      <c r="B62">
        <v>34730854</v>
      </c>
      <c r="C62">
        <v>34731013</v>
      </c>
      <c r="D62">
        <v>31709492</v>
      </c>
      <c r="E62">
        <v>1</v>
      </c>
      <c r="F62">
        <v>1</v>
      </c>
      <c r="G62">
        <v>1</v>
      </c>
      <c r="H62">
        <v>1</v>
      </c>
      <c r="I62" t="s">
        <v>240</v>
      </c>
      <c r="J62" t="s">
        <v>3</v>
      </c>
      <c r="K62" t="s">
        <v>241</v>
      </c>
      <c r="L62">
        <v>1191</v>
      </c>
      <c r="N62">
        <v>1013</v>
      </c>
      <c r="O62" t="s">
        <v>242</v>
      </c>
      <c r="P62" t="s">
        <v>242</v>
      </c>
      <c r="Q62">
        <v>1</v>
      </c>
      <c r="W62">
        <v>0</v>
      </c>
      <c r="X62">
        <v>-1417349443</v>
      </c>
      <c r="Y62">
        <v>3.46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3.46</v>
      </c>
      <c r="AU62" t="s">
        <v>3</v>
      </c>
      <c r="AV62">
        <v>2</v>
      </c>
      <c r="AW62">
        <v>2</v>
      </c>
      <c r="AX62">
        <v>34731019</v>
      </c>
      <c r="AY62">
        <v>1</v>
      </c>
      <c r="AZ62">
        <v>0</v>
      </c>
      <c r="BA62">
        <v>116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Y62*Source!I42</f>
        <v>11.122051045199999</v>
      </c>
      <c r="CY62">
        <f t="shared" si="0"/>
        <v>0</v>
      </c>
      <c r="CZ62">
        <f t="shared" si="1"/>
        <v>0</v>
      </c>
      <c r="DA62">
        <f t="shared" si="2"/>
        <v>1</v>
      </c>
      <c r="DB62">
        <v>0</v>
      </c>
    </row>
    <row r="63" spans="1:106" x14ac:dyDescent="0.2">
      <c r="A63">
        <f>ROW(Source!A42)</f>
        <v>42</v>
      </c>
      <c r="B63">
        <v>34730854</v>
      </c>
      <c r="C63">
        <v>34731013</v>
      </c>
      <c r="D63">
        <v>31526753</v>
      </c>
      <c r="E63">
        <v>1</v>
      </c>
      <c r="F63">
        <v>1</v>
      </c>
      <c r="G63">
        <v>1</v>
      </c>
      <c r="H63">
        <v>2</v>
      </c>
      <c r="I63" t="s">
        <v>256</v>
      </c>
      <c r="J63" t="s">
        <v>257</v>
      </c>
      <c r="K63" t="s">
        <v>258</v>
      </c>
      <c r="L63">
        <v>1368</v>
      </c>
      <c r="N63">
        <v>1011</v>
      </c>
      <c r="O63" t="s">
        <v>246</v>
      </c>
      <c r="P63" t="s">
        <v>246</v>
      </c>
      <c r="Q63">
        <v>1</v>
      </c>
      <c r="W63">
        <v>0</v>
      </c>
      <c r="X63">
        <v>-1718674368</v>
      </c>
      <c r="Y63">
        <v>1.73</v>
      </c>
      <c r="AA63">
        <v>0</v>
      </c>
      <c r="AB63">
        <v>111.99</v>
      </c>
      <c r="AC63">
        <v>13.5</v>
      </c>
      <c r="AD63">
        <v>0</v>
      </c>
      <c r="AE63">
        <v>0</v>
      </c>
      <c r="AF63">
        <v>111.99</v>
      </c>
      <c r="AG63">
        <v>13.5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1.73</v>
      </c>
      <c r="AU63" t="s">
        <v>3</v>
      </c>
      <c r="AV63">
        <v>0</v>
      </c>
      <c r="AW63">
        <v>2</v>
      </c>
      <c r="AX63">
        <v>34731020</v>
      </c>
      <c r="AY63">
        <v>1</v>
      </c>
      <c r="AZ63">
        <v>0</v>
      </c>
      <c r="BA63">
        <v>117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5.5610255225999996</v>
      </c>
      <c r="CY63">
        <f>AB63</f>
        <v>111.99</v>
      </c>
      <c r="CZ63">
        <f>AF63</f>
        <v>111.99</v>
      </c>
      <c r="DA63">
        <f>AJ63</f>
        <v>1</v>
      </c>
      <c r="DB63">
        <v>0</v>
      </c>
    </row>
    <row r="64" spans="1:106" x14ac:dyDescent="0.2">
      <c r="A64">
        <f>ROW(Source!A42)</f>
        <v>42</v>
      </c>
      <c r="B64">
        <v>34730854</v>
      </c>
      <c r="C64">
        <v>34731013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265</v>
      </c>
      <c r="J64" t="s">
        <v>266</v>
      </c>
      <c r="K64" t="s">
        <v>267</v>
      </c>
      <c r="L64">
        <v>1368</v>
      </c>
      <c r="N64">
        <v>1011</v>
      </c>
      <c r="O64" t="s">
        <v>246</v>
      </c>
      <c r="P64" t="s">
        <v>246</v>
      </c>
      <c r="Q64">
        <v>1</v>
      </c>
      <c r="W64">
        <v>0</v>
      </c>
      <c r="X64">
        <v>1372534845</v>
      </c>
      <c r="Y64">
        <v>1.73</v>
      </c>
      <c r="AA64">
        <v>0</v>
      </c>
      <c r="AB64">
        <v>65.709999999999994</v>
      </c>
      <c r="AC64">
        <v>11.6</v>
      </c>
      <c r="AD64">
        <v>0</v>
      </c>
      <c r="AE64">
        <v>0</v>
      </c>
      <c r="AF64">
        <v>65.709999999999994</v>
      </c>
      <c r="AG64">
        <v>11.6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1.73</v>
      </c>
      <c r="AU64" t="s">
        <v>3</v>
      </c>
      <c r="AV64">
        <v>0</v>
      </c>
      <c r="AW64">
        <v>2</v>
      </c>
      <c r="AX64">
        <v>34731021</v>
      </c>
      <c r="AY64">
        <v>1</v>
      </c>
      <c r="AZ64">
        <v>0</v>
      </c>
      <c r="BA64">
        <v>118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Y64*Source!I42</f>
        <v>5.5610255225999996</v>
      </c>
      <c r="CY64">
        <f>AB64</f>
        <v>65.709999999999994</v>
      </c>
      <c r="CZ64">
        <f>AF64</f>
        <v>65.709999999999994</v>
      </c>
      <c r="DA64">
        <f>AJ64</f>
        <v>1</v>
      </c>
      <c r="DB64">
        <v>0</v>
      </c>
    </row>
    <row r="65" spans="1:106" x14ac:dyDescent="0.2">
      <c r="A65">
        <f>ROW(Source!A43)</f>
        <v>43</v>
      </c>
      <c r="B65">
        <v>34730855</v>
      </c>
      <c r="C65">
        <v>34731013</v>
      </c>
      <c r="D65">
        <v>31715651</v>
      </c>
      <c r="E65">
        <v>1</v>
      </c>
      <c r="F65">
        <v>1</v>
      </c>
      <c r="G65">
        <v>1</v>
      </c>
      <c r="H65">
        <v>1</v>
      </c>
      <c r="I65" t="s">
        <v>254</v>
      </c>
      <c r="J65" t="s">
        <v>3</v>
      </c>
      <c r="K65" t="s">
        <v>255</v>
      </c>
      <c r="L65">
        <v>1191</v>
      </c>
      <c r="N65">
        <v>1013</v>
      </c>
      <c r="O65" t="s">
        <v>242</v>
      </c>
      <c r="P65" t="s">
        <v>242</v>
      </c>
      <c r="Q65">
        <v>1</v>
      </c>
      <c r="W65">
        <v>0</v>
      </c>
      <c r="X65">
        <v>1069510174</v>
      </c>
      <c r="Y65">
        <v>5.21</v>
      </c>
      <c r="AA65">
        <v>0</v>
      </c>
      <c r="AB65">
        <v>0</v>
      </c>
      <c r="AC65">
        <v>0</v>
      </c>
      <c r="AD65">
        <v>176.05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5.21</v>
      </c>
      <c r="AU65" t="s">
        <v>3</v>
      </c>
      <c r="AV65">
        <v>1</v>
      </c>
      <c r="AW65">
        <v>2</v>
      </c>
      <c r="AX65">
        <v>34731018</v>
      </c>
      <c r="AY65">
        <v>1</v>
      </c>
      <c r="AZ65">
        <v>0</v>
      </c>
      <c r="BA65">
        <v>120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Y65*Source!I43</f>
        <v>16.7473658802</v>
      </c>
      <c r="CY65">
        <f>AD65</f>
        <v>176.05</v>
      </c>
      <c r="CZ65">
        <f>AH65</f>
        <v>9.6199999999999992</v>
      </c>
      <c r="DA65">
        <f>AL65</f>
        <v>18.3</v>
      </c>
      <c r="DB65">
        <v>0</v>
      </c>
    </row>
    <row r="66" spans="1:106" x14ac:dyDescent="0.2">
      <c r="A66">
        <f>ROW(Source!A43)</f>
        <v>43</v>
      </c>
      <c r="B66">
        <v>34730855</v>
      </c>
      <c r="C66">
        <v>34731013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240</v>
      </c>
      <c r="J66" t="s">
        <v>3</v>
      </c>
      <c r="K66" t="s">
        <v>241</v>
      </c>
      <c r="L66">
        <v>1191</v>
      </c>
      <c r="N66">
        <v>1013</v>
      </c>
      <c r="O66" t="s">
        <v>242</v>
      </c>
      <c r="P66" t="s">
        <v>242</v>
      </c>
      <c r="Q66">
        <v>1</v>
      </c>
      <c r="W66">
        <v>0</v>
      </c>
      <c r="X66">
        <v>-1417349443</v>
      </c>
      <c r="Y66">
        <v>3.46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3.46</v>
      </c>
      <c r="AU66" t="s">
        <v>3</v>
      </c>
      <c r="AV66">
        <v>2</v>
      </c>
      <c r="AW66">
        <v>2</v>
      </c>
      <c r="AX66">
        <v>34731019</v>
      </c>
      <c r="AY66">
        <v>1</v>
      </c>
      <c r="AZ66">
        <v>0</v>
      </c>
      <c r="BA66">
        <v>121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Y66*Source!I43</f>
        <v>11.122051045199999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ROW(Source!A43)</f>
        <v>43</v>
      </c>
      <c r="B67">
        <v>34730855</v>
      </c>
      <c r="C67">
        <v>34731013</v>
      </c>
      <c r="D67">
        <v>31526753</v>
      </c>
      <c r="E67">
        <v>1</v>
      </c>
      <c r="F67">
        <v>1</v>
      </c>
      <c r="G67">
        <v>1</v>
      </c>
      <c r="H67">
        <v>2</v>
      </c>
      <c r="I67" t="s">
        <v>256</v>
      </c>
      <c r="J67" t="s">
        <v>257</v>
      </c>
      <c r="K67" t="s">
        <v>258</v>
      </c>
      <c r="L67">
        <v>1368</v>
      </c>
      <c r="N67">
        <v>1011</v>
      </c>
      <c r="O67" t="s">
        <v>246</v>
      </c>
      <c r="P67" t="s">
        <v>246</v>
      </c>
      <c r="Q67">
        <v>1</v>
      </c>
      <c r="W67">
        <v>0</v>
      </c>
      <c r="X67">
        <v>-1718674368</v>
      </c>
      <c r="Y67">
        <v>1.73</v>
      </c>
      <c r="AA67">
        <v>0</v>
      </c>
      <c r="AB67">
        <v>1399.88</v>
      </c>
      <c r="AC67">
        <v>247.05</v>
      </c>
      <c r="AD67">
        <v>0</v>
      </c>
      <c r="AE67">
        <v>0</v>
      </c>
      <c r="AF67">
        <v>111.99</v>
      </c>
      <c r="AG67">
        <v>13.5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1.73</v>
      </c>
      <c r="AU67" t="s">
        <v>3</v>
      </c>
      <c r="AV67">
        <v>0</v>
      </c>
      <c r="AW67">
        <v>2</v>
      </c>
      <c r="AX67">
        <v>34731020</v>
      </c>
      <c r="AY67">
        <v>1</v>
      </c>
      <c r="AZ67">
        <v>0</v>
      </c>
      <c r="BA67">
        <v>122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5.5610255225999996</v>
      </c>
      <c r="CY67">
        <f>AB67</f>
        <v>1399.88</v>
      </c>
      <c r="CZ67">
        <f>AF67</f>
        <v>111.99</v>
      </c>
      <c r="DA67">
        <f>AJ67</f>
        <v>12.5</v>
      </c>
      <c r="DB67">
        <v>0</v>
      </c>
    </row>
    <row r="68" spans="1:106" x14ac:dyDescent="0.2">
      <c r="A68">
        <f>ROW(Source!A43)</f>
        <v>43</v>
      </c>
      <c r="B68">
        <v>34730855</v>
      </c>
      <c r="C68">
        <v>34731013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265</v>
      </c>
      <c r="J68" t="s">
        <v>266</v>
      </c>
      <c r="K68" t="s">
        <v>267</v>
      </c>
      <c r="L68">
        <v>1368</v>
      </c>
      <c r="N68">
        <v>1011</v>
      </c>
      <c r="O68" t="s">
        <v>246</v>
      </c>
      <c r="P68" t="s">
        <v>246</v>
      </c>
      <c r="Q68">
        <v>1</v>
      </c>
      <c r="W68">
        <v>0</v>
      </c>
      <c r="X68">
        <v>1372534845</v>
      </c>
      <c r="Y68">
        <v>1.73</v>
      </c>
      <c r="AA68">
        <v>0</v>
      </c>
      <c r="AB68">
        <v>821.38</v>
      </c>
      <c r="AC68">
        <v>212.28</v>
      </c>
      <c r="AD68">
        <v>0</v>
      </c>
      <c r="AE68">
        <v>0</v>
      </c>
      <c r="AF68">
        <v>65.709999999999994</v>
      </c>
      <c r="AG68">
        <v>11.6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1.73</v>
      </c>
      <c r="AU68" t="s">
        <v>3</v>
      </c>
      <c r="AV68">
        <v>0</v>
      </c>
      <c r="AW68">
        <v>2</v>
      </c>
      <c r="AX68">
        <v>34731021</v>
      </c>
      <c r="AY68">
        <v>1</v>
      </c>
      <c r="AZ68">
        <v>0</v>
      </c>
      <c r="BA68">
        <v>123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5.5610255225999996</v>
      </c>
      <c r="CY68">
        <f>AB68</f>
        <v>821.38</v>
      </c>
      <c r="CZ68">
        <f>AF68</f>
        <v>65.709999999999994</v>
      </c>
      <c r="DA68">
        <f>AJ68</f>
        <v>12.5</v>
      </c>
      <c r="DB68">
        <v>0</v>
      </c>
    </row>
    <row r="69" spans="1:106" x14ac:dyDescent="0.2">
      <c r="A69">
        <f>ROW(Source!A44)</f>
        <v>44</v>
      </c>
      <c r="B69">
        <v>34730854</v>
      </c>
      <c r="C69">
        <v>34731023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240</v>
      </c>
      <c r="J69" t="s">
        <v>3</v>
      </c>
      <c r="K69" t="s">
        <v>241</v>
      </c>
      <c r="L69">
        <v>1191</v>
      </c>
      <c r="N69">
        <v>1013</v>
      </c>
      <c r="O69" t="s">
        <v>242</v>
      </c>
      <c r="P69" t="s">
        <v>242</v>
      </c>
      <c r="Q69">
        <v>1</v>
      </c>
      <c r="W69">
        <v>0</v>
      </c>
      <c r="X69">
        <v>-1417349443</v>
      </c>
      <c r="Y69">
        <v>7.6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7.6</v>
      </c>
      <c r="AU69" t="s">
        <v>3</v>
      </c>
      <c r="AV69">
        <v>2</v>
      </c>
      <c r="AW69">
        <v>2</v>
      </c>
      <c r="AX69">
        <v>34731026</v>
      </c>
      <c r="AY69">
        <v>1</v>
      </c>
      <c r="AZ69">
        <v>0</v>
      </c>
      <c r="BA69">
        <v>125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1.6283608000000001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ROW(Source!A44)</f>
        <v>44</v>
      </c>
      <c r="B70">
        <v>34730854</v>
      </c>
      <c r="C70">
        <v>34731023</v>
      </c>
      <c r="D70">
        <v>31525947</v>
      </c>
      <c r="E70">
        <v>1</v>
      </c>
      <c r="F70">
        <v>1</v>
      </c>
      <c r="G70">
        <v>1</v>
      </c>
      <c r="H70">
        <v>2</v>
      </c>
      <c r="I70" t="s">
        <v>277</v>
      </c>
      <c r="J70" t="s">
        <v>278</v>
      </c>
      <c r="K70" t="s">
        <v>279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W70">
        <v>0</v>
      </c>
      <c r="X70">
        <v>-1734052855</v>
      </c>
      <c r="Y70">
        <v>7.6</v>
      </c>
      <c r="AA70">
        <v>0</v>
      </c>
      <c r="AB70">
        <v>59.47</v>
      </c>
      <c r="AC70">
        <v>11.6</v>
      </c>
      <c r="AD70">
        <v>0</v>
      </c>
      <c r="AE70">
        <v>0</v>
      </c>
      <c r="AF70">
        <v>59.47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7.6</v>
      </c>
      <c r="AU70" t="s">
        <v>3</v>
      </c>
      <c r="AV70">
        <v>0</v>
      </c>
      <c r="AW70">
        <v>2</v>
      </c>
      <c r="AX70">
        <v>34731027</v>
      </c>
      <c r="AY70">
        <v>1</v>
      </c>
      <c r="AZ70">
        <v>0</v>
      </c>
      <c r="BA70">
        <v>126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1.6283608000000001</v>
      </c>
      <c r="CY70">
        <f>AB70</f>
        <v>59.47</v>
      </c>
      <c r="CZ70">
        <f>AF70</f>
        <v>59.47</v>
      </c>
      <c r="DA70">
        <f>AJ70</f>
        <v>1</v>
      </c>
      <c r="DB70">
        <v>0</v>
      </c>
    </row>
    <row r="71" spans="1:106" x14ac:dyDescent="0.2">
      <c r="A71">
        <f>ROW(Source!A45)</f>
        <v>45</v>
      </c>
      <c r="B71">
        <v>34730855</v>
      </c>
      <c r="C71">
        <v>34731023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240</v>
      </c>
      <c r="J71" t="s">
        <v>3</v>
      </c>
      <c r="K71" t="s">
        <v>241</v>
      </c>
      <c r="L71">
        <v>1191</v>
      </c>
      <c r="N71">
        <v>1013</v>
      </c>
      <c r="O71" t="s">
        <v>242</v>
      </c>
      <c r="P71" t="s">
        <v>242</v>
      </c>
      <c r="Q71">
        <v>1</v>
      </c>
      <c r="W71">
        <v>0</v>
      </c>
      <c r="X71">
        <v>-1417349443</v>
      </c>
      <c r="Y71">
        <v>7.6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7.6</v>
      </c>
      <c r="AU71" t="s">
        <v>3</v>
      </c>
      <c r="AV71">
        <v>2</v>
      </c>
      <c r="AW71">
        <v>2</v>
      </c>
      <c r="AX71">
        <v>34731026</v>
      </c>
      <c r="AY71">
        <v>1</v>
      </c>
      <c r="AZ71">
        <v>0</v>
      </c>
      <c r="BA71">
        <v>127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Y71*Source!I45</f>
        <v>1.6283608000000001</v>
      </c>
      <c r="CY71">
        <f>AD71</f>
        <v>0</v>
      </c>
      <c r="CZ71">
        <f>AH71</f>
        <v>0</v>
      </c>
      <c r="DA71">
        <f>AL71</f>
        <v>1</v>
      </c>
      <c r="DB71">
        <v>0</v>
      </c>
    </row>
    <row r="72" spans="1:106" x14ac:dyDescent="0.2">
      <c r="A72">
        <f>ROW(Source!A45)</f>
        <v>45</v>
      </c>
      <c r="B72">
        <v>34730855</v>
      </c>
      <c r="C72">
        <v>34731023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277</v>
      </c>
      <c r="J72" t="s">
        <v>278</v>
      </c>
      <c r="K72" t="s">
        <v>279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W72">
        <v>0</v>
      </c>
      <c r="X72">
        <v>-1734052855</v>
      </c>
      <c r="Y72">
        <v>7.6</v>
      </c>
      <c r="AA72">
        <v>0</v>
      </c>
      <c r="AB72">
        <v>743.38</v>
      </c>
      <c r="AC72">
        <v>212.28</v>
      </c>
      <c r="AD72">
        <v>0</v>
      </c>
      <c r="AE72">
        <v>0</v>
      </c>
      <c r="AF72">
        <v>59.47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7.6</v>
      </c>
      <c r="AU72" t="s">
        <v>3</v>
      </c>
      <c r="AV72">
        <v>0</v>
      </c>
      <c r="AW72">
        <v>2</v>
      </c>
      <c r="AX72">
        <v>34731027</v>
      </c>
      <c r="AY72">
        <v>1</v>
      </c>
      <c r="AZ72">
        <v>0</v>
      </c>
      <c r="BA72">
        <v>128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Y72*Source!I45</f>
        <v>1.6283608000000001</v>
      </c>
      <c r="CY72">
        <f>AB72</f>
        <v>743.38</v>
      </c>
      <c r="CZ72">
        <f>AF72</f>
        <v>59.47</v>
      </c>
      <c r="DA72">
        <f>AJ72</f>
        <v>12.5</v>
      </c>
      <c r="DB7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34730920</v>
      </c>
      <c r="C1">
        <v>34730917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240</v>
      </c>
      <c r="J1" t="s">
        <v>3</v>
      </c>
      <c r="K1" t="s">
        <v>241</v>
      </c>
      <c r="L1">
        <v>1191</v>
      </c>
      <c r="N1">
        <v>1013</v>
      </c>
      <c r="O1" t="s">
        <v>242</v>
      </c>
      <c r="P1" t="s">
        <v>242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34730918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34730921</v>
      </c>
      <c r="C2">
        <v>34730917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243</v>
      </c>
      <c r="J2" t="s">
        <v>244</v>
      </c>
      <c r="K2" t="s">
        <v>245</v>
      </c>
      <c r="L2">
        <v>1368</v>
      </c>
      <c r="N2">
        <v>1011</v>
      </c>
      <c r="O2" t="s">
        <v>246</v>
      </c>
      <c r="P2" t="s">
        <v>246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34730919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34730920</v>
      </c>
      <c r="C3">
        <v>34730917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1191</v>
      </c>
      <c r="N3">
        <v>1013</v>
      </c>
      <c r="O3" t="s">
        <v>242</v>
      </c>
      <c r="P3" t="s">
        <v>242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34730918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34730921</v>
      </c>
      <c r="C4">
        <v>34730917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243</v>
      </c>
      <c r="J4" t="s">
        <v>244</v>
      </c>
      <c r="K4" t="s">
        <v>245</v>
      </c>
      <c r="L4">
        <v>1368</v>
      </c>
      <c r="N4">
        <v>1011</v>
      </c>
      <c r="O4" t="s">
        <v>246</v>
      </c>
      <c r="P4" t="s">
        <v>246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34730919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34730924</v>
      </c>
      <c r="C5">
        <v>34730922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247</v>
      </c>
      <c r="J5" t="s">
        <v>3</v>
      </c>
      <c r="K5" t="s">
        <v>248</v>
      </c>
      <c r="L5">
        <v>1191</v>
      </c>
      <c r="N5">
        <v>1013</v>
      </c>
      <c r="O5" t="s">
        <v>242</v>
      </c>
      <c r="P5" t="s">
        <v>242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34730923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34730924</v>
      </c>
      <c r="C6">
        <v>34730922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247</v>
      </c>
      <c r="J6" t="s">
        <v>3</v>
      </c>
      <c r="K6" t="s">
        <v>248</v>
      </c>
      <c r="L6">
        <v>1191</v>
      </c>
      <c r="N6">
        <v>1013</v>
      </c>
      <c r="O6" t="s">
        <v>242</v>
      </c>
      <c r="P6" t="s">
        <v>242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34730923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34730929</v>
      </c>
      <c r="C7">
        <v>34730925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249</v>
      </c>
      <c r="J7" t="s">
        <v>3</v>
      </c>
      <c r="K7" t="s">
        <v>250</v>
      </c>
      <c r="L7">
        <v>1191</v>
      </c>
      <c r="N7">
        <v>1013</v>
      </c>
      <c r="O7" t="s">
        <v>242</v>
      </c>
      <c r="P7" t="s">
        <v>242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34730926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34730930</v>
      </c>
      <c r="C8">
        <v>34730925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240</v>
      </c>
      <c r="J8" t="s">
        <v>3</v>
      </c>
      <c r="K8" t="s">
        <v>241</v>
      </c>
      <c r="L8">
        <v>1191</v>
      </c>
      <c r="N8">
        <v>1013</v>
      </c>
      <c r="O8" t="s">
        <v>242</v>
      </c>
      <c r="P8" t="s">
        <v>242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34730927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34730931</v>
      </c>
      <c r="C9">
        <v>34730925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251</v>
      </c>
      <c r="J9" t="s">
        <v>252</v>
      </c>
      <c r="K9" t="s">
        <v>253</v>
      </c>
      <c r="L9">
        <v>1368</v>
      </c>
      <c r="N9">
        <v>1011</v>
      </c>
      <c r="O9" t="s">
        <v>246</v>
      </c>
      <c r="P9" t="s">
        <v>246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34730928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34730932</v>
      </c>
      <c r="C10">
        <v>34730925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280</v>
      </c>
      <c r="J10" t="s">
        <v>281</v>
      </c>
      <c r="K10" t="s">
        <v>282</v>
      </c>
      <c r="L10">
        <v>1346</v>
      </c>
      <c r="N10">
        <v>1009</v>
      </c>
      <c r="O10" t="s">
        <v>108</v>
      </c>
      <c r="P10" t="s">
        <v>108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34730933</v>
      </c>
      <c r="C11">
        <v>34730925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283</v>
      </c>
      <c r="J11" t="s">
        <v>284</v>
      </c>
      <c r="K11" t="s">
        <v>285</v>
      </c>
      <c r="L11">
        <v>1339</v>
      </c>
      <c r="N11">
        <v>1007</v>
      </c>
      <c r="O11" t="s">
        <v>97</v>
      </c>
      <c r="P11" t="s">
        <v>97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34730934</v>
      </c>
      <c r="C12">
        <v>34730925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286</v>
      </c>
      <c r="J12" t="s">
        <v>287</v>
      </c>
      <c r="K12" t="s">
        <v>288</v>
      </c>
      <c r="L12">
        <v>1346</v>
      </c>
      <c r="N12">
        <v>1009</v>
      </c>
      <c r="O12" t="s">
        <v>108</v>
      </c>
      <c r="P12" t="s">
        <v>108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34730935</v>
      </c>
      <c r="C13">
        <v>34730925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289</v>
      </c>
      <c r="J13" t="s">
        <v>290</v>
      </c>
      <c r="K13" t="s">
        <v>291</v>
      </c>
      <c r="L13">
        <v>1355</v>
      </c>
      <c r="N13">
        <v>1010</v>
      </c>
      <c r="O13" t="s">
        <v>292</v>
      </c>
      <c r="P13" t="s">
        <v>292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34730936</v>
      </c>
      <c r="C14">
        <v>34730925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293</v>
      </c>
      <c r="J14" t="s">
        <v>294</v>
      </c>
      <c r="K14" t="s">
        <v>295</v>
      </c>
      <c r="L14">
        <v>1301</v>
      </c>
      <c r="N14">
        <v>1003</v>
      </c>
      <c r="O14" t="s">
        <v>80</v>
      </c>
      <c r="P14" t="s">
        <v>80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34730937</v>
      </c>
      <c r="C15">
        <v>34730925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296</v>
      </c>
      <c r="J15" t="s">
        <v>297</v>
      </c>
      <c r="K15" t="s">
        <v>298</v>
      </c>
      <c r="L15">
        <v>1358</v>
      </c>
      <c r="N15">
        <v>1010</v>
      </c>
      <c r="O15" t="s">
        <v>299</v>
      </c>
      <c r="P15" t="s">
        <v>299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34730929</v>
      </c>
      <c r="C16">
        <v>34730925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249</v>
      </c>
      <c r="J16" t="s">
        <v>3</v>
      </c>
      <c r="K16" t="s">
        <v>250</v>
      </c>
      <c r="L16">
        <v>1191</v>
      </c>
      <c r="N16">
        <v>1013</v>
      </c>
      <c r="O16" t="s">
        <v>242</v>
      </c>
      <c r="P16" t="s">
        <v>242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34730926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34730930</v>
      </c>
      <c r="C17">
        <v>34730925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240</v>
      </c>
      <c r="J17" t="s">
        <v>3</v>
      </c>
      <c r="K17" t="s">
        <v>241</v>
      </c>
      <c r="L17">
        <v>1191</v>
      </c>
      <c r="N17">
        <v>1013</v>
      </c>
      <c r="O17" t="s">
        <v>242</v>
      </c>
      <c r="P17" t="s">
        <v>242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34730927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34730931</v>
      </c>
      <c r="C18">
        <v>34730925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251</v>
      </c>
      <c r="J18" t="s">
        <v>252</v>
      </c>
      <c r="K18" t="s">
        <v>253</v>
      </c>
      <c r="L18">
        <v>1368</v>
      </c>
      <c r="N18">
        <v>1011</v>
      </c>
      <c r="O18" t="s">
        <v>246</v>
      </c>
      <c r="P18" t="s">
        <v>246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34730928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34730932</v>
      </c>
      <c r="C19">
        <v>34730925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280</v>
      </c>
      <c r="J19" t="s">
        <v>281</v>
      </c>
      <c r="K19" t="s">
        <v>282</v>
      </c>
      <c r="L19">
        <v>1346</v>
      </c>
      <c r="N19">
        <v>1009</v>
      </c>
      <c r="O19" t="s">
        <v>108</v>
      </c>
      <c r="P19" t="s">
        <v>108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34730933</v>
      </c>
      <c r="C20">
        <v>34730925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283</v>
      </c>
      <c r="J20" t="s">
        <v>284</v>
      </c>
      <c r="K20" t="s">
        <v>285</v>
      </c>
      <c r="L20">
        <v>1339</v>
      </c>
      <c r="N20">
        <v>1007</v>
      </c>
      <c r="O20" t="s">
        <v>97</v>
      </c>
      <c r="P20" t="s">
        <v>97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34730934</v>
      </c>
      <c r="C21">
        <v>34730925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286</v>
      </c>
      <c r="J21" t="s">
        <v>287</v>
      </c>
      <c r="K21" t="s">
        <v>288</v>
      </c>
      <c r="L21">
        <v>1346</v>
      </c>
      <c r="N21">
        <v>1009</v>
      </c>
      <c r="O21" t="s">
        <v>108</v>
      </c>
      <c r="P21" t="s">
        <v>108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34730935</v>
      </c>
      <c r="C22">
        <v>34730925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289</v>
      </c>
      <c r="J22" t="s">
        <v>290</v>
      </c>
      <c r="K22" t="s">
        <v>291</v>
      </c>
      <c r="L22">
        <v>1355</v>
      </c>
      <c r="N22">
        <v>1010</v>
      </c>
      <c r="O22" t="s">
        <v>292</v>
      </c>
      <c r="P22" t="s">
        <v>292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34730936</v>
      </c>
      <c r="C23">
        <v>34730925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293</v>
      </c>
      <c r="J23" t="s">
        <v>294</v>
      </c>
      <c r="K23" t="s">
        <v>295</v>
      </c>
      <c r="L23">
        <v>1301</v>
      </c>
      <c r="N23">
        <v>1003</v>
      </c>
      <c r="O23" t="s">
        <v>80</v>
      </c>
      <c r="P23" t="s">
        <v>80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34730937</v>
      </c>
      <c r="C24">
        <v>34730925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296</v>
      </c>
      <c r="J24" t="s">
        <v>297</v>
      </c>
      <c r="K24" t="s">
        <v>298</v>
      </c>
      <c r="L24">
        <v>1358</v>
      </c>
      <c r="N24">
        <v>1010</v>
      </c>
      <c r="O24" t="s">
        <v>299</v>
      </c>
      <c r="P24" t="s">
        <v>299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34730942</v>
      </c>
      <c r="C25">
        <v>34730938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249</v>
      </c>
      <c r="J25" t="s">
        <v>3</v>
      </c>
      <c r="K25" t="s">
        <v>250</v>
      </c>
      <c r="L25">
        <v>1191</v>
      </c>
      <c r="N25">
        <v>1013</v>
      </c>
      <c r="O25" t="s">
        <v>242</v>
      </c>
      <c r="P25" t="s">
        <v>242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34730939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34730943</v>
      </c>
      <c r="C26">
        <v>34730938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240</v>
      </c>
      <c r="J26" t="s">
        <v>3</v>
      </c>
      <c r="K26" t="s">
        <v>241</v>
      </c>
      <c r="L26">
        <v>1191</v>
      </c>
      <c r="N26">
        <v>1013</v>
      </c>
      <c r="O26" t="s">
        <v>242</v>
      </c>
      <c r="P26" t="s">
        <v>242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34730940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34730944</v>
      </c>
      <c r="C27">
        <v>34730938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251</v>
      </c>
      <c r="J27" t="s">
        <v>252</v>
      </c>
      <c r="K27" t="s">
        <v>253</v>
      </c>
      <c r="L27">
        <v>1368</v>
      </c>
      <c r="N27">
        <v>1011</v>
      </c>
      <c r="O27" t="s">
        <v>246</v>
      </c>
      <c r="P27" t="s">
        <v>246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34730941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34730945</v>
      </c>
      <c r="C28">
        <v>34730938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280</v>
      </c>
      <c r="J28" t="s">
        <v>281</v>
      </c>
      <c r="K28" t="s">
        <v>282</v>
      </c>
      <c r="L28">
        <v>1346</v>
      </c>
      <c r="N28">
        <v>1009</v>
      </c>
      <c r="O28" t="s">
        <v>108</v>
      </c>
      <c r="P28" t="s">
        <v>108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34730946</v>
      </c>
      <c r="C29">
        <v>34730938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283</v>
      </c>
      <c r="J29" t="s">
        <v>284</v>
      </c>
      <c r="K29" t="s">
        <v>285</v>
      </c>
      <c r="L29">
        <v>1339</v>
      </c>
      <c r="N29">
        <v>1007</v>
      </c>
      <c r="O29" t="s">
        <v>97</v>
      </c>
      <c r="P29" t="s">
        <v>97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34730947</v>
      </c>
      <c r="C30">
        <v>34730938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286</v>
      </c>
      <c r="J30" t="s">
        <v>287</v>
      </c>
      <c r="K30" t="s">
        <v>288</v>
      </c>
      <c r="L30">
        <v>1346</v>
      </c>
      <c r="N30">
        <v>1009</v>
      </c>
      <c r="O30" t="s">
        <v>108</v>
      </c>
      <c r="P30" t="s">
        <v>108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34730948</v>
      </c>
      <c r="C31">
        <v>34730938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289</v>
      </c>
      <c r="J31" t="s">
        <v>290</v>
      </c>
      <c r="K31" t="s">
        <v>291</v>
      </c>
      <c r="L31">
        <v>1355</v>
      </c>
      <c r="N31">
        <v>1010</v>
      </c>
      <c r="O31" t="s">
        <v>292</v>
      </c>
      <c r="P31" t="s">
        <v>292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34730949</v>
      </c>
      <c r="C32">
        <v>34730938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293</v>
      </c>
      <c r="J32" t="s">
        <v>294</v>
      </c>
      <c r="K32" t="s">
        <v>295</v>
      </c>
      <c r="L32">
        <v>1301</v>
      </c>
      <c r="N32">
        <v>1003</v>
      </c>
      <c r="O32" t="s">
        <v>80</v>
      </c>
      <c r="P32" t="s">
        <v>80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34730950</v>
      </c>
      <c r="C33">
        <v>34730938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296</v>
      </c>
      <c r="J33" t="s">
        <v>297</v>
      </c>
      <c r="K33" t="s">
        <v>298</v>
      </c>
      <c r="L33">
        <v>1358</v>
      </c>
      <c r="N33">
        <v>1010</v>
      </c>
      <c r="O33" t="s">
        <v>299</v>
      </c>
      <c r="P33" t="s">
        <v>299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34730942</v>
      </c>
      <c r="C34">
        <v>34730938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249</v>
      </c>
      <c r="J34" t="s">
        <v>3</v>
      </c>
      <c r="K34" t="s">
        <v>250</v>
      </c>
      <c r="L34">
        <v>1191</v>
      </c>
      <c r="N34">
        <v>1013</v>
      </c>
      <c r="O34" t="s">
        <v>242</v>
      </c>
      <c r="P34" t="s">
        <v>242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34730939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34730943</v>
      </c>
      <c r="C35">
        <v>34730938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240</v>
      </c>
      <c r="J35" t="s">
        <v>3</v>
      </c>
      <c r="K35" t="s">
        <v>241</v>
      </c>
      <c r="L35">
        <v>1191</v>
      </c>
      <c r="N35">
        <v>1013</v>
      </c>
      <c r="O35" t="s">
        <v>242</v>
      </c>
      <c r="P35" t="s">
        <v>242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34730940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34730944</v>
      </c>
      <c r="C36">
        <v>34730938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251</v>
      </c>
      <c r="J36" t="s">
        <v>252</v>
      </c>
      <c r="K36" t="s">
        <v>253</v>
      </c>
      <c r="L36">
        <v>1368</v>
      </c>
      <c r="N36">
        <v>1011</v>
      </c>
      <c r="O36" t="s">
        <v>246</v>
      </c>
      <c r="P36" t="s">
        <v>246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34730941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34730945</v>
      </c>
      <c r="C37">
        <v>34730938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280</v>
      </c>
      <c r="J37" t="s">
        <v>281</v>
      </c>
      <c r="K37" t="s">
        <v>282</v>
      </c>
      <c r="L37">
        <v>1346</v>
      </c>
      <c r="N37">
        <v>1009</v>
      </c>
      <c r="O37" t="s">
        <v>108</v>
      </c>
      <c r="P37" t="s">
        <v>108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34730946</v>
      </c>
      <c r="C38">
        <v>34730938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283</v>
      </c>
      <c r="J38" t="s">
        <v>284</v>
      </c>
      <c r="K38" t="s">
        <v>285</v>
      </c>
      <c r="L38">
        <v>1339</v>
      </c>
      <c r="N38">
        <v>1007</v>
      </c>
      <c r="O38" t="s">
        <v>97</v>
      </c>
      <c r="P38" t="s">
        <v>97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34730947</v>
      </c>
      <c r="C39">
        <v>34730938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286</v>
      </c>
      <c r="J39" t="s">
        <v>287</v>
      </c>
      <c r="K39" t="s">
        <v>288</v>
      </c>
      <c r="L39">
        <v>1346</v>
      </c>
      <c r="N39">
        <v>1009</v>
      </c>
      <c r="O39" t="s">
        <v>108</v>
      </c>
      <c r="P39" t="s">
        <v>108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34730948</v>
      </c>
      <c r="C40">
        <v>34730938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289</v>
      </c>
      <c r="J40" t="s">
        <v>290</v>
      </c>
      <c r="K40" t="s">
        <v>291</v>
      </c>
      <c r="L40">
        <v>1355</v>
      </c>
      <c r="N40">
        <v>1010</v>
      </c>
      <c r="O40" t="s">
        <v>292</v>
      </c>
      <c r="P40" t="s">
        <v>292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34730949</v>
      </c>
      <c r="C41">
        <v>34730938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293</v>
      </c>
      <c r="J41" t="s">
        <v>294</v>
      </c>
      <c r="K41" t="s">
        <v>295</v>
      </c>
      <c r="L41">
        <v>1301</v>
      </c>
      <c r="N41">
        <v>1003</v>
      </c>
      <c r="O41" t="s">
        <v>80</v>
      </c>
      <c r="P41" t="s">
        <v>80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34730950</v>
      </c>
      <c r="C42">
        <v>34730938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296</v>
      </c>
      <c r="J42" t="s">
        <v>297</v>
      </c>
      <c r="K42" t="s">
        <v>298</v>
      </c>
      <c r="L42">
        <v>1358</v>
      </c>
      <c r="N42">
        <v>1010</v>
      </c>
      <c r="O42" t="s">
        <v>299</v>
      </c>
      <c r="P42" t="s">
        <v>299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34730958</v>
      </c>
      <c r="C43">
        <v>34730951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254</v>
      </c>
      <c r="J43" t="s">
        <v>3</v>
      </c>
      <c r="K43" t="s">
        <v>255</v>
      </c>
      <c r="L43">
        <v>1191</v>
      </c>
      <c r="N43">
        <v>1013</v>
      </c>
      <c r="O43" t="s">
        <v>242</v>
      </c>
      <c r="P43" t="s">
        <v>242</v>
      </c>
      <c r="Q43">
        <v>1</v>
      </c>
      <c r="X43">
        <v>17.82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17.82</v>
      </c>
      <c r="AH43">
        <v>2</v>
      </c>
      <c r="AI43">
        <v>34730952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34730959</v>
      </c>
      <c r="C44">
        <v>34730951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240</v>
      </c>
      <c r="J44" t="s">
        <v>3</v>
      </c>
      <c r="K44" t="s">
        <v>241</v>
      </c>
      <c r="L44">
        <v>1191</v>
      </c>
      <c r="N44">
        <v>1013</v>
      </c>
      <c r="O44" t="s">
        <v>242</v>
      </c>
      <c r="P44" t="s">
        <v>242</v>
      </c>
      <c r="Q44">
        <v>1</v>
      </c>
      <c r="X44">
        <v>3.88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3.88</v>
      </c>
      <c r="AH44">
        <v>2</v>
      </c>
      <c r="AI44">
        <v>34730953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34730960</v>
      </c>
      <c r="C45">
        <v>34730951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256</v>
      </c>
      <c r="J45" t="s">
        <v>257</v>
      </c>
      <c r="K45" t="s">
        <v>258</v>
      </c>
      <c r="L45">
        <v>1368</v>
      </c>
      <c r="N45">
        <v>1011</v>
      </c>
      <c r="O45" t="s">
        <v>246</v>
      </c>
      <c r="P45" t="s">
        <v>246</v>
      </c>
      <c r="Q45">
        <v>1</v>
      </c>
      <c r="X45">
        <v>1.94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1.94</v>
      </c>
      <c r="AH45">
        <v>2</v>
      </c>
      <c r="AI45">
        <v>34730954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34730961</v>
      </c>
      <c r="C46">
        <v>34730951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259</v>
      </c>
      <c r="J46" t="s">
        <v>260</v>
      </c>
      <c r="K46" t="s">
        <v>261</v>
      </c>
      <c r="L46">
        <v>1368</v>
      </c>
      <c r="N46">
        <v>1011</v>
      </c>
      <c r="O46" t="s">
        <v>246</v>
      </c>
      <c r="P46" t="s">
        <v>246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34730955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34730962</v>
      </c>
      <c r="C47">
        <v>34730951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262</v>
      </c>
      <c r="J47" t="s">
        <v>263</v>
      </c>
      <c r="K47" t="s">
        <v>264</v>
      </c>
      <c r="L47">
        <v>1368</v>
      </c>
      <c r="N47">
        <v>1011</v>
      </c>
      <c r="O47" t="s">
        <v>246</v>
      </c>
      <c r="P47" t="s">
        <v>246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34730956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34730963</v>
      </c>
      <c r="C48">
        <v>34730951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265</v>
      </c>
      <c r="J48" t="s">
        <v>266</v>
      </c>
      <c r="K48" t="s">
        <v>267</v>
      </c>
      <c r="L48">
        <v>1368</v>
      </c>
      <c r="N48">
        <v>1011</v>
      </c>
      <c r="O48" t="s">
        <v>246</v>
      </c>
      <c r="P48" t="s">
        <v>246</v>
      </c>
      <c r="Q48">
        <v>1</v>
      </c>
      <c r="X48">
        <v>1.94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1.94</v>
      </c>
      <c r="AH48">
        <v>2</v>
      </c>
      <c r="AI48">
        <v>34730957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34730964</v>
      </c>
      <c r="C49">
        <v>34730951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300</v>
      </c>
      <c r="J49" t="s">
        <v>301</v>
      </c>
      <c r="K49" t="s">
        <v>302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34730965</v>
      </c>
      <c r="C50">
        <v>34730951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303</v>
      </c>
      <c r="J50" t="s">
        <v>304</v>
      </c>
      <c r="K50" t="s">
        <v>305</v>
      </c>
      <c r="L50">
        <v>1348</v>
      </c>
      <c r="N50">
        <v>1009</v>
      </c>
      <c r="O50" t="s">
        <v>306</v>
      </c>
      <c r="P50" t="s">
        <v>306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34730966</v>
      </c>
      <c r="C51">
        <v>34730951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307</v>
      </c>
      <c r="J51" t="s">
        <v>308</v>
      </c>
      <c r="K51" t="s">
        <v>309</v>
      </c>
      <c r="L51">
        <v>1348</v>
      </c>
      <c r="N51">
        <v>1009</v>
      </c>
      <c r="O51" t="s">
        <v>306</v>
      </c>
      <c r="P51" t="s">
        <v>306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34730967</v>
      </c>
      <c r="C52">
        <v>34730951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310</v>
      </c>
      <c r="J52" t="s">
        <v>311</v>
      </c>
      <c r="K52" t="s">
        <v>312</v>
      </c>
      <c r="L52">
        <v>1346</v>
      </c>
      <c r="N52">
        <v>1009</v>
      </c>
      <c r="O52" t="s">
        <v>108</v>
      </c>
      <c r="P52" t="s">
        <v>108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34730968</v>
      </c>
      <c r="C53">
        <v>34730951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313</v>
      </c>
      <c r="J53" t="s">
        <v>314</v>
      </c>
      <c r="K53" t="s">
        <v>315</v>
      </c>
      <c r="L53">
        <v>1348</v>
      </c>
      <c r="N53">
        <v>1009</v>
      </c>
      <c r="O53" t="s">
        <v>306</v>
      </c>
      <c r="P53" t="s">
        <v>306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34730969</v>
      </c>
      <c r="C54">
        <v>34730951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316</v>
      </c>
      <c r="J54" t="s">
        <v>3</v>
      </c>
      <c r="K54" t="s">
        <v>317</v>
      </c>
      <c r="L54">
        <v>1374</v>
      </c>
      <c r="N54">
        <v>1013</v>
      </c>
      <c r="O54" t="s">
        <v>318</v>
      </c>
      <c r="P54" t="s">
        <v>318</v>
      </c>
      <c r="Q54">
        <v>1</v>
      </c>
      <c r="X54">
        <v>3.43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3.43</v>
      </c>
      <c r="AH54">
        <v>3</v>
      </c>
      <c r="AI54">
        <v>-1</v>
      </c>
      <c r="AJ54" t="s">
        <v>3</v>
      </c>
      <c r="AK54">
        <v>4</v>
      </c>
      <c r="AL54">
        <v>-3.43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34730958</v>
      </c>
      <c r="C55">
        <v>34730951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254</v>
      </c>
      <c r="J55" t="s">
        <v>3</v>
      </c>
      <c r="K55" t="s">
        <v>255</v>
      </c>
      <c r="L55">
        <v>1191</v>
      </c>
      <c r="N55">
        <v>1013</v>
      </c>
      <c r="O55" t="s">
        <v>242</v>
      </c>
      <c r="P55" t="s">
        <v>242</v>
      </c>
      <c r="Q55">
        <v>1</v>
      </c>
      <c r="X55">
        <v>17.82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17.82</v>
      </c>
      <c r="AH55">
        <v>2</v>
      </c>
      <c r="AI55">
        <v>34730952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34730959</v>
      </c>
      <c r="C56">
        <v>34730951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240</v>
      </c>
      <c r="J56" t="s">
        <v>3</v>
      </c>
      <c r="K56" t="s">
        <v>241</v>
      </c>
      <c r="L56">
        <v>1191</v>
      </c>
      <c r="N56">
        <v>1013</v>
      </c>
      <c r="O56" t="s">
        <v>242</v>
      </c>
      <c r="P56" t="s">
        <v>242</v>
      </c>
      <c r="Q56">
        <v>1</v>
      </c>
      <c r="X56">
        <v>3.88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3.88</v>
      </c>
      <c r="AH56">
        <v>2</v>
      </c>
      <c r="AI56">
        <v>34730953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34730960</v>
      </c>
      <c r="C57">
        <v>34730951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256</v>
      </c>
      <c r="J57" t="s">
        <v>257</v>
      </c>
      <c r="K57" t="s">
        <v>258</v>
      </c>
      <c r="L57">
        <v>1368</v>
      </c>
      <c r="N57">
        <v>1011</v>
      </c>
      <c r="O57" t="s">
        <v>246</v>
      </c>
      <c r="P57" t="s">
        <v>246</v>
      </c>
      <c r="Q57">
        <v>1</v>
      </c>
      <c r="X57">
        <v>1.94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1.94</v>
      </c>
      <c r="AH57">
        <v>2</v>
      </c>
      <c r="AI57">
        <v>34730954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34730961</v>
      </c>
      <c r="C58">
        <v>34730951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259</v>
      </c>
      <c r="J58" t="s">
        <v>260</v>
      </c>
      <c r="K58" t="s">
        <v>261</v>
      </c>
      <c r="L58">
        <v>1368</v>
      </c>
      <c r="N58">
        <v>1011</v>
      </c>
      <c r="O58" t="s">
        <v>246</v>
      </c>
      <c r="P58" t="s">
        <v>246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34730955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34730962</v>
      </c>
      <c r="C59">
        <v>34730951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262</v>
      </c>
      <c r="J59" t="s">
        <v>263</v>
      </c>
      <c r="K59" t="s">
        <v>264</v>
      </c>
      <c r="L59">
        <v>1368</v>
      </c>
      <c r="N59">
        <v>1011</v>
      </c>
      <c r="O59" t="s">
        <v>246</v>
      </c>
      <c r="P59" t="s">
        <v>246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34730956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34730963</v>
      </c>
      <c r="C60">
        <v>34730951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265</v>
      </c>
      <c r="J60" t="s">
        <v>266</v>
      </c>
      <c r="K60" t="s">
        <v>267</v>
      </c>
      <c r="L60">
        <v>1368</v>
      </c>
      <c r="N60">
        <v>1011</v>
      </c>
      <c r="O60" t="s">
        <v>246</v>
      </c>
      <c r="P60" t="s">
        <v>246</v>
      </c>
      <c r="Q60">
        <v>1</v>
      </c>
      <c r="X60">
        <v>1.94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1.94</v>
      </c>
      <c r="AH60">
        <v>2</v>
      </c>
      <c r="AI60">
        <v>34730957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34730964</v>
      </c>
      <c r="C61">
        <v>34730951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300</v>
      </c>
      <c r="J61" t="s">
        <v>301</v>
      </c>
      <c r="K61" t="s">
        <v>302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34730965</v>
      </c>
      <c r="C62">
        <v>34730951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303</v>
      </c>
      <c r="J62" t="s">
        <v>304</v>
      </c>
      <c r="K62" t="s">
        <v>305</v>
      </c>
      <c r="L62">
        <v>1348</v>
      </c>
      <c r="N62">
        <v>1009</v>
      </c>
      <c r="O62" t="s">
        <v>306</v>
      </c>
      <c r="P62" t="s">
        <v>306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34730966</v>
      </c>
      <c r="C63">
        <v>34730951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307</v>
      </c>
      <c r="J63" t="s">
        <v>308</v>
      </c>
      <c r="K63" t="s">
        <v>309</v>
      </c>
      <c r="L63">
        <v>1348</v>
      </c>
      <c r="N63">
        <v>1009</v>
      </c>
      <c r="O63" t="s">
        <v>306</v>
      </c>
      <c r="P63" t="s">
        <v>306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34730967</v>
      </c>
      <c r="C64">
        <v>34730951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310</v>
      </c>
      <c r="J64" t="s">
        <v>311</v>
      </c>
      <c r="K64" t="s">
        <v>312</v>
      </c>
      <c r="L64">
        <v>1346</v>
      </c>
      <c r="N64">
        <v>1009</v>
      </c>
      <c r="O64" t="s">
        <v>108</v>
      </c>
      <c r="P64" t="s">
        <v>108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34730968</v>
      </c>
      <c r="C65">
        <v>34730951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313</v>
      </c>
      <c r="J65" t="s">
        <v>314</v>
      </c>
      <c r="K65" t="s">
        <v>315</v>
      </c>
      <c r="L65">
        <v>1348</v>
      </c>
      <c r="N65">
        <v>1009</v>
      </c>
      <c r="O65" t="s">
        <v>306</v>
      </c>
      <c r="P65" t="s">
        <v>306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34730969</v>
      </c>
      <c r="C66">
        <v>34730951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316</v>
      </c>
      <c r="J66" t="s">
        <v>3</v>
      </c>
      <c r="K66" t="s">
        <v>317</v>
      </c>
      <c r="L66">
        <v>1374</v>
      </c>
      <c r="N66">
        <v>1013</v>
      </c>
      <c r="O66" t="s">
        <v>318</v>
      </c>
      <c r="P66" t="s">
        <v>318</v>
      </c>
      <c r="Q66">
        <v>1</v>
      </c>
      <c r="X66">
        <v>3.43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3.43</v>
      </c>
      <c r="AH66">
        <v>3</v>
      </c>
      <c r="AI66">
        <v>-1</v>
      </c>
      <c r="AJ66" t="s">
        <v>3</v>
      </c>
      <c r="AK66">
        <v>4</v>
      </c>
      <c r="AL66">
        <v>-3.43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34730977</v>
      </c>
      <c r="C67">
        <v>34730970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254</v>
      </c>
      <c r="J67" t="s">
        <v>3</v>
      </c>
      <c r="K67" t="s">
        <v>255</v>
      </c>
      <c r="L67">
        <v>1191</v>
      </c>
      <c r="N67">
        <v>1013</v>
      </c>
      <c r="O67" t="s">
        <v>242</v>
      </c>
      <c r="P67" t="s">
        <v>242</v>
      </c>
      <c r="Q67">
        <v>1</v>
      </c>
      <c r="X67">
        <v>29.66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29.66</v>
      </c>
      <c r="AH67">
        <v>2</v>
      </c>
      <c r="AI67">
        <v>34730971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34730978</v>
      </c>
      <c r="C68">
        <v>34730970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240</v>
      </c>
      <c r="J68" t="s">
        <v>3</v>
      </c>
      <c r="K68" t="s">
        <v>241</v>
      </c>
      <c r="L68">
        <v>1191</v>
      </c>
      <c r="N68">
        <v>1013</v>
      </c>
      <c r="O68" t="s">
        <v>242</v>
      </c>
      <c r="P68" t="s">
        <v>242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34730972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34730979</v>
      </c>
      <c r="C69">
        <v>34730970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256</v>
      </c>
      <c r="J69" t="s">
        <v>257</v>
      </c>
      <c r="K69" t="s">
        <v>258</v>
      </c>
      <c r="L69">
        <v>1368</v>
      </c>
      <c r="N69">
        <v>1011</v>
      </c>
      <c r="O69" t="s">
        <v>246</v>
      </c>
      <c r="P69" t="s">
        <v>246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34730973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34730980</v>
      </c>
      <c r="C70">
        <v>34730970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259</v>
      </c>
      <c r="J70" t="s">
        <v>260</v>
      </c>
      <c r="K70" t="s">
        <v>261</v>
      </c>
      <c r="L70">
        <v>1368</v>
      </c>
      <c r="N70">
        <v>1011</v>
      </c>
      <c r="O70" t="s">
        <v>246</v>
      </c>
      <c r="P70" t="s">
        <v>246</v>
      </c>
      <c r="Q70">
        <v>1</v>
      </c>
      <c r="X70">
        <v>6.62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6.62</v>
      </c>
      <c r="AH70">
        <v>2</v>
      </c>
      <c r="AI70">
        <v>34730974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34730981</v>
      </c>
      <c r="C71">
        <v>34730970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262</v>
      </c>
      <c r="J71" t="s">
        <v>263</v>
      </c>
      <c r="K71" t="s">
        <v>264</v>
      </c>
      <c r="L71">
        <v>1368</v>
      </c>
      <c r="N71">
        <v>1011</v>
      </c>
      <c r="O71" t="s">
        <v>246</v>
      </c>
      <c r="P71" t="s">
        <v>246</v>
      </c>
      <c r="Q71">
        <v>1</v>
      </c>
      <c r="X71">
        <v>6.62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6.62</v>
      </c>
      <c r="AH71">
        <v>2</v>
      </c>
      <c r="AI71">
        <v>34730975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34730982</v>
      </c>
      <c r="C72">
        <v>34730970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265</v>
      </c>
      <c r="J72" t="s">
        <v>266</v>
      </c>
      <c r="K72" t="s">
        <v>267</v>
      </c>
      <c r="L72">
        <v>1368</v>
      </c>
      <c r="N72">
        <v>1011</v>
      </c>
      <c r="O72" t="s">
        <v>246</v>
      </c>
      <c r="P72" t="s">
        <v>246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34730976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34730983</v>
      </c>
      <c r="C73">
        <v>34730970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300</v>
      </c>
      <c r="J73" t="s">
        <v>301</v>
      </c>
      <c r="K73" t="s">
        <v>302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34730984</v>
      </c>
      <c r="C74">
        <v>34730970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319</v>
      </c>
      <c r="J74" t="s">
        <v>320</v>
      </c>
      <c r="K74" t="s">
        <v>321</v>
      </c>
      <c r="L74">
        <v>1346</v>
      </c>
      <c r="N74">
        <v>1009</v>
      </c>
      <c r="O74" t="s">
        <v>108</v>
      </c>
      <c r="P74" t="s">
        <v>108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34730985</v>
      </c>
      <c r="C75">
        <v>34730970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313</v>
      </c>
      <c r="J75" t="s">
        <v>314</v>
      </c>
      <c r="K75" t="s">
        <v>315</v>
      </c>
      <c r="L75">
        <v>1348</v>
      </c>
      <c r="N75">
        <v>1009</v>
      </c>
      <c r="O75" t="s">
        <v>306</v>
      </c>
      <c r="P75" t="s">
        <v>306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34730986</v>
      </c>
      <c r="C76">
        <v>34730970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316</v>
      </c>
      <c r="J76" t="s">
        <v>3</v>
      </c>
      <c r="K76" t="s">
        <v>317</v>
      </c>
      <c r="L76">
        <v>1374</v>
      </c>
      <c r="N76">
        <v>1013</v>
      </c>
      <c r="O76" t="s">
        <v>318</v>
      </c>
      <c r="P76" t="s">
        <v>318</v>
      </c>
      <c r="Q76">
        <v>1</v>
      </c>
      <c r="X76">
        <v>5.71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5.71</v>
      </c>
      <c r="AH76">
        <v>3</v>
      </c>
      <c r="AI76">
        <v>-1</v>
      </c>
      <c r="AJ76" t="s">
        <v>3</v>
      </c>
      <c r="AK76">
        <v>4</v>
      </c>
      <c r="AL76">
        <v>-5.71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34730977</v>
      </c>
      <c r="C77">
        <v>34730970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254</v>
      </c>
      <c r="J77" t="s">
        <v>3</v>
      </c>
      <c r="K77" t="s">
        <v>255</v>
      </c>
      <c r="L77">
        <v>1191</v>
      </c>
      <c r="N77">
        <v>1013</v>
      </c>
      <c r="O77" t="s">
        <v>242</v>
      </c>
      <c r="P77" t="s">
        <v>242</v>
      </c>
      <c r="Q77">
        <v>1</v>
      </c>
      <c r="X77">
        <v>29.66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29.66</v>
      </c>
      <c r="AH77">
        <v>2</v>
      </c>
      <c r="AI77">
        <v>34730971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34730978</v>
      </c>
      <c r="C78">
        <v>34730970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240</v>
      </c>
      <c r="J78" t="s">
        <v>3</v>
      </c>
      <c r="K78" t="s">
        <v>241</v>
      </c>
      <c r="L78">
        <v>1191</v>
      </c>
      <c r="N78">
        <v>1013</v>
      </c>
      <c r="O78" t="s">
        <v>242</v>
      </c>
      <c r="P78" t="s">
        <v>242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34730972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34730979</v>
      </c>
      <c r="C79">
        <v>34730970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256</v>
      </c>
      <c r="J79" t="s">
        <v>257</v>
      </c>
      <c r="K79" t="s">
        <v>258</v>
      </c>
      <c r="L79">
        <v>1368</v>
      </c>
      <c r="N79">
        <v>1011</v>
      </c>
      <c r="O79" t="s">
        <v>246</v>
      </c>
      <c r="P79" t="s">
        <v>246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34730973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34730980</v>
      </c>
      <c r="C80">
        <v>34730970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259</v>
      </c>
      <c r="J80" t="s">
        <v>260</v>
      </c>
      <c r="K80" t="s">
        <v>261</v>
      </c>
      <c r="L80">
        <v>1368</v>
      </c>
      <c r="N80">
        <v>1011</v>
      </c>
      <c r="O80" t="s">
        <v>246</v>
      </c>
      <c r="P80" t="s">
        <v>246</v>
      </c>
      <c r="Q80">
        <v>1</v>
      </c>
      <c r="X80">
        <v>6.62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6.62</v>
      </c>
      <c r="AH80">
        <v>2</v>
      </c>
      <c r="AI80">
        <v>34730974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34730981</v>
      </c>
      <c r="C81">
        <v>34730970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262</v>
      </c>
      <c r="J81" t="s">
        <v>263</v>
      </c>
      <c r="K81" t="s">
        <v>264</v>
      </c>
      <c r="L81">
        <v>1368</v>
      </c>
      <c r="N81">
        <v>1011</v>
      </c>
      <c r="O81" t="s">
        <v>246</v>
      </c>
      <c r="P81" t="s">
        <v>246</v>
      </c>
      <c r="Q81">
        <v>1</v>
      </c>
      <c r="X81">
        <v>6.62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6.62</v>
      </c>
      <c r="AH81">
        <v>2</v>
      </c>
      <c r="AI81">
        <v>34730975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34730982</v>
      </c>
      <c r="C82">
        <v>34730970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265</v>
      </c>
      <c r="J82" t="s">
        <v>266</v>
      </c>
      <c r="K82" t="s">
        <v>267</v>
      </c>
      <c r="L82">
        <v>1368</v>
      </c>
      <c r="N82">
        <v>1011</v>
      </c>
      <c r="O82" t="s">
        <v>246</v>
      </c>
      <c r="P82" t="s">
        <v>246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34730976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34730983</v>
      </c>
      <c r="C83">
        <v>34730970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300</v>
      </c>
      <c r="J83" t="s">
        <v>301</v>
      </c>
      <c r="K83" t="s">
        <v>302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34730984</v>
      </c>
      <c r="C84">
        <v>34730970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319</v>
      </c>
      <c r="J84" t="s">
        <v>320</v>
      </c>
      <c r="K84" t="s">
        <v>321</v>
      </c>
      <c r="L84">
        <v>1346</v>
      </c>
      <c r="N84">
        <v>1009</v>
      </c>
      <c r="O84" t="s">
        <v>108</v>
      </c>
      <c r="P84" t="s">
        <v>108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34730985</v>
      </c>
      <c r="C85">
        <v>34730970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313</v>
      </c>
      <c r="J85" t="s">
        <v>314</v>
      </c>
      <c r="K85" t="s">
        <v>315</v>
      </c>
      <c r="L85">
        <v>1348</v>
      </c>
      <c r="N85">
        <v>1009</v>
      </c>
      <c r="O85" t="s">
        <v>306</v>
      </c>
      <c r="P85" t="s">
        <v>306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34730986</v>
      </c>
      <c r="C86">
        <v>34730970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316</v>
      </c>
      <c r="J86" t="s">
        <v>3</v>
      </c>
      <c r="K86" t="s">
        <v>317</v>
      </c>
      <c r="L86">
        <v>1374</v>
      </c>
      <c r="N86">
        <v>1013</v>
      </c>
      <c r="O86" t="s">
        <v>318</v>
      </c>
      <c r="P86" t="s">
        <v>318</v>
      </c>
      <c r="Q86">
        <v>1</v>
      </c>
      <c r="X86">
        <v>5.71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5.71</v>
      </c>
      <c r="AH86">
        <v>3</v>
      </c>
      <c r="AI86">
        <v>-1</v>
      </c>
      <c r="AJ86" t="s">
        <v>3</v>
      </c>
      <c r="AK86">
        <v>4</v>
      </c>
      <c r="AL86">
        <v>-5.71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34730993</v>
      </c>
      <c r="C87">
        <v>34730987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254</v>
      </c>
      <c r="J87" t="s">
        <v>3</v>
      </c>
      <c r="K87" t="s">
        <v>255</v>
      </c>
      <c r="L87">
        <v>1191</v>
      </c>
      <c r="N87">
        <v>1013</v>
      </c>
      <c r="O87" t="s">
        <v>242</v>
      </c>
      <c r="P87" t="s">
        <v>242</v>
      </c>
      <c r="Q87">
        <v>1</v>
      </c>
      <c r="X87">
        <v>7.19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7.19</v>
      </c>
      <c r="AH87">
        <v>2</v>
      </c>
      <c r="AI87">
        <v>34730988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34730994</v>
      </c>
      <c r="C88">
        <v>34730987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240</v>
      </c>
      <c r="J88" t="s">
        <v>3</v>
      </c>
      <c r="K88" t="s">
        <v>241</v>
      </c>
      <c r="L88">
        <v>1191</v>
      </c>
      <c r="N88">
        <v>1013</v>
      </c>
      <c r="O88" t="s">
        <v>242</v>
      </c>
      <c r="P88" t="s">
        <v>242</v>
      </c>
      <c r="Q88">
        <v>1</v>
      </c>
      <c r="X88">
        <v>3.08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3.08</v>
      </c>
      <c r="AH88">
        <v>2</v>
      </c>
      <c r="AI88">
        <v>34730989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34730995</v>
      </c>
      <c r="C89">
        <v>34730987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256</v>
      </c>
      <c r="J89" t="s">
        <v>257</v>
      </c>
      <c r="K89" t="s">
        <v>258</v>
      </c>
      <c r="L89">
        <v>1368</v>
      </c>
      <c r="N89">
        <v>1011</v>
      </c>
      <c r="O89" t="s">
        <v>246</v>
      </c>
      <c r="P89" t="s">
        <v>246</v>
      </c>
      <c r="Q89">
        <v>1</v>
      </c>
      <c r="X89">
        <v>0.05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0.05</v>
      </c>
      <c r="AH89">
        <v>2</v>
      </c>
      <c r="AI89">
        <v>34730990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34730996</v>
      </c>
      <c r="C90">
        <v>34730987</v>
      </c>
      <c r="D90">
        <v>31527087</v>
      </c>
      <c r="E90">
        <v>1</v>
      </c>
      <c r="F90">
        <v>1</v>
      </c>
      <c r="G90">
        <v>1</v>
      </c>
      <c r="H90">
        <v>2</v>
      </c>
      <c r="I90" t="s">
        <v>268</v>
      </c>
      <c r="J90" t="s">
        <v>269</v>
      </c>
      <c r="K90" t="s">
        <v>270</v>
      </c>
      <c r="L90">
        <v>1368</v>
      </c>
      <c r="N90">
        <v>1011</v>
      </c>
      <c r="O90" t="s">
        <v>246</v>
      </c>
      <c r="P90" t="s">
        <v>246</v>
      </c>
      <c r="Q90">
        <v>1</v>
      </c>
      <c r="X90">
        <v>2.98</v>
      </c>
      <c r="Y90">
        <v>0</v>
      </c>
      <c r="Z90">
        <v>142.69999999999999</v>
      </c>
      <c r="AA90">
        <v>13.5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2.98</v>
      </c>
      <c r="AH90">
        <v>2</v>
      </c>
      <c r="AI90">
        <v>34730991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34730997</v>
      </c>
      <c r="C91">
        <v>34730987</v>
      </c>
      <c r="D91">
        <v>31528142</v>
      </c>
      <c r="E91">
        <v>1</v>
      </c>
      <c r="F91">
        <v>1</v>
      </c>
      <c r="G91">
        <v>1</v>
      </c>
      <c r="H91">
        <v>2</v>
      </c>
      <c r="I91" t="s">
        <v>265</v>
      </c>
      <c r="J91" t="s">
        <v>266</v>
      </c>
      <c r="K91" t="s">
        <v>267</v>
      </c>
      <c r="L91">
        <v>1368</v>
      </c>
      <c r="N91">
        <v>1011</v>
      </c>
      <c r="O91" t="s">
        <v>246</v>
      </c>
      <c r="P91" t="s">
        <v>246</v>
      </c>
      <c r="Q91">
        <v>1</v>
      </c>
      <c r="X91">
        <v>0.05</v>
      </c>
      <c r="Y91">
        <v>0</v>
      </c>
      <c r="Z91">
        <v>65.709999999999994</v>
      </c>
      <c r="AA91">
        <v>11.6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0.05</v>
      </c>
      <c r="AH91">
        <v>2</v>
      </c>
      <c r="AI91">
        <v>34730992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34730998</v>
      </c>
      <c r="C92">
        <v>34730987</v>
      </c>
      <c r="D92">
        <v>31444633</v>
      </c>
      <c r="E92">
        <v>1</v>
      </c>
      <c r="F92">
        <v>1</v>
      </c>
      <c r="G92">
        <v>1</v>
      </c>
      <c r="H92">
        <v>3</v>
      </c>
      <c r="I92" t="s">
        <v>322</v>
      </c>
      <c r="J92" t="s">
        <v>323</v>
      </c>
      <c r="K92" t="s">
        <v>324</v>
      </c>
      <c r="L92">
        <v>1348</v>
      </c>
      <c r="N92">
        <v>1009</v>
      </c>
      <c r="O92" t="s">
        <v>306</v>
      </c>
      <c r="P92" t="s">
        <v>306</v>
      </c>
      <c r="Q92">
        <v>1000</v>
      </c>
      <c r="X92">
        <v>2.0000000000000001E-4</v>
      </c>
      <c r="Y92">
        <v>4488.3999999999996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2.0000000000000001E-4</v>
      </c>
      <c r="AH92">
        <v>3</v>
      </c>
      <c r="AI92">
        <v>-1</v>
      </c>
      <c r="AJ92" t="s">
        <v>3</v>
      </c>
      <c r="AK92">
        <v>4</v>
      </c>
      <c r="AL92">
        <v>-0.89767999999999992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34730999</v>
      </c>
      <c r="C93">
        <v>34730987</v>
      </c>
      <c r="D93">
        <v>31444669</v>
      </c>
      <c r="E93">
        <v>1</v>
      </c>
      <c r="F93">
        <v>1</v>
      </c>
      <c r="G93">
        <v>1</v>
      </c>
      <c r="H93">
        <v>3</v>
      </c>
      <c r="I93" t="s">
        <v>325</v>
      </c>
      <c r="J93" t="s">
        <v>326</v>
      </c>
      <c r="K93" t="s">
        <v>327</v>
      </c>
      <c r="L93">
        <v>1348</v>
      </c>
      <c r="N93">
        <v>1009</v>
      </c>
      <c r="O93" t="s">
        <v>306</v>
      </c>
      <c r="P93" t="s">
        <v>306</v>
      </c>
      <c r="Q93">
        <v>1000</v>
      </c>
      <c r="X93">
        <v>1.0000000000000001E-5</v>
      </c>
      <c r="Y93">
        <v>8105.71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1.0000000000000001E-5</v>
      </c>
      <c r="AH93">
        <v>3</v>
      </c>
      <c r="AI93">
        <v>-1</v>
      </c>
      <c r="AJ93" t="s">
        <v>3</v>
      </c>
      <c r="AK93">
        <v>4</v>
      </c>
      <c r="AL93">
        <v>-8.1057100000000007E-2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34731000</v>
      </c>
      <c r="C94">
        <v>34730987</v>
      </c>
      <c r="D94">
        <v>31444769</v>
      </c>
      <c r="E94">
        <v>1</v>
      </c>
      <c r="F94">
        <v>1</v>
      </c>
      <c r="G94">
        <v>1</v>
      </c>
      <c r="H94">
        <v>3</v>
      </c>
      <c r="I94" t="s">
        <v>328</v>
      </c>
      <c r="J94" t="s">
        <v>329</v>
      </c>
      <c r="K94" t="s">
        <v>330</v>
      </c>
      <c r="L94">
        <v>1346</v>
      </c>
      <c r="N94">
        <v>1009</v>
      </c>
      <c r="O94" t="s">
        <v>108</v>
      </c>
      <c r="P94" t="s">
        <v>108</v>
      </c>
      <c r="Q94">
        <v>1</v>
      </c>
      <c r="X94">
        <v>3</v>
      </c>
      <c r="Y94">
        <v>6.09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</v>
      </c>
      <c r="AH94">
        <v>3</v>
      </c>
      <c r="AI94">
        <v>-1</v>
      </c>
      <c r="AJ94" t="s">
        <v>3</v>
      </c>
      <c r="AK94">
        <v>4</v>
      </c>
      <c r="AL94">
        <v>-18.27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34731001</v>
      </c>
      <c r="C95">
        <v>34730987</v>
      </c>
      <c r="D95">
        <v>31446709</v>
      </c>
      <c r="E95">
        <v>1</v>
      </c>
      <c r="F95">
        <v>1</v>
      </c>
      <c r="G95">
        <v>1</v>
      </c>
      <c r="H95">
        <v>3</v>
      </c>
      <c r="I95" t="s">
        <v>300</v>
      </c>
      <c r="J95" t="s">
        <v>301</v>
      </c>
      <c r="K95" t="s">
        <v>302</v>
      </c>
      <c r="L95">
        <v>1308</v>
      </c>
      <c r="N95">
        <v>1003</v>
      </c>
      <c r="O95" t="s">
        <v>42</v>
      </c>
      <c r="P95" t="s">
        <v>42</v>
      </c>
      <c r="Q95">
        <v>100</v>
      </c>
      <c r="X95">
        <v>2.3999999999999998E-3</v>
      </c>
      <c r="Y95">
        <v>120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2.3999999999999998E-3</v>
      </c>
      <c r="AH95">
        <v>3</v>
      </c>
      <c r="AI95">
        <v>-1</v>
      </c>
      <c r="AJ95" t="s">
        <v>3</v>
      </c>
      <c r="AK95">
        <v>4</v>
      </c>
      <c r="AL95">
        <v>-0.28799999999999998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ROW(Source!A36)</f>
        <v>36</v>
      </c>
      <c r="B96">
        <v>34731002</v>
      </c>
      <c r="C96">
        <v>34730987</v>
      </c>
      <c r="D96">
        <v>31443668</v>
      </c>
      <c r="E96">
        <v>17</v>
      </c>
      <c r="F96">
        <v>1</v>
      </c>
      <c r="G96">
        <v>1</v>
      </c>
      <c r="H96">
        <v>3</v>
      </c>
      <c r="I96" t="s">
        <v>316</v>
      </c>
      <c r="J96" t="s">
        <v>3</v>
      </c>
      <c r="K96" t="s">
        <v>317</v>
      </c>
      <c r="L96">
        <v>1374</v>
      </c>
      <c r="N96">
        <v>1013</v>
      </c>
      <c r="O96" t="s">
        <v>318</v>
      </c>
      <c r="P96" t="s">
        <v>318</v>
      </c>
      <c r="Q96">
        <v>1</v>
      </c>
      <c r="X96">
        <v>1.38</v>
      </c>
      <c r="Y96">
        <v>1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1.38</v>
      </c>
      <c r="AH96">
        <v>3</v>
      </c>
      <c r="AI96">
        <v>-1</v>
      </c>
      <c r="AJ96" t="s">
        <v>3</v>
      </c>
      <c r="AK96">
        <v>4</v>
      </c>
      <c r="AL96">
        <v>-1.38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ROW(Source!A37)</f>
        <v>37</v>
      </c>
      <c r="B97">
        <v>34730993</v>
      </c>
      <c r="C97">
        <v>34730987</v>
      </c>
      <c r="D97">
        <v>31715651</v>
      </c>
      <c r="E97">
        <v>1</v>
      </c>
      <c r="F97">
        <v>1</v>
      </c>
      <c r="G97">
        <v>1</v>
      </c>
      <c r="H97">
        <v>1</v>
      </c>
      <c r="I97" t="s">
        <v>254</v>
      </c>
      <c r="J97" t="s">
        <v>3</v>
      </c>
      <c r="K97" t="s">
        <v>255</v>
      </c>
      <c r="L97">
        <v>1191</v>
      </c>
      <c r="N97">
        <v>1013</v>
      </c>
      <c r="O97" t="s">
        <v>242</v>
      </c>
      <c r="P97" t="s">
        <v>242</v>
      </c>
      <c r="Q97">
        <v>1</v>
      </c>
      <c r="X97">
        <v>7.19</v>
      </c>
      <c r="Y97">
        <v>0</v>
      </c>
      <c r="Z97">
        <v>0</v>
      </c>
      <c r="AA97">
        <v>0</v>
      </c>
      <c r="AB97">
        <v>9.6199999999999992</v>
      </c>
      <c r="AC97">
        <v>0</v>
      </c>
      <c r="AD97">
        <v>1</v>
      </c>
      <c r="AE97">
        <v>1</v>
      </c>
      <c r="AF97" t="s">
        <v>3</v>
      </c>
      <c r="AG97">
        <v>7.19</v>
      </c>
      <c r="AH97">
        <v>2</v>
      </c>
      <c r="AI97">
        <v>34730988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34730994</v>
      </c>
      <c r="C98">
        <v>34730987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240</v>
      </c>
      <c r="J98" t="s">
        <v>3</v>
      </c>
      <c r="K98" t="s">
        <v>241</v>
      </c>
      <c r="L98">
        <v>1191</v>
      </c>
      <c r="N98">
        <v>1013</v>
      </c>
      <c r="O98" t="s">
        <v>242</v>
      </c>
      <c r="P98" t="s">
        <v>242</v>
      </c>
      <c r="Q98">
        <v>1</v>
      </c>
      <c r="X98">
        <v>3.08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3.08</v>
      </c>
      <c r="AH98">
        <v>2</v>
      </c>
      <c r="AI98">
        <v>34730989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34730995</v>
      </c>
      <c r="C99">
        <v>34730987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256</v>
      </c>
      <c r="J99" t="s">
        <v>257</v>
      </c>
      <c r="K99" t="s">
        <v>258</v>
      </c>
      <c r="L99">
        <v>1368</v>
      </c>
      <c r="N99">
        <v>1011</v>
      </c>
      <c r="O99" t="s">
        <v>246</v>
      </c>
      <c r="P99" t="s">
        <v>246</v>
      </c>
      <c r="Q99">
        <v>1</v>
      </c>
      <c r="X99">
        <v>0.05</v>
      </c>
      <c r="Y99">
        <v>0</v>
      </c>
      <c r="Z99">
        <v>111.99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0.05</v>
      </c>
      <c r="AH99">
        <v>2</v>
      </c>
      <c r="AI99">
        <v>34730990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34730996</v>
      </c>
      <c r="C100">
        <v>34730987</v>
      </c>
      <c r="D100">
        <v>31527087</v>
      </c>
      <c r="E100">
        <v>1</v>
      </c>
      <c r="F100">
        <v>1</v>
      </c>
      <c r="G100">
        <v>1</v>
      </c>
      <c r="H100">
        <v>2</v>
      </c>
      <c r="I100" t="s">
        <v>268</v>
      </c>
      <c r="J100" t="s">
        <v>269</v>
      </c>
      <c r="K100" t="s">
        <v>270</v>
      </c>
      <c r="L100">
        <v>1368</v>
      </c>
      <c r="N100">
        <v>1011</v>
      </c>
      <c r="O100" t="s">
        <v>246</v>
      </c>
      <c r="P100" t="s">
        <v>246</v>
      </c>
      <c r="Q100">
        <v>1</v>
      </c>
      <c r="X100">
        <v>2.98</v>
      </c>
      <c r="Y100">
        <v>0</v>
      </c>
      <c r="Z100">
        <v>142.69999999999999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2.98</v>
      </c>
      <c r="AH100">
        <v>2</v>
      </c>
      <c r="AI100">
        <v>34730991</v>
      </c>
      <c r="AJ100">
        <v>51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34730997</v>
      </c>
      <c r="C101">
        <v>34730987</v>
      </c>
      <c r="D101">
        <v>31528142</v>
      </c>
      <c r="E101">
        <v>1</v>
      </c>
      <c r="F101">
        <v>1</v>
      </c>
      <c r="G101">
        <v>1</v>
      </c>
      <c r="H101">
        <v>2</v>
      </c>
      <c r="I101" t="s">
        <v>265</v>
      </c>
      <c r="J101" t="s">
        <v>266</v>
      </c>
      <c r="K101" t="s">
        <v>267</v>
      </c>
      <c r="L101">
        <v>1368</v>
      </c>
      <c r="N101">
        <v>1011</v>
      </c>
      <c r="O101" t="s">
        <v>246</v>
      </c>
      <c r="P101" t="s">
        <v>246</v>
      </c>
      <c r="Q101">
        <v>1</v>
      </c>
      <c r="X101">
        <v>0.05</v>
      </c>
      <c r="Y101">
        <v>0</v>
      </c>
      <c r="Z101">
        <v>65.709999999999994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0.05</v>
      </c>
      <c r="AH101">
        <v>2</v>
      </c>
      <c r="AI101">
        <v>34730992</v>
      </c>
      <c r="AJ101">
        <v>52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34730998</v>
      </c>
      <c r="C102">
        <v>34730987</v>
      </c>
      <c r="D102">
        <v>31444633</v>
      </c>
      <c r="E102">
        <v>1</v>
      </c>
      <c r="F102">
        <v>1</v>
      </c>
      <c r="G102">
        <v>1</v>
      </c>
      <c r="H102">
        <v>3</v>
      </c>
      <c r="I102" t="s">
        <v>322</v>
      </c>
      <c r="J102" t="s">
        <v>323</v>
      </c>
      <c r="K102" t="s">
        <v>324</v>
      </c>
      <c r="L102">
        <v>1348</v>
      </c>
      <c r="N102">
        <v>1009</v>
      </c>
      <c r="O102" t="s">
        <v>306</v>
      </c>
      <c r="P102" t="s">
        <v>306</v>
      </c>
      <c r="Q102">
        <v>1000</v>
      </c>
      <c r="X102">
        <v>2.0000000000000001E-4</v>
      </c>
      <c r="Y102">
        <v>4488.3999999999996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2.0000000000000001E-4</v>
      </c>
      <c r="AH102">
        <v>3</v>
      </c>
      <c r="AI102">
        <v>-1</v>
      </c>
      <c r="AJ102" t="s">
        <v>3</v>
      </c>
      <c r="AK102">
        <v>4</v>
      </c>
      <c r="AL102">
        <v>-0.89767999999999992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34730999</v>
      </c>
      <c r="C103">
        <v>34730987</v>
      </c>
      <c r="D103">
        <v>31444669</v>
      </c>
      <c r="E103">
        <v>1</v>
      </c>
      <c r="F103">
        <v>1</v>
      </c>
      <c r="G103">
        <v>1</v>
      </c>
      <c r="H103">
        <v>3</v>
      </c>
      <c r="I103" t="s">
        <v>325</v>
      </c>
      <c r="J103" t="s">
        <v>326</v>
      </c>
      <c r="K103" t="s">
        <v>327</v>
      </c>
      <c r="L103">
        <v>1348</v>
      </c>
      <c r="N103">
        <v>1009</v>
      </c>
      <c r="O103" t="s">
        <v>306</v>
      </c>
      <c r="P103" t="s">
        <v>306</v>
      </c>
      <c r="Q103">
        <v>1000</v>
      </c>
      <c r="X103">
        <v>1.0000000000000001E-5</v>
      </c>
      <c r="Y103">
        <v>8105.71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1.0000000000000001E-5</v>
      </c>
      <c r="AH103">
        <v>3</v>
      </c>
      <c r="AI103">
        <v>-1</v>
      </c>
      <c r="AJ103" t="s">
        <v>3</v>
      </c>
      <c r="AK103">
        <v>4</v>
      </c>
      <c r="AL103">
        <v>-8.1057100000000007E-2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34731000</v>
      </c>
      <c r="C104">
        <v>34730987</v>
      </c>
      <c r="D104">
        <v>31444769</v>
      </c>
      <c r="E104">
        <v>1</v>
      </c>
      <c r="F104">
        <v>1</v>
      </c>
      <c r="G104">
        <v>1</v>
      </c>
      <c r="H104">
        <v>3</v>
      </c>
      <c r="I104" t="s">
        <v>328</v>
      </c>
      <c r="J104" t="s">
        <v>329</v>
      </c>
      <c r="K104" t="s">
        <v>330</v>
      </c>
      <c r="L104">
        <v>1346</v>
      </c>
      <c r="N104">
        <v>1009</v>
      </c>
      <c r="O104" t="s">
        <v>108</v>
      </c>
      <c r="P104" t="s">
        <v>108</v>
      </c>
      <c r="Q104">
        <v>1</v>
      </c>
      <c r="X104">
        <v>3</v>
      </c>
      <c r="Y104">
        <v>6.09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3</v>
      </c>
      <c r="AH104">
        <v>3</v>
      </c>
      <c r="AI104">
        <v>-1</v>
      </c>
      <c r="AJ104" t="s">
        <v>3</v>
      </c>
      <c r="AK104">
        <v>4</v>
      </c>
      <c r="AL104">
        <v>-18.27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ROW(Source!A37)</f>
        <v>37</v>
      </c>
      <c r="B105">
        <v>34731001</v>
      </c>
      <c r="C105">
        <v>34730987</v>
      </c>
      <c r="D105">
        <v>31446709</v>
      </c>
      <c r="E105">
        <v>1</v>
      </c>
      <c r="F105">
        <v>1</v>
      </c>
      <c r="G105">
        <v>1</v>
      </c>
      <c r="H105">
        <v>3</v>
      </c>
      <c r="I105" t="s">
        <v>300</v>
      </c>
      <c r="J105" t="s">
        <v>301</v>
      </c>
      <c r="K105" t="s">
        <v>302</v>
      </c>
      <c r="L105">
        <v>1308</v>
      </c>
      <c r="N105">
        <v>1003</v>
      </c>
      <c r="O105" t="s">
        <v>42</v>
      </c>
      <c r="P105" t="s">
        <v>42</v>
      </c>
      <c r="Q105">
        <v>100</v>
      </c>
      <c r="X105">
        <v>2.3999999999999998E-3</v>
      </c>
      <c r="Y105">
        <v>120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2.3999999999999998E-3</v>
      </c>
      <c r="AH105">
        <v>3</v>
      </c>
      <c r="AI105">
        <v>-1</v>
      </c>
      <c r="AJ105" t="s">
        <v>3</v>
      </c>
      <c r="AK105">
        <v>4</v>
      </c>
      <c r="AL105">
        <v>-0.28799999999999998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ROW(Source!A37)</f>
        <v>37</v>
      </c>
      <c r="B106">
        <v>34731002</v>
      </c>
      <c r="C106">
        <v>34730987</v>
      </c>
      <c r="D106">
        <v>31443668</v>
      </c>
      <c r="E106">
        <v>17</v>
      </c>
      <c r="F106">
        <v>1</v>
      </c>
      <c r="G106">
        <v>1</v>
      </c>
      <c r="H106">
        <v>3</v>
      </c>
      <c r="I106" t="s">
        <v>316</v>
      </c>
      <c r="J106" t="s">
        <v>3</v>
      </c>
      <c r="K106" t="s">
        <v>317</v>
      </c>
      <c r="L106">
        <v>1374</v>
      </c>
      <c r="N106">
        <v>1013</v>
      </c>
      <c r="O106" t="s">
        <v>318</v>
      </c>
      <c r="P106" t="s">
        <v>318</v>
      </c>
      <c r="Q106">
        <v>1</v>
      </c>
      <c r="X106">
        <v>1.38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1.38</v>
      </c>
      <c r="AH106">
        <v>3</v>
      </c>
      <c r="AI106">
        <v>-1</v>
      </c>
      <c r="AJ106" t="s">
        <v>3</v>
      </c>
      <c r="AK106">
        <v>4</v>
      </c>
      <c r="AL106">
        <v>-1.38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ROW(Source!A38)</f>
        <v>38</v>
      </c>
      <c r="B107">
        <v>34731006</v>
      </c>
      <c r="C107">
        <v>34731003</v>
      </c>
      <c r="D107">
        <v>32164293</v>
      </c>
      <c r="E107">
        <v>1</v>
      </c>
      <c r="F107">
        <v>1</v>
      </c>
      <c r="G107">
        <v>1</v>
      </c>
      <c r="H107">
        <v>1</v>
      </c>
      <c r="I107" t="s">
        <v>271</v>
      </c>
      <c r="J107" t="s">
        <v>3</v>
      </c>
      <c r="K107" t="s">
        <v>272</v>
      </c>
      <c r="L107">
        <v>1191</v>
      </c>
      <c r="N107">
        <v>1013</v>
      </c>
      <c r="O107" t="s">
        <v>242</v>
      </c>
      <c r="P107" t="s">
        <v>242</v>
      </c>
      <c r="Q107">
        <v>1</v>
      </c>
      <c r="X107">
        <v>0.41</v>
      </c>
      <c r="Y107">
        <v>0</v>
      </c>
      <c r="Z107">
        <v>0</v>
      </c>
      <c r="AA107">
        <v>0</v>
      </c>
      <c r="AB107">
        <v>12.92</v>
      </c>
      <c r="AC107">
        <v>0</v>
      </c>
      <c r="AD107">
        <v>1</v>
      </c>
      <c r="AE107">
        <v>1</v>
      </c>
      <c r="AF107" t="s">
        <v>3</v>
      </c>
      <c r="AG107">
        <v>0.41</v>
      </c>
      <c r="AH107">
        <v>2</v>
      </c>
      <c r="AI107">
        <v>34731004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34731007</v>
      </c>
      <c r="C108">
        <v>34731003</v>
      </c>
      <c r="D108">
        <v>32163330</v>
      </c>
      <c r="E108">
        <v>1</v>
      </c>
      <c r="F108">
        <v>1</v>
      </c>
      <c r="G108">
        <v>1</v>
      </c>
      <c r="H108">
        <v>1</v>
      </c>
      <c r="I108" t="s">
        <v>273</v>
      </c>
      <c r="J108" t="s">
        <v>3</v>
      </c>
      <c r="K108" t="s">
        <v>274</v>
      </c>
      <c r="L108">
        <v>1191</v>
      </c>
      <c r="N108">
        <v>1013</v>
      </c>
      <c r="O108" t="s">
        <v>242</v>
      </c>
      <c r="P108" t="s">
        <v>242</v>
      </c>
      <c r="Q108">
        <v>1</v>
      </c>
      <c r="X108">
        <v>0.41</v>
      </c>
      <c r="Y108">
        <v>0</v>
      </c>
      <c r="Z108">
        <v>0</v>
      </c>
      <c r="AA108">
        <v>0</v>
      </c>
      <c r="AB108">
        <v>12.69</v>
      </c>
      <c r="AC108">
        <v>0</v>
      </c>
      <c r="AD108">
        <v>1</v>
      </c>
      <c r="AE108">
        <v>1</v>
      </c>
      <c r="AF108" t="s">
        <v>3</v>
      </c>
      <c r="AG108">
        <v>0.41</v>
      </c>
      <c r="AH108">
        <v>2</v>
      </c>
      <c r="AI108">
        <v>34731005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ROW(Source!A39)</f>
        <v>39</v>
      </c>
      <c r="B109">
        <v>34731006</v>
      </c>
      <c r="C109">
        <v>34731003</v>
      </c>
      <c r="D109">
        <v>32164293</v>
      </c>
      <c r="E109">
        <v>1</v>
      </c>
      <c r="F109">
        <v>1</v>
      </c>
      <c r="G109">
        <v>1</v>
      </c>
      <c r="H109">
        <v>1</v>
      </c>
      <c r="I109" t="s">
        <v>271</v>
      </c>
      <c r="J109" t="s">
        <v>3</v>
      </c>
      <c r="K109" t="s">
        <v>272</v>
      </c>
      <c r="L109">
        <v>1191</v>
      </c>
      <c r="N109">
        <v>1013</v>
      </c>
      <c r="O109" t="s">
        <v>242</v>
      </c>
      <c r="P109" t="s">
        <v>242</v>
      </c>
      <c r="Q109">
        <v>1</v>
      </c>
      <c r="X109">
        <v>0.41</v>
      </c>
      <c r="Y109">
        <v>0</v>
      </c>
      <c r="Z109">
        <v>0</v>
      </c>
      <c r="AA109">
        <v>0</v>
      </c>
      <c r="AB109">
        <v>12.92</v>
      </c>
      <c r="AC109">
        <v>0</v>
      </c>
      <c r="AD109">
        <v>1</v>
      </c>
      <c r="AE109">
        <v>1</v>
      </c>
      <c r="AF109" t="s">
        <v>3</v>
      </c>
      <c r="AG109">
        <v>0.41</v>
      </c>
      <c r="AH109">
        <v>2</v>
      </c>
      <c r="AI109">
        <v>34731004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ROW(Source!A39)</f>
        <v>39</v>
      </c>
      <c r="B110">
        <v>34731007</v>
      </c>
      <c r="C110">
        <v>34731003</v>
      </c>
      <c r="D110">
        <v>32163330</v>
      </c>
      <c r="E110">
        <v>1</v>
      </c>
      <c r="F110">
        <v>1</v>
      </c>
      <c r="G110">
        <v>1</v>
      </c>
      <c r="H110">
        <v>1</v>
      </c>
      <c r="I110" t="s">
        <v>273</v>
      </c>
      <c r="J110" t="s">
        <v>3</v>
      </c>
      <c r="K110" t="s">
        <v>274</v>
      </c>
      <c r="L110">
        <v>1191</v>
      </c>
      <c r="N110">
        <v>1013</v>
      </c>
      <c r="O110" t="s">
        <v>242</v>
      </c>
      <c r="P110" t="s">
        <v>242</v>
      </c>
      <c r="Q110">
        <v>1</v>
      </c>
      <c r="X110">
        <v>0.41</v>
      </c>
      <c r="Y110">
        <v>0</v>
      </c>
      <c r="Z110">
        <v>0</v>
      </c>
      <c r="AA110">
        <v>0</v>
      </c>
      <c r="AB110">
        <v>12.69</v>
      </c>
      <c r="AC110">
        <v>0</v>
      </c>
      <c r="AD110">
        <v>1</v>
      </c>
      <c r="AE110">
        <v>1</v>
      </c>
      <c r="AF110" t="s">
        <v>3</v>
      </c>
      <c r="AG110">
        <v>0.41</v>
      </c>
      <c r="AH110">
        <v>2</v>
      </c>
      <c r="AI110">
        <v>34731005</v>
      </c>
      <c r="AJ110">
        <v>56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ROW(Source!A40)</f>
        <v>40</v>
      </c>
      <c r="B111">
        <v>34731011</v>
      </c>
      <c r="C111">
        <v>34731008</v>
      </c>
      <c r="D111">
        <v>32163577</v>
      </c>
      <c r="E111">
        <v>1</v>
      </c>
      <c r="F111">
        <v>1</v>
      </c>
      <c r="G111">
        <v>1</v>
      </c>
      <c r="H111">
        <v>1</v>
      </c>
      <c r="I111" t="s">
        <v>275</v>
      </c>
      <c r="J111" t="s">
        <v>3</v>
      </c>
      <c r="K111" t="s">
        <v>276</v>
      </c>
      <c r="L111">
        <v>1191</v>
      </c>
      <c r="N111">
        <v>1013</v>
      </c>
      <c r="O111" t="s">
        <v>242</v>
      </c>
      <c r="P111" t="s">
        <v>242</v>
      </c>
      <c r="Q111">
        <v>1</v>
      </c>
      <c r="X111">
        <v>1.94</v>
      </c>
      <c r="Y111">
        <v>0</v>
      </c>
      <c r="Z111">
        <v>0</v>
      </c>
      <c r="AA111">
        <v>0</v>
      </c>
      <c r="AB111">
        <v>9.6199999999999992</v>
      </c>
      <c r="AC111">
        <v>0</v>
      </c>
      <c r="AD111">
        <v>1</v>
      </c>
      <c r="AE111">
        <v>1</v>
      </c>
      <c r="AF111" t="s">
        <v>3</v>
      </c>
      <c r="AG111">
        <v>1.94</v>
      </c>
      <c r="AH111">
        <v>2</v>
      </c>
      <c r="AI111">
        <v>34731009</v>
      </c>
      <c r="AJ111">
        <v>57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ROW(Source!A40)</f>
        <v>40</v>
      </c>
      <c r="B112">
        <v>34731012</v>
      </c>
      <c r="C112">
        <v>34731008</v>
      </c>
      <c r="D112">
        <v>32163330</v>
      </c>
      <c r="E112">
        <v>1</v>
      </c>
      <c r="F112">
        <v>1</v>
      </c>
      <c r="G112">
        <v>1</v>
      </c>
      <c r="H112">
        <v>1</v>
      </c>
      <c r="I112" t="s">
        <v>273</v>
      </c>
      <c r="J112" t="s">
        <v>3</v>
      </c>
      <c r="K112" t="s">
        <v>274</v>
      </c>
      <c r="L112">
        <v>1191</v>
      </c>
      <c r="N112">
        <v>1013</v>
      </c>
      <c r="O112" t="s">
        <v>242</v>
      </c>
      <c r="P112" t="s">
        <v>242</v>
      </c>
      <c r="Q112">
        <v>1</v>
      </c>
      <c r="X112">
        <v>2.92</v>
      </c>
      <c r="Y112">
        <v>0</v>
      </c>
      <c r="Z112">
        <v>0</v>
      </c>
      <c r="AA112">
        <v>0</v>
      </c>
      <c r="AB112">
        <v>12.69</v>
      </c>
      <c r="AC112">
        <v>0</v>
      </c>
      <c r="AD112">
        <v>1</v>
      </c>
      <c r="AE112">
        <v>1</v>
      </c>
      <c r="AF112" t="s">
        <v>3</v>
      </c>
      <c r="AG112">
        <v>2.92</v>
      </c>
      <c r="AH112">
        <v>2</v>
      </c>
      <c r="AI112">
        <v>34731010</v>
      </c>
      <c r="AJ112">
        <v>58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ROW(Source!A41)</f>
        <v>41</v>
      </c>
      <c r="B113">
        <v>34731011</v>
      </c>
      <c r="C113">
        <v>34731008</v>
      </c>
      <c r="D113">
        <v>32163577</v>
      </c>
      <c r="E113">
        <v>1</v>
      </c>
      <c r="F113">
        <v>1</v>
      </c>
      <c r="G113">
        <v>1</v>
      </c>
      <c r="H113">
        <v>1</v>
      </c>
      <c r="I113" t="s">
        <v>275</v>
      </c>
      <c r="J113" t="s">
        <v>3</v>
      </c>
      <c r="K113" t="s">
        <v>276</v>
      </c>
      <c r="L113">
        <v>1191</v>
      </c>
      <c r="N113">
        <v>1013</v>
      </c>
      <c r="O113" t="s">
        <v>242</v>
      </c>
      <c r="P113" t="s">
        <v>242</v>
      </c>
      <c r="Q113">
        <v>1</v>
      </c>
      <c r="X113">
        <v>1.94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3</v>
      </c>
      <c r="AG113">
        <v>1.94</v>
      </c>
      <c r="AH113">
        <v>2</v>
      </c>
      <c r="AI113">
        <v>34731009</v>
      </c>
      <c r="AJ113">
        <v>59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ROW(Source!A41)</f>
        <v>41</v>
      </c>
      <c r="B114">
        <v>34731012</v>
      </c>
      <c r="C114">
        <v>34731008</v>
      </c>
      <c r="D114">
        <v>32163330</v>
      </c>
      <c r="E114">
        <v>1</v>
      </c>
      <c r="F114">
        <v>1</v>
      </c>
      <c r="G114">
        <v>1</v>
      </c>
      <c r="H114">
        <v>1</v>
      </c>
      <c r="I114" t="s">
        <v>273</v>
      </c>
      <c r="J114" t="s">
        <v>3</v>
      </c>
      <c r="K114" t="s">
        <v>274</v>
      </c>
      <c r="L114">
        <v>1191</v>
      </c>
      <c r="N114">
        <v>1013</v>
      </c>
      <c r="O114" t="s">
        <v>242</v>
      </c>
      <c r="P114" t="s">
        <v>242</v>
      </c>
      <c r="Q114">
        <v>1</v>
      </c>
      <c r="X114">
        <v>2.92</v>
      </c>
      <c r="Y114">
        <v>0</v>
      </c>
      <c r="Z114">
        <v>0</v>
      </c>
      <c r="AA114">
        <v>0</v>
      </c>
      <c r="AB114">
        <v>12.69</v>
      </c>
      <c r="AC114">
        <v>0</v>
      </c>
      <c r="AD114">
        <v>1</v>
      </c>
      <c r="AE114">
        <v>1</v>
      </c>
      <c r="AF114" t="s">
        <v>3</v>
      </c>
      <c r="AG114">
        <v>2.92</v>
      </c>
      <c r="AH114">
        <v>2</v>
      </c>
      <c r="AI114">
        <v>34731010</v>
      </c>
      <c r="AJ114">
        <v>60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ROW(Source!A42)</f>
        <v>42</v>
      </c>
      <c r="B115">
        <v>34731018</v>
      </c>
      <c r="C115">
        <v>34731013</v>
      </c>
      <c r="D115">
        <v>31715651</v>
      </c>
      <c r="E115">
        <v>1</v>
      </c>
      <c r="F115">
        <v>1</v>
      </c>
      <c r="G115">
        <v>1</v>
      </c>
      <c r="H115">
        <v>1</v>
      </c>
      <c r="I115" t="s">
        <v>254</v>
      </c>
      <c r="J115" t="s">
        <v>3</v>
      </c>
      <c r="K115" t="s">
        <v>255</v>
      </c>
      <c r="L115">
        <v>1191</v>
      </c>
      <c r="N115">
        <v>1013</v>
      </c>
      <c r="O115" t="s">
        <v>242</v>
      </c>
      <c r="P115" t="s">
        <v>242</v>
      </c>
      <c r="Q115">
        <v>1</v>
      </c>
      <c r="X115">
        <v>5.21</v>
      </c>
      <c r="Y115">
        <v>0</v>
      </c>
      <c r="Z115">
        <v>0</v>
      </c>
      <c r="AA115">
        <v>0</v>
      </c>
      <c r="AB115">
        <v>9.6199999999999992</v>
      </c>
      <c r="AC115">
        <v>0</v>
      </c>
      <c r="AD115">
        <v>1</v>
      </c>
      <c r="AE115">
        <v>1</v>
      </c>
      <c r="AF115" t="s">
        <v>3</v>
      </c>
      <c r="AG115">
        <v>5.21</v>
      </c>
      <c r="AH115">
        <v>2</v>
      </c>
      <c r="AI115">
        <v>34731014</v>
      </c>
      <c r="AJ115">
        <v>61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ROW(Source!A42)</f>
        <v>42</v>
      </c>
      <c r="B116">
        <v>34731019</v>
      </c>
      <c r="C116">
        <v>34731013</v>
      </c>
      <c r="D116">
        <v>31709492</v>
      </c>
      <c r="E116">
        <v>1</v>
      </c>
      <c r="F116">
        <v>1</v>
      </c>
      <c r="G116">
        <v>1</v>
      </c>
      <c r="H116">
        <v>1</v>
      </c>
      <c r="I116" t="s">
        <v>240</v>
      </c>
      <c r="J116" t="s">
        <v>3</v>
      </c>
      <c r="K116" t="s">
        <v>241</v>
      </c>
      <c r="L116">
        <v>1191</v>
      </c>
      <c r="N116">
        <v>1013</v>
      </c>
      <c r="O116" t="s">
        <v>242</v>
      </c>
      <c r="P116" t="s">
        <v>242</v>
      </c>
      <c r="Q116">
        <v>1</v>
      </c>
      <c r="X116">
        <v>3.46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</v>
      </c>
      <c r="AG116">
        <v>3.46</v>
      </c>
      <c r="AH116">
        <v>2</v>
      </c>
      <c r="AI116">
        <v>34731015</v>
      </c>
      <c r="AJ116">
        <v>62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ROW(Source!A42)</f>
        <v>42</v>
      </c>
      <c r="B117">
        <v>34731020</v>
      </c>
      <c r="C117">
        <v>34731013</v>
      </c>
      <c r="D117">
        <v>31526753</v>
      </c>
      <c r="E117">
        <v>1</v>
      </c>
      <c r="F117">
        <v>1</v>
      </c>
      <c r="G117">
        <v>1</v>
      </c>
      <c r="H117">
        <v>2</v>
      </c>
      <c r="I117" t="s">
        <v>256</v>
      </c>
      <c r="J117" t="s">
        <v>257</v>
      </c>
      <c r="K117" t="s">
        <v>258</v>
      </c>
      <c r="L117">
        <v>1368</v>
      </c>
      <c r="N117">
        <v>1011</v>
      </c>
      <c r="O117" t="s">
        <v>246</v>
      </c>
      <c r="P117" t="s">
        <v>246</v>
      </c>
      <c r="Q117">
        <v>1</v>
      </c>
      <c r="X117">
        <v>1.73</v>
      </c>
      <c r="Y117">
        <v>0</v>
      </c>
      <c r="Z117">
        <v>111.99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1.73</v>
      </c>
      <c r="AH117">
        <v>2</v>
      </c>
      <c r="AI117">
        <v>34731016</v>
      </c>
      <c r="AJ117">
        <v>63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ROW(Source!A42)</f>
        <v>42</v>
      </c>
      <c r="B118">
        <v>34731021</v>
      </c>
      <c r="C118">
        <v>34731013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265</v>
      </c>
      <c r="J118" t="s">
        <v>266</v>
      </c>
      <c r="K118" t="s">
        <v>267</v>
      </c>
      <c r="L118">
        <v>1368</v>
      </c>
      <c r="N118">
        <v>1011</v>
      </c>
      <c r="O118" t="s">
        <v>246</v>
      </c>
      <c r="P118" t="s">
        <v>246</v>
      </c>
      <c r="Q118">
        <v>1</v>
      </c>
      <c r="X118">
        <v>1.73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1.73</v>
      </c>
      <c r="AH118">
        <v>2</v>
      </c>
      <c r="AI118">
        <v>34731017</v>
      </c>
      <c r="AJ118">
        <v>64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ROW(Source!A42)</f>
        <v>42</v>
      </c>
      <c r="B119">
        <v>34731022</v>
      </c>
      <c r="C119">
        <v>34731013</v>
      </c>
      <c r="D119">
        <v>31443668</v>
      </c>
      <c r="E119">
        <v>17</v>
      </c>
      <c r="F119">
        <v>1</v>
      </c>
      <c r="G119">
        <v>1</v>
      </c>
      <c r="H119">
        <v>3</v>
      </c>
      <c r="I119" t="s">
        <v>316</v>
      </c>
      <c r="J119" t="s">
        <v>3</v>
      </c>
      <c r="K119" t="s">
        <v>317</v>
      </c>
      <c r="L119">
        <v>1374</v>
      </c>
      <c r="N119">
        <v>1013</v>
      </c>
      <c r="O119" t="s">
        <v>318</v>
      </c>
      <c r="P119" t="s">
        <v>318</v>
      </c>
      <c r="Q119">
        <v>1</v>
      </c>
      <c r="X119">
        <v>1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</v>
      </c>
      <c r="AH119">
        <v>3</v>
      </c>
      <c r="AI119">
        <v>-1</v>
      </c>
      <c r="AJ119" t="s">
        <v>3</v>
      </c>
      <c r="AK119">
        <v>4</v>
      </c>
      <c r="AL119">
        <v>-1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ROW(Source!A43)</f>
        <v>43</v>
      </c>
      <c r="B120">
        <v>34731018</v>
      </c>
      <c r="C120">
        <v>34731013</v>
      </c>
      <c r="D120">
        <v>31715651</v>
      </c>
      <c r="E120">
        <v>1</v>
      </c>
      <c r="F120">
        <v>1</v>
      </c>
      <c r="G120">
        <v>1</v>
      </c>
      <c r="H120">
        <v>1</v>
      </c>
      <c r="I120" t="s">
        <v>254</v>
      </c>
      <c r="J120" t="s">
        <v>3</v>
      </c>
      <c r="K120" t="s">
        <v>255</v>
      </c>
      <c r="L120">
        <v>1191</v>
      </c>
      <c r="N120">
        <v>1013</v>
      </c>
      <c r="O120" t="s">
        <v>242</v>
      </c>
      <c r="P120" t="s">
        <v>242</v>
      </c>
      <c r="Q120">
        <v>1</v>
      </c>
      <c r="X120">
        <v>5.21</v>
      </c>
      <c r="Y120">
        <v>0</v>
      </c>
      <c r="Z120">
        <v>0</v>
      </c>
      <c r="AA120">
        <v>0</v>
      </c>
      <c r="AB120">
        <v>9.6199999999999992</v>
      </c>
      <c r="AC120">
        <v>0</v>
      </c>
      <c r="AD120">
        <v>1</v>
      </c>
      <c r="AE120">
        <v>1</v>
      </c>
      <c r="AF120" t="s">
        <v>3</v>
      </c>
      <c r="AG120">
        <v>5.21</v>
      </c>
      <c r="AH120">
        <v>2</v>
      </c>
      <c r="AI120">
        <v>34731014</v>
      </c>
      <c r="AJ120">
        <v>65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ROW(Source!A43)</f>
        <v>43</v>
      </c>
      <c r="B121">
        <v>34731019</v>
      </c>
      <c r="C121">
        <v>34731013</v>
      </c>
      <c r="D121">
        <v>31709492</v>
      </c>
      <c r="E121">
        <v>1</v>
      </c>
      <c r="F121">
        <v>1</v>
      </c>
      <c r="G121">
        <v>1</v>
      </c>
      <c r="H121">
        <v>1</v>
      </c>
      <c r="I121" t="s">
        <v>240</v>
      </c>
      <c r="J121" t="s">
        <v>3</v>
      </c>
      <c r="K121" t="s">
        <v>241</v>
      </c>
      <c r="L121">
        <v>1191</v>
      </c>
      <c r="N121">
        <v>1013</v>
      </c>
      <c r="O121" t="s">
        <v>242</v>
      </c>
      <c r="P121" t="s">
        <v>242</v>
      </c>
      <c r="Q121">
        <v>1</v>
      </c>
      <c r="X121">
        <v>3.46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 t="s">
        <v>3</v>
      </c>
      <c r="AG121">
        <v>3.46</v>
      </c>
      <c r="AH121">
        <v>2</v>
      </c>
      <c r="AI121">
        <v>34731015</v>
      </c>
      <c r="AJ121">
        <v>66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ROW(Source!A43)</f>
        <v>43</v>
      </c>
      <c r="B122">
        <v>34731020</v>
      </c>
      <c r="C122">
        <v>34731013</v>
      </c>
      <c r="D122">
        <v>31526753</v>
      </c>
      <c r="E122">
        <v>1</v>
      </c>
      <c r="F122">
        <v>1</v>
      </c>
      <c r="G122">
        <v>1</v>
      </c>
      <c r="H122">
        <v>2</v>
      </c>
      <c r="I122" t="s">
        <v>256</v>
      </c>
      <c r="J122" t="s">
        <v>257</v>
      </c>
      <c r="K122" t="s">
        <v>258</v>
      </c>
      <c r="L122">
        <v>1368</v>
      </c>
      <c r="N122">
        <v>1011</v>
      </c>
      <c r="O122" t="s">
        <v>246</v>
      </c>
      <c r="P122" t="s">
        <v>246</v>
      </c>
      <c r="Q122">
        <v>1</v>
      </c>
      <c r="X122">
        <v>1.73</v>
      </c>
      <c r="Y122">
        <v>0</v>
      </c>
      <c r="Z122">
        <v>111.99</v>
      </c>
      <c r="AA122">
        <v>13.5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1.73</v>
      </c>
      <c r="AH122">
        <v>2</v>
      </c>
      <c r="AI122">
        <v>34731016</v>
      </c>
      <c r="AJ122">
        <v>67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ROW(Source!A43)</f>
        <v>43</v>
      </c>
      <c r="B123">
        <v>34731021</v>
      </c>
      <c r="C123">
        <v>34731013</v>
      </c>
      <c r="D123">
        <v>31528142</v>
      </c>
      <c r="E123">
        <v>1</v>
      </c>
      <c r="F123">
        <v>1</v>
      </c>
      <c r="G123">
        <v>1</v>
      </c>
      <c r="H123">
        <v>2</v>
      </c>
      <c r="I123" t="s">
        <v>265</v>
      </c>
      <c r="J123" t="s">
        <v>266</v>
      </c>
      <c r="K123" t="s">
        <v>267</v>
      </c>
      <c r="L123">
        <v>1368</v>
      </c>
      <c r="N123">
        <v>1011</v>
      </c>
      <c r="O123" t="s">
        <v>246</v>
      </c>
      <c r="P123" t="s">
        <v>246</v>
      </c>
      <c r="Q123">
        <v>1</v>
      </c>
      <c r="X123">
        <v>1.73</v>
      </c>
      <c r="Y123">
        <v>0</v>
      </c>
      <c r="Z123">
        <v>65.709999999999994</v>
      </c>
      <c r="AA123">
        <v>11.6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1.73</v>
      </c>
      <c r="AH123">
        <v>2</v>
      </c>
      <c r="AI123">
        <v>34731017</v>
      </c>
      <c r="AJ123">
        <v>68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ROW(Source!A43)</f>
        <v>43</v>
      </c>
      <c r="B124">
        <v>34731022</v>
      </c>
      <c r="C124">
        <v>34731013</v>
      </c>
      <c r="D124">
        <v>31443668</v>
      </c>
      <c r="E124">
        <v>17</v>
      </c>
      <c r="F124">
        <v>1</v>
      </c>
      <c r="G124">
        <v>1</v>
      </c>
      <c r="H124">
        <v>3</v>
      </c>
      <c r="I124" t="s">
        <v>316</v>
      </c>
      <c r="J124" t="s">
        <v>3</v>
      </c>
      <c r="K124" t="s">
        <v>317</v>
      </c>
      <c r="L124">
        <v>1374</v>
      </c>
      <c r="N124">
        <v>1013</v>
      </c>
      <c r="O124" t="s">
        <v>318</v>
      </c>
      <c r="P124" t="s">
        <v>318</v>
      </c>
      <c r="Q124">
        <v>1</v>
      </c>
      <c r="X124">
        <v>1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</v>
      </c>
      <c r="AH124">
        <v>3</v>
      </c>
      <c r="AI124">
        <v>-1</v>
      </c>
      <c r="AJ124" t="s">
        <v>3</v>
      </c>
      <c r="AK124">
        <v>4</v>
      </c>
      <c r="AL124">
        <v>-1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ROW(Source!A44)</f>
        <v>44</v>
      </c>
      <c r="B125">
        <v>34731026</v>
      </c>
      <c r="C125">
        <v>34731023</v>
      </c>
      <c r="D125">
        <v>31709492</v>
      </c>
      <c r="E125">
        <v>1</v>
      </c>
      <c r="F125">
        <v>1</v>
      </c>
      <c r="G125">
        <v>1</v>
      </c>
      <c r="H125">
        <v>1</v>
      </c>
      <c r="I125" t="s">
        <v>240</v>
      </c>
      <c r="J125" t="s">
        <v>3</v>
      </c>
      <c r="K125" t="s">
        <v>241</v>
      </c>
      <c r="L125">
        <v>1191</v>
      </c>
      <c r="N125">
        <v>1013</v>
      </c>
      <c r="O125" t="s">
        <v>242</v>
      </c>
      <c r="P125" t="s">
        <v>242</v>
      </c>
      <c r="Q125">
        <v>1</v>
      </c>
      <c r="X125">
        <v>7.6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F125" t="s">
        <v>3</v>
      </c>
      <c r="AG125">
        <v>7.6</v>
      </c>
      <c r="AH125">
        <v>2</v>
      </c>
      <c r="AI125">
        <v>34731024</v>
      </c>
      <c r="AJ125">
        <v>69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ROW(Source!A44)</f>
        <v>44</v>
      </c>
      <c r="B126">
        <v>34731027</v>
      </c>
      <c r="C126">
        <v>34731023</v>
      </c>
      <c r="D126">
        <v>31525947</v>
      </c>
      <c r="E126">
        <v>1</v>
      </c>
      <c r="F126">
        <v>1</v>
      </c>
      <c r="G126">
        <v>1</v>
      </c>
      <c r="H126">
        <v>2</v>
      </c>
      <c r="I126" t="s">
        <v>277</v>
      </c>
      <c r="J126" t="s">
        <v>278</v>
      </c>
      <c r="K126" t="s">
        <v>279</v>
      </c>
      <c r="L126">
        <v>1368</v>
      </c>
      <c r="N126">
        <v>1011</v>
      </c>
      <c r="O126" t="s">
        <v>246</v>
      </c>
      <c r="P126" t="s">
        <v>246</v>
      </c>
      <c r="Q126">
        <v>1</v>
      </c>
      <c r="X126">
        <v>7.6</v>
      </c>
      <c r="Y126">
        <v>0</v>
      </c>
      <c r="Z126">
        <v>59.47</v>
      </c>
      <c r="AA126">
        <v>11.6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7.6</v>
      </c>
      <c r="AH126">
        <v>2</v>
      </c>
      <c r="AI126">
        <v>34731025</v>
      </c>
      <c r="AJ126">
        <v>70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ROW(Source!A45)</f>
        <v>45</v>
      </c>
      <c r="B127">
        <v>34731026</v>
      </c>
      <c r="C127">
        <v>34731023</v>
      </c>
      <c r="D127">
        <v>31709492</v>
      </c>
      <c r="E127">
        <v>1</v>
      </c>
      <c r="F127">
        <v>1</v>
      </c>
      <c r="G127">
        <v>1</v>
      </c>
      <c r="H127">
        <v>1</v>
      </c>
      <c r="I127" t="s">
        <v>240</v>
      </c>
      <c r="J127" t="s">
        <v>3</v>
      </c>
      <c r="K127" t="s">
        <v>241</v>
      </c>
      <c r="L127">
        <v>1191</v>
      </c>
      <c r="N127">
        <v>1013</v>
      </c>
      <c r="O127" t="s">
        <v>242</v>
      </c>
      <c r="P127" t="s">
        <v>242</v>
      </c>
      <c r="Q127">
        <v>1</v>
      </c>
      <c r="X127">
        <v>7.6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3</v>
      </c>
      <c r="AG127">
        <v>7.6</v>
      </c>
      <c r="AH127">
        <v>2</v>
      </c>
      <c r="AI127">
        <v>34731024</v>
      </c>
      <c r="AJ127">
        <v>71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ROW(Source!A45)</f>
        <v>45</v>
      </c>
      <c r="B128">
        <v>34731027</v>
      </c>
      <c r="C128">
        <v>34731023</v>
      </c>
      <c r="D128">
        <v>31525947</v>
      </c>
      <c r="E128">
        <v>1</v>
      </c>
      <c r="F128">
        <v>1</v>
      </c>
      <c r="G128">
        <v>1</v>
      </c>
      <c r="H128">
        <v>2</v>
      </c>
      <c r="I128" t="s">
        <v>277</v>
      </c>
      <c r="J128" t="s">
        <v>278</v>
      </c>
      <c r="K128" t="s">
        <v>279</v>
      </c>
      <c r="L128">
        <v>1368</v>
      </c>
      <c r="N128">
        <v>1011</v>
      </c>
      <c r="O128" t="s">
        <v>246</v>
      </c>
      <c r="P128" t="s">
        <v>246</v>
      </c>
      <c r="Q128">
        <v>1</v>
      </c>
      <c r="X128">
        <v>7.6</v>
      </c>
      <c r="Y128">
        <v>0</v>
      </c>
      <c r="Z128">
        <v>59.47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7.6</v>
      </c>
      <c r="AH128">
        <v>2</v>
      </c>
      <c r="AI128">
        <v>34731025</v>
      </c>
      <c r="AJ128">
        <v>72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2019-03-26T07:21:15Z</dcterms:created>
  <dcterms:modified xsi:type="dcterms:W3CDTF">2019-05-17T11:42:57Z</dcterms:modified>
</cp:coreProperties>
</file>