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Материалы" sheetId="9" r:id="rId1"/>
    <sheet name="1.Лок.смета.и.Акт" sheetId="7" r:id="rId2"/>
    <sheet name="SourceOb.1" sheetId="6" state="hidden" r:id="rId3"/>
    <sheet name="Source" sheetId="1" state="hidden" r:id="rId4"/>
    <sheet name="SourceObSm" sheetId="2" state="hidden" r:id="rId5"/>
    <sheet name="SmtRes" sheetId="3" state="hidden" r:id="rId6"/>
    <sheet name="EtalonRes" sheetId="4" state="hidden" r:id="rId7"/>
  </sheets>
  <definedNames>
    <definedName name="_xlnm.Print_Titles" localSheetId="1">'1.Лок.смета.и.Акт'!$46:$46</definedName>
    <definedName name="_xlnm.Print_Titles" localSheetId="0">'2.Материалы'!$18:$18</definedName>
    <definedName name="_xlnm.Print_Area" localSheetId="1">'1.Лок.смета.и.Акт'!$A$1:$K$274</definedName>
    <definedName name="_xlnm.Print_Area" localSheetId="0">'2.Материалы'!$A$1:$G$47</definedName>
  </definedNames>
  <calcPr calcId="144525"/>
</workbook>
</file>

<file path=xl/calcChain.xml><?xml version="1.0" encoding="utf-8"?>
<calcChain xmlns="http://schemas.openxmlformats.org/spreadsheetml/2006/main">
  <c r="BZ43" i="9" l="1"/>
  <c r="BY43" i="9"/>
  <c r="BZ40" i="9"/>
  <c r="BY40" i="9"/>
  <c r="F29" i="9"/>
  <c r="F30" i="9"/>
  <c r="F34" i="9"/>
  <c r="F33" i="9"/>
  <c r="F32" i="9"/>
  <c r="F31" i="9"/>
  <c r="F24" i="9"/>
  <c r="F28" i="9"/>
  <c r="F27" i="9"/>
  <c r="F26" i="9"/>
  <c r="F25" i="9"/>
  <c r="F23" i="9"/>
  <c r="F21" i="9"/>
  <c r="F20" i="9"/>
  <c r="F22" i="9"/>
  <c r="BS11" i="9"/>
  <c r="BR6" i="9"/>
  <c r="BR5" i="9"/>
  <c r="BR4" i="9"/>
  <c r="BR3" i="9"/>
  <c r="BZ270" i="7"/>
  <c r="BY270" i="7"/>
  <c r="BZ267" i="7"/>
  <c r="BY267" i="7"/>
  <c r="BZ261" i="7"/>
  <c r="BY261" i="7"/>
  <c r="BZ258" i="7"/>
  <c r="BY258" i="7"/>
  <c r="FV14" i="6"/>
  <c r="FU14" i="6"/>
  <c r="FT14" i="6"/>
  <c r="FS14" i="6"/>
  <c r="FP14" i="6"/>
  <c r="FH14" i="6"/>
  <c r="FG14" i="6"/>
  <c r="FF14" i="6"/>
  <c r="FD14" i="6"/>
  <c r="FA14" i="6"/>
  <c r="FV240" i="7"/>
  <c r="FU240" i="7"/>
  <c r="FT240" i="7"/>
  <c r="FS240" i="7"/>
  <c r="FP240" i="7"/>
  <c r="H249" i="7" s="1"/>
  <c r="FH240" i="7"/>
  <c r="FG240" i="7"/>
  <c r="FF240" i="7"/>
  <c r="FD240" i="7"/>
  <c r="FA240" i="7"/>
  <c r="BC95" i="1"/>
  <c r="ES95" i="1"/>
  <c r="AL95" i="1"/>
  <c r="I95" i="1"/>
  <c r="P29" i="9" s="1"/>
  <c r="O29" i="9" s="1"/>
  <c r="E29" i="9" s="1"/>
  <c r="G29" i="9" s="1"/>
  <c r="I94" i="1"/>
  <c r="DW95" i="1"/>
  <c r="G95" i="1"/>
  <c r="F95" i="1"/>
  <c r="BC93" i="1"/>
  <c r="ES93" i="1"/>
  <c r="AL93" i="1"/>
  <c r="I93" i="1"/>
  <c r="P30" i="9" s="1"/>
  <c r="O30" i="9" s="1"/>
  <c r="E30" i="9" s="1"/>
  <c r="G30" i="9" s="1"/>
  <c r="I92" i="1"/>
  <c r="DW93" i="1"/>
  <c r="G93" i="1"/>
  <c r="F93" i="1"/>
  <c r="BC91" i="1"/>
  <c r="ES91" i="1"/>
  <c r="AL91" i="1"/>
  <c r="I91" i="1"/>
  <c r="P34" i="9" s="1"/>
  <c r="O34" i="9" s="1"/>
  <c r="E34" i="9" s="1"/>
  <c r="G34" i="9" s="1"/>
  <c r="I90" i="1"/>
  <c r="DW91" i="1"/>
  <c r="G91" i="1"/>
  <c r="F91" i="1"/>
  <c r="BC89" i="1"/>
  <c r="ES89" i="1"/>
  <c r="AL89" i="1"/>
  <c r="I89" i="1"/>
  <c r="P33" i="9" s="1"/>
  <c r="O33" i="9" s="1"/>
  <c r="E33" i="9" s="1"/>
  <c r="G33" i="9" s="1"/>
  <c r="I88" i="1"/>
  <c r="DW89" i="1"/>
  <c r="G89" i="1"/>
  <c r="F89" i="1"/>
  <c r="BC87" i="1"/>
  <c r="ES87" i="1"/>
  <c r="AL87" i="1"/>
  <c r="I87" i="1"/>
  <c r="P32" i="9" s="1"/>
  <c r="O32" i="9" s="1"/>
  <c r="E32" i="9" s="1"/>
  <c r="G32" i="9" s="1"/>
  <c r="I86" i="1"/>
  <c r="DW87" i="1"/>
  <c r="G87" i="1"/>
  <c r="F87" i="1"/>
  <c r="BC85" i="1"/>
  <c r="ES85" i="1"/>
  <c r="AL85" i="1"/>
  <c r="I85" i="1"/>
  <c r="P31" i="9" s="1"/>
  <c r="O31" i="9" s="1"/>
  <c r="E31" i="9" s="1"/>
  <c r="G31" i="9" s="1"/>
  <c r="I84" i="1"/>
  <c r="DW85" i="1"/>
  <c r="G85" i="1"/>
  <c r="F85" i="1"/>
  <c r="BC83" i="1"/>
  <c r="ES83" i="1"/>
  <c r="AL83" i="1"/>
  <c r="I83" i="1"/>
  <c r="P24" i="9" s="1"/>
  <c r="O24" i="9" s="1"/>
  <c r="E24" i="9" s="1"/>
  <c r="G24" i="9" s="1"/>
  <c r="I82" i="1"/>
  <c r="DW83" i="1"/>
  <c r="G83" i="1"/>
  <c r="F83" i="1"/>
  <c r="BC81" i="1"/>
  <c r="ES81" i="1"/>
  <c r="AL81" i="1"/>
  <c r="I81" i="1"/>
  <c r="P28" i="9" s="1"/>
  <c r="O28" i="9" s="1"/>
  <c r="E28" i="9" s="1"/>
  <c r="G28" i="9" s="1"/>
  <c r="I80" i="1"/>
  <c r="DW81" i="1"/>
  <c r="G81" i="1"/>
  <c r="F81" i="1"/>
  <c r="BC79" i="1"/>
  <c r="ES79" i="1"/>
  <c r="AL79" i="1"/>
  <c r="I79" i="1"/>
  <c r="P27" i="9" s="1"/>
  <c r="O27" i="9" s="1"/>
  <c r="E27" i="9" s="1"/>
  <c r="G27" i="9" s="1"/>
  <c r="I78" i="1"/>
  <c r="DW79" i="1"/>
  <c r="G79" i="1"/>
  <c r="F79" i="1"/>
  <c r="BC77" i="1"/>
  <c r="ES77" i="1"/>
  <c r="AL77" i="1"/>
  <c r="I77" i="1"/>
  <c r="P26" i="9" s="1"/>
  <c r="O26" i="9" s="1"/>
  <c r="E26" i="9" s="1"/>
  <c r="G26" i="9" s="1"/>
  <c r="I76" i="1"/>
  <c r="DW77" i="1"/>
  <c r="G77" i="1"/>
  <c r="F77" i="1"/>
  <c r="BC75" i="1"/>
  <c r="ES75" i="1"/>
  <c r="AL75" i="1"/>
  <c r="I75" i="1"/>
  <c r="P25" i="9" s="1"/>
  <c r="O25" i="9" s="1"/>
  <c r="E25" i="9" s="1"/>
  <c r="G25" i="9" s="1"/>
  <c r="I74" i="1"/>
  <c r="DW75" i="1"/>
  <c r="G75" i="1"/>
  <c r="F75" i="1"/>
  <c r="BC73" i="1"/>
  <c r="ES73" i="1"/>
  <c r="AL73" i="1"/>
  <c r="I73" i="1"/>
  <c r="P23" i="9" s="1"/>
  <c r="O23" i="9" s="1"/>
  <c r="E23" i="9" s="1"/>
  <c r="G23" i="9" s="1"/>
  <c r="I72" i="1"/>
  <c r="DW73" i="1"/>
  <c r="G73" i="1"/>
  <c r="F73" i="1"/>
  <c r="BC71" i="1"/>
  <c r="ES71" i="1"/>
  <c r="AL71" i="1"/>
  <c r="I71" i="1"/>
  <c r="P21" i="9" s="1"/>
  <c r="O21" i="9" s="1"/>
  <c r="E21" i="9" s="1"/>
  <c r="G21" i="9" s="1"/>
  <c r="I70" i="1"/>
  <c r="DW71" i="1"/>
  <c r="G71" i="1"/>
  <c r="F71" i="1"/>
  <c r="BC69" i="1"/>
  <c r="ES69" i="1"/>
  <c r="AL69" i="1"/>
  <c r="I69" i="1"/>
  <c r="P20" i="9" s="1"/>
  <c r="O20" i="9" s="1"/>
  <c r="E20" i="9" s="1"/>
  <c r="G20" i="9" s="1"/>
  <c r="I68" i="1"/>
  <c r="DW69" i="1"/>
  <c r="G69" i="1"/>
  <c r="F69" i="1"/>
  <c r="BC67" i="1"/>
  <c r="ES67" i="1"/>
  <c r="AL67" i="1"/>
  <c r="I67" i="1"/>
  <c r="P22" i="9" s="1"/>
  <c r="O22" i="9" s="1"/>
  <c r="E22" i="9" s="1"/>
  <c r="G22" i="9" s="1"/>
  <c r="I66" i="1"/>
  <c r="DW67" i="1"/>
  <c r="G67" i="1"/>
  <c r="F67" i="1"/>
  <c r="EW65" i="1"/>
  <c r="AQ65" i="1"/>
  <c r="BA65" i="1"/>
  <c r="EV65" i="1"/>
  <c r="ER65" i="1" s="1"/>
  <c r="AO65" i="1"/>
  <c r="AK65" i="1" s="1"/>
  <c r="F189" i="7" s="1"/>
  <c r="I65" i="1"/>
  <c r="I64" i="1"/>
  <c r="DW65" i="1"/>
  <c r="EW63" i="1"/>
  <c r="AQ63" i="1"/>
  <c r="BA63" i="1"/>
  <c r="EV63" i="1"/>
  <c r="ER63" i="1" s="1"/>
  <c r="AO63" i="1"/>
  <c r="AK63" i="1" s="1"/>
  <c r="F183" i="7" s="1"/>
  <c r="I63" i="1"/>
  <c r="I62" i="1"/>
  <c r="DW63" i="1"/>
  <c r="EW61" i="1"/>
  <c r="AQ61" i="1"/>
  <c r="BA61" i="1"/>
  <c r="EV61" i="1"/>
  <c r="ER61" i="1" s="1"/>
  <c r="AO61" i="1"/>
  <c r="AK61" i="1" s="1"/>
  <c r="F177" i="7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4" i="7" s="1"/>
  <c r="I47" i="1"/>
  <c r="I46" i="1"/>
  <c r="DW47" i="1"/>
  <c r="EW45" i="1"/>
  <c r="AQ45" i="1"/>
  <c r="BA45" i="1"/>
  <c r="EV45" i="1"/>
  <c r="ER45" i="1" s="1"/>
  <c r="AO45" i="1"/>
  <c r="AK45" i="1" s="1"/>
  <c r="F118" i="7" s="1"/>
  <c r="I45" i="1"/>
  <c r="I44" i="1"/>
  <c r="DW45" i="1"/>
  <c r="EW43" i="1"/>
  <c r="AQ43" i="1"/>
  <c r="BA43" i="1"/>
  <c r="EV43" i="1"/>
  <c r="ER43" i="1" s="1"/>
  <c r="AO43" i="1"/>
  <c r="AK43" i="1" s="1"/>
  <c r="F112" i="7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8" i="7" s="1"/>
  <c r="I39" i="1"/>
  <c r="I38" i="1"/>
  <c r="DW39" i="1"/>
  <c r="BS37" i="1"/>
  <c r="EU37" i="1"/>
  <c r="AN37" i="1"/>
  <c r="BB37" i="1"/>
  <c r="ET37" i="1"/>
  <c r="ER37" i="1" s="1"/>
  <c r="AM37" i="1"/>
  <c r="AK37" i="1" s="1"/>
  <c r="F92" i="7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1" i="7" s="1"/>
  <c r="I29" i="1"/>
  <c r="I28" i="1"/>
  <c r="DW29" i="1"/>
  <c r="BS27" i="1"/>
  <c r="EU27" i="1"/>
  <c r="AN27" i="1"/>
  <c r="BB27" i="1"/>
  <c r="ET27" i="1"/>
  <c r="ER27" i="1" s="1"/>
  <c r="AM27" i="1"/>
  <c r="AK27" i="1" s="1"/>
  <c r="F55" i="7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G35" i="9" l="1"/>
  <c r="M35" i="9" s="1"/>
  <c r="G37" i="9" s="1"/>
  <c r="G2" i="1" s="1"/>
  <c r="ER59" i="1"/>
  <c r="AK59" i="1"/>
  <c r="F169" i="7" s="1"/>
  <c r="AK57" i="1"/>
  <c r="F161" i="7" s="1"/>
  <c r="ER57" i="1"/>
  <c r="ER55" i="1"/>
  <c r="AK55" i="1"/>
  <c r="F154" i="7" s="1"/>
  <c r="ER53" i="1"/>
  <c r="AK53" i="1"/>
  <c r="F146" i="7" s="1"/>
  <c r="ER51" i="1"/>
  <c r="AK51" i="1"/>
  <c r="F138" i="7" s="1"/>
  <c r="ER49" i="1"/>
  <c r="AK49" i="1"/>
  <c r="F130" i="7" s="1"/>
  <c r="ER41" i="1"/>
  <c r="AK41" i="1"/>
  <c r="F104" i="7" s="1"/>
  <c r="ER33" i="1"/>
  <c r="ER35" i="1"/>
  <c r="AK35" i="1"/>
  <c r="F83" i="7" s="1"/>
  <c r="AK33" i="1"/>
  <c r="F75" i="7" s="1"/>
  <c r="ER31" i="1"/>
  <c r="AK31" i="1"/>
  <c r="F67" i="7" s="1"/>
  <c r="ER25" i="1"/>
  <c r="AK25" i="1"/>
  <c r="F47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DB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A8" i="3"/>
  <c r="DB8" i="3"/>
  <c r="DC8" i="3"/>
  <c r="A9" i="3"/>
  <c r="CX9" i="3"/>
  <c r="CY9" i="3"/>
  <c r="CZ9" i="3"/>
  <c r="DB9" i="3" s="1"/>
  <c r="DA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B17" i="3" s="1"/>
  <c r="DA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B25" i="3" s="1"/>
  <c r="DA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B41" i="3" s="1"/>
  <c r="DA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B44" i="3" s="1"/>
  <c r="DA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B46" i="3" s="1"/>
  <c r="DA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A48" i="3"/>
  <c r="DB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B65" i="3" s="1"/>
  <c r="DA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B68" i="3" s="1"/>
  <c r="DA68" i="3"/>
  <c r="DC68" i="3"/>
  <c r="A69" i="3"/>
  <c r="CX69" i="3"/>
  <c r="CY69" i="3"/>
  <c r="CZ69" i="3"/>
  <c r="DA69" i="3"/>
  <c r="DB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A72" i="3"/>
  <c r="DB72" i="3"/>
  <c r="DC72" i="3"/>
  <c r="A73" i="3"/>
  <c r="CX73" i="3"/>
  <c r="CY73" i="3"/>
  <c r="CZ73" i="3"/>
  <c r="DB73" i="3" s="1"/>
  <c r="DA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B75" i="3" s="1"/>
  <c r="DA75" i="3"/>
  <c r="DC75" i="3"/>
  <c r="A76" i="3"/>
  <c r="CX76" i="3"/>
  <c r="CY76" i="3"/>
  <c r="CZ76" i="3"/>
  <c r="DB76" i="3" s="1"/>
  <c r="DA76" i="3"/>
  <c r="DC76" i="3"/>
  <c r="A77" i="3"/>
  <c r="CX77" i="3"/>
  <c r="CY77" i="3"/>
  <c r="CZ77" i="3"/>
  <c r="DA77" i="3"/>
  <c r="DB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B79" i="3" s="1"/>
  <c r="DA79" i="3"/>
  <c r="DC79" i="3"/>
  <c r="A80" i="3"/>
  <c r="CX80" i="3"/>
  <c r="CY80" i="3"/>
  <c r="CZ80" i="3"/>
  <c r="DA80" i="3"/>
  <c r="DB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B84" i="3" s="1"/>
  <c r="DA84" i="3"/>
  <c r="DC84" i="3"/>
  <c r="A85" i="3"/>
  <c r="CX85" i="3"/>
  <c r="CY85" i="3"/>
  <c r="CZ85" i="3"/>
  <c r="DA85" i="3"/>
  <c r="DB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A88" i="3"/>
  <c r="DB88" i="3"/>
  <c r="DC88" i="3"/>
  <c r="A89" i="3"/>
  <c r="CX89" i="3"/>
  <c r="CY89" i="3"/>
  <c r="CZ89" i="3"/>
  <c r="DB89" i="3" s="1"/>
  <c r="DA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B91" i="3" s="1"/>
  <c r="DA91" i="3"/>
  <c r="DC91" i="3"/>
  <c r="A92" i="3"/>
  <c r="CX92" i="3"/>
  <c r="CY92" i="3"/>
  <c r="CZ92" i="3"/>
  <c r="DB92" i="3" s="1"/>
  <c r="DA92" i="3"/>
  <c r="DC92" i="3"/>
  <c r="A93" i="3"/>
  <c r="CX93" i="3"/>
  <c r="CY93" i="3"/>
  <c r="CZ93" i="3"/>
  <c r="DA93" i="3"/>
  <c r="DB93" i="3"/>
  <c r="DC93" i="3"/>
  <c r="A94" i="3"/>
  <c r="CX94" i="3"/>
  <c r="CY94" i="3"/>
  <c r="CZ94" i="3"/>
  <c r="DB94" i="3" s="1"/>
  <c r="DA94" i="3"/>
  <c r="DC94" i="3"/>
  <c r="A95" i="3"/>
  <c r="CX95" i="3"/>
  <c r="CY95" i="3"/>
  <c r="CZ95" i="3"/>
  <c r="DB95" i="3" s="1"/>
  <c r="DA95" i="3"/>
  <c r="DC95" i="3"/>
  <c r="A96" i="3"/>
  <c r="CX96" i="3"/>
  <c r="CY96" i="3"/>
  <c r="CZ96" i="3"/>
  <c r="DA96" i="3"/>
  <c r="DB96" i="3"/>
  <c r="DC96" i="3"/>
  <c r="A97" i="3"/>
  <c r="CX97" i="3"/>
  <c r="CY97" i="3"/>
  <c r="CZ97" i="3"/>
  <c r="DB97" i="3" s="1"/>
  <c r="DA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B99" i="3" s="1"/>
  <c r="DA99" i="3"/>
  <c r="DC99" i="3"/>
  <c r="A100" i="3"/>
  <c r="CX100" i="3"/>
  <c r="CY100" i="3"/>
  <c r="CZ100" i="3"/>
  <c r="DB100" i="3" s="1"/>
  <c r="DA100" i="3"/>
  <c r="DC100" i="3"/>
  <c r="A101" i="3"/>
  <c r="CX101" i="3"/>
  <c r="CY101" i="3"/>
  <c r="CZ101" i="3"/>
  <c r="DA101" i="3"/>
  <c r="DB101" i="3"/>
  <c r="DC101" i="3"/>
  <c r="A102" i="3"/>
  <c r="CX102" i="3"/>
  <c r="CY102" i="3"/>
  <c r="CZ102" i="3"/>
  <c r="DB102" i="3" s="1"/>
  <c r="DA102" i="3"/>
  <c r="DC102" i="3"/>
  <c r="A103" i="3"/>
  <c r="CX103" i="3"/>
  <c r="CY103" i="3"/>
  <c r="CZ103" i="3"/>
  <c r="DB103" i="3" s="1"/>
  <c r="DA103" i="3"/>
  <c r="DC103" i="3"/>
  <c r="A104" i="3"/>
  <c r="CX104" i="3"/>
  <c r="CY104" i="3"/>
  <c r="CZ104" i="3"/>
  <c r="DA104" i="3"/>
  <c r="DB104" i="3"/>
  <c r="DC104" i="3"/>
  <c r="A105" i="3"/>
  <c r="CX105" i="3"/>
  <c r="CY105" i="3"/>
  <c r="CZ105" i="3"/>
  <c r="DB105" i="3" s="1"/>
  <c r="DA105" i="3"/>
  <c r="DC105" i="3"/>
  <c r="A106" i="3"/>
  <c r="CX106" i="3"/>
  <c r="CY106" i="3"/>
  <c r="CZ106" i="3"/>
  <c r="DB106" i="3" s="1"/>
  <c r="DA106" i="3"/>
  <c r="DC106" i="3"/>
  <c r="A107" i="3"/>
  <c r="CX107" i="3"/>
  <c r="CY107" i="3"/>
  <c r="CZ107" i="3"/>
  <c r="DB107" i="3" s="1"/>
  <c r="DA107" i="3"/>
  <c r="DC107" i="3"/>
  <c r="A108" i="3"/>
  <c r="CX108" i="3"/>
  <c r="CY108" i="3"/>
  <c r="CZ108" i="3"/>
  <c r="DB108" i="3" s="1"/>
  <c r="DA108" i="3"/>
  <c r="DC108" i="3"/>
  <c r="A109" i="3"/>
  <c r="CX109" i="3"/>
  <c r="CY109" i="3"/>
  <c r="CZ109" i="3"/>
  <c r="DA109" i="3"/>
  <c r="DB109" i="3"/>
  <c r="DC109" i="3"/>
  <c r="A110" i="3"/>
  <c r="CX110" i="3"/>
  <c r="CY110" i="3"/>
  <c r="CZ110" i="3"/>
  <c r="DB110" i="3" s="1"/>
  <c r="DA110" i="3"/>
  <c r="DC110" i="3"/>
  <c r="A111" i="3"/>
  <c r="CX111" i="3"/>
  <c r="CY111" i="3"/>
  <c r="CZ111" i="3"/>
  <c r="DB111" i="3" s="1"/>
  <c r="DA111" i="3"/>
  <c r="DC111" i="3"/>
  <c r="A112" i="3"/>
  <c r="CX112" i="3"/>
  <c r="CY112" i="3"/>
  <c r="CZ112" i="3"/>
  <c r="DA112" i="3"/>
  <c r="DB112" i="3"/>
  <c r="DC112" i="3"/>
  <c r="A113" i="3"/>
  <c r="CX113" i="3"/>
  <c r="CY113" i="3"/>
  <c r="CZ113" i="3"/>
  <c r="DB113" i="3" s="1"/>
  <c r="DA113" i="3"/>
  <c r="DC113" i="3"/>
  <c r="A114" i="3"/>
  <c r="CX114" i="3"/>
  <c r="CY114" i="3"/>
  <c r="CZ114" i="3"/>
  <c r="DB114" i="3" s="1"/>
  <c r="DA114" i="3"/>
  <c r="DC114" i="3"/>
  <c r="A115" i="3"/>
  <c r="CX115" i="3"/>
  <c r="CY115" i="3"/>
  <c r="CZ115" i="3"/>
  <c r="DB115" i="3" s="1"/>
  <c r="DA115" i="3"/>
  <c r="DC115" i="3"/>
  <c r="A116" i="3"/>
  <c r="CX116" i="3"/>
  <c r="CY116" i="3"/>
  <c r="CZ116" i="3"/>
  <c r="DB116" i="3" s="1"/>
  <c r="DA116" i="3"/>
  <c r="DC116" i="3"/>
  <c r="A117" i="3"/>
  <c r="CX117" i="3"/>
  <c r="CY117" i="3"/>
  <c r="CZ117" i="3"/>
  <c r="DA117" i="3"/>
  <c r="DB117" i="3"/>
  <c r="DC117" i="3"/>
  <c r="A118" i="3"/>
  <c r="CX118" i="3"/>
  <c r="CY118" i="3"/>
  <c r="CZ118" i="3"/>
  <c r="DB118" i="3" s="1"/>
  <c r="DA118" i="3"/>
  <c r="DC118" i="3"/>
  <c r="A119" i="3"/>
  <c r="CX119" i="3"/>
  <c r="CY119" i="3"/>
  <c r="CZ119" i="3"/>
  <c r="DB119" i="3" s="1"/>
  <c r="DA119" i="3"/>
  <c r="DC119" i="3"/>
  <c r="A120" i="3"/>
  <c r="CX120" i="3"/>
  <c r="CY120" i="3"/>
  <c r="CZ120" i="3"/>
  <c r="DA120" i="3"/>
  <c r="DB120" i="3"/>
  <c r="DC120" i="3"/>
  <c r="A121" i="3"/>
  <c r="CX121" i="3"/>
  <c r="CY121" i="3"/>
  <c r="CZ121" i="3"/>
  <c r="DB121" i="3" s="1"/>
  <c r="DA121" i="3"/>
  <c r="DC121" i="3"/>
  <c r="A122" i="3"/>
  <c r="CX122" i="3"/>
  <c r="CY122" i="3"/>
  <c r="CZ122" i="3"/>
  <c r="DB122" i="3" s="1"/>
  <c r="DA122" i="3"/>
  <c r="DC122" i="3"/>
  <c r="A123" i="3"/>
  <c r="CX123" i="3"/>
  <c r="CY123" i="3"/>
  <c r="CZ123" i="3"/>
  <c r="DB123" i="3" s="1"/>
  <c r="DA123" i="3"/>
  <c r="DC123" i="3"/>
  <c r="A124" i="3"/>
  <c r="CX124" i="3"/>
  <c r="CY124" i="3"/>
  <c r="CZ124" i="3"/>
  <c r="DB124" i="3" s="1"/>
  <c r="DA124" i="3"/>
  <c r="DC124" i="3"/>
  <c r="A125" i="3"/>
  <c r="CX125" i="3"/>
  <c r="CY125" i="3"/>
  <c r="CZ125" i="3"/>
  <c r="DA125" i="3"/>
  <c r="DB125" i="3"/>
  <c r="DC125" i="3"/>
  <c r="A126" i="3"/>
  <c r="CX126" i="3"/>
  <c r="CY126" i="3"/>
  <c r="CZ126" i="3"/>
  <c r="DB126" i="3" s="1"/>
  <c r="DA126" i="3"/>
  <c r="DC126" i="3"/>
  <c r="A127" i="3"/>
  <c r="CX127" i="3"/>
  <c r="CY127" i="3"/>
  <c r="CZ127" i="3"/>
  <c r="DB127" i="3" s="1"/>
  <c r="DA127" i="3"/>
  <c r="DC127" i="3"/>
  <c r="A128" i="3"/>
  <c r="CX128" i="3"/>
  <c r="CY128" i="3"/>
  <c r="CZ128" i="3"/>
  <c r="DA128" i="3"/>
  <c r="DB128" i="3"/>
  <c r="DC128" i="3"/>
  <c r="A129" i="3"/>
  <c r="CX129" i="3"/>
  <c r="CY129" i="3"/>
  <c r="CZ129" i="3"/>
  <c r="DB129" i="3" s="1"/>
  <c r="DA129" i="3"/>
  <c r="DC129" i="3"/>
  <c r="A130" i="3"/>
  <c r="CX130" i="3"/>
  <c r="CY130" i="3"/>
  <c r="CZ130" i="3"/>
  <c r="DB130" i="3" s="1"/>
  <c r="DA130" i="3"/>
  <c r="DC130" i="3"/>
  <c r="A131" i="3"/>
  <c r="CX131" i="3"/>
  <c r="CY131" i="3"/>
  <c r="CZ131" i="3"/>
  <c r="DB131" i="3" s="1"/>
  <c r="DA131" i="3"/>
  <c r="DC131" i="3"/>
  <c r="A132" i="3"/>
  <c r="CX132" i="3"/>
  <c r="CY132" i="3"/>
  <c r="CZ132" i="3"/>
  <c r="DB132" i="3" s="1"/>
  <c r="DA132" i="3"/>
  <c r="DC132" i="3"/>
  <c r="A133" i="3"/>
  <c r="CX133" i="3"/>
  <c r="CY133" i="3"/>
  <c r="CZ133" i="3"/>
  <c r="DA133" i="3"/>
  <c r="DB133" i="3"/>
  <c r="DC133" i="3"/>
  <c r="A134" i="3"/>
  <c r="CX134" i="3"/>
  <c r="CY134" i="3"/>
  <c r="CZ134" i="3"/>
  <c r="DB134" i="3" s="1"/>
  <c r="DA134" i="3"/>
  <c r="DC134" i="3"/>
  <c r="A135" i="3"/>
  <c r="CX135" i="3"/>
  <c r="CY135" i="3"/>
  <c r="CZ135" i="3"/>
  <c r="DB135" i="3" s="1"/>
  <c r="DA135" i="3"/>
  <c r="DC135" i="3"/>
  <c r="A136" i="3"/>
  <c r="CX136" i="3"/>
  <c r="CY136" i="3"/>
  <c r="CZ136" i="3"/>
  <c r="DA136" i="3"/>
  <c r="DB136" i="3"/>
  <c r="DC136" i="3"/>
  <c r="A137" i="3"/>
  <c r="CX137" i="3"/>
  <c r="CY137" i="3"/>
  <c r="CZ137" i="3"/>
  <c r="DB137" i="3" s="1"/>
  <c r="DA137" i="3"/>
  <c r="DC137" i="3"/>
  <c r="A138" i="3"/>
  <c r="CX138" i="3"/>
  <c r="CY138" i="3"/>
  <c r="CZ138" i="3"/>
  <c r="DB138" i="3" s="1"/>
  <c r="DA138" i="3"/>
  <c r="DC138" i="3"/>
  <c r="A139" i="3"/>
  <c r="CX139" i="3"/>
  <c r="CY139" i="3"/>
  <c r="CZ139" i="3"/>
  <c r="DB139" i="3" s="1"/>
  <c r="DA139" i="3"/>
  <c r="DC139" i="3"/>
  <c r="A140" i="3"/>
  <c r="CX140" i="3"/>
  <c r="CY140" i="3"/>
  <c r="CZ140" i="3"/>
  <c r="DB140" i="3" s="1"/>
  <c r="DA140" i="3"/>
  <c r="DC140" i="3"/>
  <c r="A141" i="3"/>
  <c r="CX141" i="3"/>
  <c r="CY141" i="3"/>
  <c r="CZ141" i="3"/>
  <c r="DA141" i="3"/>
  <c r="DB141" i="3"/>
  <c r="DC141" i="3"/>
  <c r="A142" i="3"/>
  <c r="CX142" i="3"/>
  <c r="CY142" i="3"/>
  <c r="CZ142" i="3"/>
  <c r="DB142" i="3" s="1"/>
  <c r="DA142" i="3"/>
  <c r="DC142" i="3"/>
  <c r="A143" i="3"/>
  <c r="CX143" i="3"/>
  <c r="CY143" i="3"/>
  <c r="CZ143" i="3"/>
  <c r="DB143" i="3" s="1"/>
  <c r="DA143" i="3"/>
  <c r="DC143" i="3"/>
  <c r="A144" i="3"/>
  <c r="CX144" i="3"/>
  <c r="CY144" i="3"/>
  <c r="CZ144" i="3"/>
  <c r="DA144" i="3"/>
  <c r="DB144" i="3"/>
  <c r="DC144" i="3"/>
  <c r="A145" i="3"/>
  <c r="CX145" i="3"/>
  <c r="CY145" i="3"/>
  <c r="CZ145" i="3"/>
  <c r="DB145" i="3" s="1"/>
  <c r="DA145" i="3"/>
  <c r="DC145" i="3"/>
  <c r="A146" i="3"/>
  <c r="CX146" i="3"/>
  <c r="CY146" i="3"/>
  <c r="CZ146" i="3"/>
  <c r="DB146" i="3" s="1"/>
  <c r="DA146" i="3"/>
  <c r="DC146" i="3"/>
  <c r="A147" i="3"/>
  <c r="CX147" i="3"/>
  <c r="CY147" i="3"/>
  <c r="CZ147" i="3"/>
  <c r="DB147" i="3" s="1"/>
  <c r="DA147" i="3"/>
  <c r="DC147" i="3"/>
  <c r="A148" i="3"/>
  <c r="CX148" i="3"/>
  <c r="CY148" i="3"/>
  <c r="CZ148" i="3"/>
  <c r="DB148" i="3" s="1"/>
  <c r="DA148" i="3"/>
  <c r="DC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HC24" i="1" s="1"/>
  <c r="GX24" i="1"/>
  <c r="C25" i="1"/>
  <c r="D25" i="1"/>
  <c r="AC25" i="1"/>
  <c r="CQ25" i="1" s="1"/>
  <c r="P25" i="1" s="1"/>
  <c r="AE25" i="1"/>
  <c r="AF25" i="1"/>
  <c r="AG25" i="1"/>
  <c r="CU25" i="1" s="1"/>
  <c r="T25" i="1" s="1"/>
  <c r="AH25" i="1"/>
  <c r="AI25" i="1"/>
  <c r="CW25" i="1" s="1"/>
  <c r="V25" i="1" s="1"/>
  <c r="AJ25" i="1"/>
  <c r="CX25" i="1" s="1"/>
  <c r="W25" i="1" s="1"/>
  <c r="FR25" i="1"/>
  <c r="GL25" i="1"/>
  <c r="GO25" i="1"/>
  <c r="GP25" i="1"/>
  <c r="GV25" i="1"/>
  <c r="GX25" i="1"/>
  <c r="HC25" i="1"/>
  <c r="C26" i="1"/>
  <c r="D26" i="1"/>
  <c r="AC26" i="1"/>
  <c r="AE26" i="1"/>
  <c r="CS26" i="1" s="1"/>
  <c r="R26" i="1" s="1"/>
  <c r="AF26" i="1"/>
  <c r="CT26" i="1" s="1"/>
  <c r="S26" i="1" s="1"/>
  <c r="AG26" i="1"/>
  <c r="CU26" i="1" s="1"/>
  <c r="T26" i="1" s="1"/>
  <c r="AH26" i="1"/>
  <c r="AI26" i="1"/>
  <c r="CW26" i="1" s="1"/>
  <c r="V26" i="1" s="1"/>
  <c r="AJ26" i="1"/>
  <c r="CV26" i="1"/>
  <c r="U26" i="1" s="1"/>
  <c r="CX26" i="1"/>
  <c r="W26" i="1" s="1"/>
  <c r="FR26" i="1"/>
  <c r="GL26" i="1"/>
  <c r="GO26" i="1"/>
  <c r="GP26" i="1"/>
  <c r="GV26" i="1"/>
  <c r="HC26" i="1" s="1"/>
  <c r="GX26" i="1" s="1"/>
  <c r="C27" i="1"/>
  <c r="D27" i="1"/>
  <c r="AC27" i="1"/>
  <c r="CQ27" i="1" s="1"/>
  <c r="P27" i="1" s="1"/>
  <c r="AE27" i="1"/>
  <c r="AF27" i="1"/>
  <c r="AG27" i="1"/>
  <c r="CU27" i="1" s="1"/>
  <c r="T27" i="1" s="1"/>
  <c r="AH27" i="1"/>
  <c r="AI27" i="1"/>
  <c r="CW27" i="1" s="1"/>
  <c r="V27" i="1" s="1"/>
  <c r="AJ27" i="1"/>
  <c r="CT27" i="1"/>
  <c r="S27" i="1" s="1"/>
  <c r="CV27" i="1"/>
  <c r="U27" i="1" s="1"/>
  <c r="CX27" i="1"/>
  <c r="W27" i="1" s="1"/>
  <c r="FR27" i="1"/>
  <c r="GL27" i="1"/>
  <c r="GO27" i="1"/>
  <c r="GP27" i="1"/>
  <c r="GV27" i="1"/>
  <c r="GX27" i="1"/>
  <c r="HC27" i="1"/>
  <c r="C28" i="1"/>
  <c r="D28" i="1"/>
  <c r="AC28" i="1"/>
  <c r="AE28" i="1"/>
  <c r="CS28" i="1" s="1"/>
  <c r="R28" i="1" s="1"/>
  <c r="AF28" i="1"/>
  <c r="CT28" i="1" s="1"/>
  <c r="S28" i="1" s="1"/>
  <c r="AG28" i="1"/>
  <c r="CU28" i="1" s="1"/>
  <c r="T28" i="1" s="1"/>
  <c r="AH28" i="1"/>
  <c r="AI28" i="1"/>
  <c r="CW28" i="1" s="1"/>
  <c r="V28" i="1" s="1"/>
  <c r="AJ28" i="1"/>
  <c r="CV28" i="1"/>
  <c r="U28" i="1" s="1"/>
  <c r="CX28" i="1"/>
  <c r="W28" i="1" s="1"/>
  <c r="FR28" i="1"/>
  <c r="GL28" i="1"/>
  <c r="GO28" i="1"/>
  <c r="GP28" i="1"/>
  <c r="GV28" i="1"/>
  <c r="HC28" i="1"/>
  <c r="GX28" i="1" s="1"/>
  <c r="C29" i="1"/>
  <c r="D29" i="1"/>
  <c r="AC29" i="1"/>
  <c r="CQ29" i="1" s="1"/>
  <c r="P29" i="1" s="1"/>
  <c r="AE29" i="1"/>
  <c r="AD29" i="1" s="1"/>
  <c r="CR29" i="1" s="1"/>
  <c r="Q29" i="1" s="1"/>
  <c r="AF29" i="1"/>
  <c r="AG29" i="1"/>
  <c r="CU29" i="1" s="1"/>
  <c r="T29" i="1" s="1"/>
  <c r="AH29" i="1"/>
  <c r="H65" i="7" s="1"/>
  <c r="AI29" i="1"/>
  <c r="CW29" i="1" s="1"/>
  <c r="V29" i="1" s="1"/>
  <c r="AJ29" i="1"/>
  <c r="CX29" i="1" s="1"/>
  <c r="W29" i="1" s="1"/>
  <c r="FR29" i="1"/>
  <c r="GL29" i="1"/>
  <c r="GO29" i="1"/>
  <c r="GP29" i="1"/>
  <c r="GV29" i="1"/>
  <c r="GX29" i="1"/>
  <c r="HC29" i="1"/>
  <c r="C30" i="1"/>
  <c r="D30" i="1"/>
  <c r="AC30" i="1"/>
  <c r="AE30" i="1"/>
  <c r="CS30" i="1" s="1"/>
  <c r="R30" i="1" s="1"/>
  <c r="AF30" i="1"/>
  <c r="CT30" i="1" s="1"/>
  <c r="S30" i="1" s="1"/>
  <c r="AG30" i="1"/>
  <c r="CU30" i="1" s="1"/>
  <c r="T30" i="1" s="1"/>
  <c r="AH30" i="1"/>
  <c r="AI30" i="1"/>
  <c r="CW30" i="1" s="1"/>
  <c r="V30" i="1" s="1"/>
  <c r="AJ30" i="1"/>
  <c r="CV30" i="1"/>
  <c r="U30" i="1" s="1"/>
  <c r="CX30" i="1"/>
  <c r="W30" i="1" s="1"/>
  <c r="FR30" i="1"/>
  <c r="GL30" i="1"/>
  <c r="GO30" i="1"/>
  <c r="GP30" i="1"/>
  <c r="GV30" i="1"/>
  <c r="HC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/>
  <c r="HC31" i="1"/>
  <c r="C32" i="1"/>
  <c r="D32" i="1"/>
  <c r="W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FR32" i="1"/>
  <c r="GL32" i="1"/>
  <c r="GO32" i="1"/>
  <c r="GP32" i="1"/>
  <c r="GV32" i="1"/>
  <c r="HC32" i="1" s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O33" i="1"/>
  <c r="GP33" i="1"/>
  <c r="GV33" i="1"/>
  <c r="GX33" i="1"/>
  <c r="HC33" i="1"/>
  <c r="C34" i="1"/>
  <c r="D34" i="1"/>
  <c r="U34" i="1"/>
  <c r="AC34" i="1"/>
  <c r="AE34" i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FR34" i="1"/>
  <c r="GL34" i="1"/>
  <c r="GN34" i="1"/>
  <c r="GP34" i="1"/>
  <c r="GV34" i="1"/>
  <c r="HC34" i="1" s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HC35" i="1"/>
  <c r="GX35" i="1" s="1"/>
  <c r="C36" i="1"/>
  <c r="D36" i="1"/>
  <c r="W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FR36" i="1"/>
  <c r="GL36" i="1"/>
  <c r="GO36" i="1"/>
  <c r="GP36" i="1"/>
  <c r="GV36" i="1"/>
  <c r="HC36" i="1" s="1"/>
  <c r="GX36" i="1" s="1"/>
  <c r="C37" i="1"/>
  <c r="D37" i="1"/>
  <c r="AC37" i="1"/>
  <c r="CQ37" i="1" s="1"/>
  <c r="P37" i="1" s="1"/>
  <c r="AE37" i="1"/>
  <c r="AF37" i="1"/>
  <c r="CT37" i="1" s="1"/>
  <c r="S37" i="1" s="1"/>
  <c r="AG37" i="1"/>
  <c r="CU37" i="1" s="1"/>
  <c r="T37" i="1" s="1"/>
  <c r="AH37" i="1"/>
  <c r="AI37" i="1"/>
  <c r="AJ37" i="1"/>
  <c r="CX37" i="1" s="1"/>
  <c r="W37" i="1" s="1"/>
  <c r="CV37" i="1"/>
  <c r="U37" i="1" s="1"/>
  <c r="CW37" i="1"/>
  <c r="V37" i="1" s="1"/>
  <c r="FR37" i="1"/>
  <c r="GL37" i="1"/>
  <c r="GO37" i="1"/>
  <c r="GP37" i="1"/>
  <c r="GV37" i="1"/>
  <c r="HC37" i="1"/>
  <c r="GX37" i="1" s="1"/>
  <c r="C38" i="1"/>
  <c r="D38" i="1"/>
  <c r="AC38" i="1"/>
  <c r="AD38" i="1"/>
  <c r="CR38" i="1" s="1"/>
  <c r="Q38" i="1" s="1"/>
  <c r="AE38" i="1"/>
  <c r="CS38" i="1" s="1"/>
  <c r="R38" i="1" s="1"/>
  <c r="AF38" i="1"/>
  <c r="AG38" i="1"/>
  <c r="AH38" i="1"/>
  <c r="CV38" i="1" s="1"/>
  <c r="U38" i="1" s="1"/>
  <c r="AI38" i="1"/>
  <c r="CW38" i="1" s="1"/>
  <c r="V38" i="1" s="1"/>
  <c r="AJ38" i="1"/>
  <c r="CQ38" i="1"/>
  <c r="P38" i="1" s="1"/>
  <c r="CT38" i="1"/>
  <c r="S38" i="1" s="1"/>
  <c r="CU38" i="1"/>
  <c r="T38" i="1" s="1"/>
  <c r="CX38" i="1"/>
  <c r="W38" i="1" s="1"/>
  <c r="FR38" i="1"/>
  <c r="GL38" i="1"/>
  <c r="GO38" i="1"/>
  <c r="GP38" i="1"/>
  <c r="GV38" i="1"/>
  <c r="HC38" i="1" s="1"/>
  <c r="GX38" i="1" s="1"/>
  <c r="C39" i="1"/>
  <c r="D39" i="1"/>
  <c r="AC39" i="1"/>
  <c r="CQ39" i="1" s="1"/>
  <c r="P39" i="1" s="1"/>
  <c r="AE39" i="1"/>
  <c r="AF39" i="1"/>
  <c r="CT39" i="1" s="1"/>
  <c r="S39" i="1" s="1"/>
  <c r="AG39" i="1"/>
  <c r="CU39" i="1" s="1"/>
  <c r="T39" i="1" s="1"/>
  <c r="AH39" i="1"/>
  <c r="AI39" i="1"/>
  <c r="AJ39" i="1"/>
  <c r="CX39" i="1" s="1"/>
  <c r="W39" i="1" s="1"/>
  <c r="CV39" i="1"/>
  <c r="U39" i="1" s="1"/>
  <c r="CW39" i="1"/>
  <c r="V39" i="1" s="1"/>
  <c r="FR39" i="1"/>
  <c r="GL39" i="1"/>
  <c r="GO39" i="1"/>
  <c r="GP39" i="1"/>
  <c r="GV39" i="1"/>
  <c r="HC39" i="1"/>
  <c r="GX39" i="1" s="1"/>
  <c r="C40" i="1"/>
  <c r="D40" i="1"/>
  <c r="AC40" i="1"/>
  <c r="AD40" i="1"/>
  <c r="CR40" i="1" s="1"/>
  <c r="Q40" i="1" s="1"/>
  <c r="AE40" i="1"/>
  <c r="CS40" i="1" s="1"/>
  <c r="R40" i="1" s="1"/>
  <c r="AF40" i="1"/>
  <c r="AG40" i="1"/>
  <c r="AH40" i="1"/>
  <c r="CV40" i="1" s="1"/>
  <c r="U40" i="1" s="1"/>
  <c r="AI40" i="1"/>
  <c r="CW40" i="1" s="1"/>
  <c r="V40" i="1" s="1"/>
  <c r="AJ40" i="1"/>
  <c r="CQ40" i="1"/>
  <c r="P40" i="1" s="1"/>
  <c r="CT40" i="1"/>
  <c r="S40" i="1" s="1"/>
  <c r="CU40" i="1"/>
  <c r="T40" i="1" s="1"/>
  <c r="CX40" i="1"/>
  <c r="W40" i="1" s="1"/>
  <c r="FR40" i="1"/>
  <c r="GL40" i="1"/>
  <c r="GO40" i="1"/>
  <c r="GP40" i="1"/>
  <c r="GV40" i="1"/>
  <c r="HC40" i="1" s="1"/>
  <c r="GX40" i="1" s="1"/>
  <c r="C41" i="1"/>
  <c r="D41" i="1"/>
  <c r="AC41" i="1"/>
  <c r="CQ41" i="1" s="1"/>
  <c r="P41" i="1" s="1"/>
  <c r="AE41" i="1"/>
  <c r="AF41" i="1"/>
  <c r="AG41" i="1"/>
  <c r="CU41" i="1" s="1"/>
  <c r="T41" i="1" s="1"/>
  <c r="AH41" i="1"/>
  <c r="AI41" i="1"/>
  <c r="AJ41" i="1"/>
  <c r="CX41" i="1" s="1"/>
  <c r="W41" i="1" s="1"/>
  <c r="CW41" i="1"/>
  <c r="V41" i="1" s="1"/>
  <c r="FR41" i="1"/>
  <c r="GL41" i="1"/>
  <c r="GO41" i="1"/>
  <c r="GP41" i="1"/>
  <c r="GV41" i="1"/>
  <c r="HC41" i="1" s="1"/>
  <c r="GX41" i="1" s="1"/>
  <c r="C42" i="1"/>
  <c r="D42" i="1"/>
  <c r="AC42" i="1"/>
  <c r="AE42" i="1"/>
  <c r="CS42" i="1" s="1"/>
  <c r="R42" i="1" s="1"/>
  <c r="AF42" i="1"/>
  <c r="CT42" i="1" s="1"/>
  <c r="S42" i="1" s="1"/>
  <c r="AG42" i="1"/>
  <c r="AH42" i="1"/>
  <c r="CV42" i="1" s="1"/>
  <c r="U42" i="1" s="1"/>
  <c r="AI42" i="1"/>
  <c r="CW42" i="1" s="1"/>
  <c r="V42" i="1" s="1"/>
  <c r="AJ42" i="1"/>
  <c r="CQ42" i="1"/>
  <c r="P42" i="1" s="1"/>
  <c r="CU42" i="1"/>
  <c r="T42" i="1" s="1"/>
  <c r="CX42" i="1"/>
  <c r="W42" i="1" s="1"/>
  <c r="FR42" i="1"/>
  <c r="GL42" i="1"/>
  <c r="GO42" i="1"/>
  <c r="GP42" i="1"/>
  <c r="GV42" i="1"/>
  <c r="HC42" i="1" s="1"/>
  <c r="GX42" i="1" s="1"/>
  <c r="C43" i="1"/>
  <c r="D43" i="1"/>
  <c r="AC43" i="1"/>
  <c r="CQ43" i="1" s="1"/>
  <c r="P43" i="1" s="1"/>
  <c r="AE43" i="1"/>
  <c r="AD43" i="1" s="1"/>
  <c r="AF43" i="1"/>
  <c r="AG43" i="1"/>
  <c r="CU43" i="1" s="1"/>
  <c r="T43" i="1" s="1"/>
  <c r="AH43" i="1"/>
  <c r="H116" i="7" s="1"/>
  <c r="AI43" i="1"/>
  <c r="AJ43" i="1"/>
  <c r="CX43" i="1" s="1"/>
  <c r="W43" i="1" s="1"/>
  <c r="CS43" i="1"/>
  <c r="R43" i="1" s="1"/>
  <c r="CV43" i="1"/>
  <c r="U43" i="1" s="1"/>
  <c r="I116" i="7" s="1"/>
  <c r="CW43" i="1"/>
  <c r="V43" i="1" s="1"/>
  <c r="FR43" i="1"/>
  <c r="GL43" i="1"/>
  <c r="GO43" i="1"/>
  <c r="GP43" i="1"/>
  <c r="GV43" i="1"/>
  <c r="HC43" i="1"/>
  <c r="GX43" i="1" s="1"/>
  <c r="C44" i="1"/>
  <c r="D44" i="1"/>
  <c r="AC44" i="1"/>
  <c r="AD44" i="1"/>
  <c r="CR44" i="1" s="1"/>
  <c r="Q44" i="1" s="1"/>
  <c r="AE44" i="1"/>
  <c r="CS44" i="1" s="1"/>
  <c r="R44" i="1" s="1"/>
  <c r="AF44" i="1"/>
  <c r="AG44" i="1"/>
  <c r="AH44" i="1"/>
  <c r="CV44" i="1" s="1"/>
  <c r="U44" i="1" s="1"/>
  <c r="AI44" i="1"/>
  <c r="CW44" i="1" s="1"/>
  <c r="V44" i="1" s="1"/>
  <c r="AJ44" i="1"/>
  <c r="CQ44" i="1"/>
  <c r="P44" i="1" s="1"/>
  <c r="CT44" i="1"/>
  <c r="S44" i="1" s="1"/>
  <c r="CU44" i="1"/>
  <c r="T44" i="1" s="1"/>
  <c r="CX44" i="1"/>
  <c r="W44" i="1" s="1"/>
  <c r="FR44" i="1"/>
  <c r="GL44" i="1"/>
  <c r="GO44" i="1"/>
  <c r="GP44" i="1"/>
  <c r="GV44" i="1"/>
  <c r="HC44" i="1" s="1"/>
  <c r="GX44" i="1" s="1"/>
  <c r="C45" i="1"/>
  <c r="D45" i="1"/>
  <c r="AC45" i="1"/>
  <c r="CQ45" i="1" s="1"/>
  <c r="P45" i="1" s="1"/>
  <c r="AE45" i="1"/>
  <c r="AD45" i="1" s="1"/>
  <c r="AF45" i="1"/>
  <c r="AG45" i="1"/>
  <c r="CU45" i="1" s="1"/>
  <c r="T45" i="1" s="1"/>
  <c r="AH45" i="1"/>
  <c r="AI45" i="1"/>
  <c r="AJ45" i="1"/>
  <c r="CX45" i="1" s="1"/>
  <c r="W45" i="1" s="1"/>
  <c r="CS45" i="1"/>
  <c r="R45" i="1" s="1"/>
  <c r="CW45" i="1"/>
  <c r="V45" i="1" s="1"/>
  <c r="FR45" i="1"/>
  <c r="GL45" i="1"/>
  <c r="GO45" i="1"/>
  <c r="GP45" i="1"/>
  <c r="GV45" i="1"/>
  <c r="HC45" i="1"/>
  <c r="GX45" i="1" s="1"/>
  <c r="C46" i="1"/>
  <c r="D46" i="1"/>
  <c r="AC46" i="1"/>
  <c r="AD46" i="1"/>
  <c r="CR46" i="1" s="1"/>
  <c r="Q46" i="1" s="1"/>
  <c r="AE46" i="1"/>
  <c r="CS46" i="1" s="1"/>
  <c r="R46" i="1" s="1"/>
  <c r="AF46" i="1"/>
  <c r="AG46" i="1"/>
  <c r="AH46" i="1"/>
  <c r="CV46" i="1" s="1"/>
  <c r="U46" i="1" s="1"/>
  <c r="AI46" i="1"/>
  <c r="CW46" i="1" s="1"/>
  <c r="V46" i="1" s="1"/>
  <c r="AJ46" i="1"/>
  <c r="CQ46" i="1"/>
  <c r="P46" i="1" s="1"/>
  <c r="CT46" i="1"/>
  <c r="S46" i="1" s="1"/>
  <c r="CU46" i="1"/>
  <c r="T46" i="1" s="1"/>
  <c r="CX46" i="1"/>
  <c r="W46" i="1" s="1"/>
  <c r="FR46" i="1"/>
  <c r="GL46" i="1"/>
  <c r="GO46" i="1"/>
  <c r="GP46" i="1"/>
  <c r="GV46" i="1"/>
  <c r="HC46" i="1" s="1"/>
  <c r="GX46" i="1" s="1"/>
  <c r="C47" i="1"/>
  <c r="D47" i="1"/>
  <c r="AC47" i="1"/>
  <c r="CQ47" i="1" s="1"/>
  <c r="P47" i="1" s="1"/>
  <c r="AE47" i="1"/>
  <c r="AF47" i="1"/>
  <c r="CT47" i="1" s="1"/>
  <c r="S47" i="1" s="1"/>
  <c r="AG47" i="1"/>
  <c r="CU47" i="1" s="1"/>
  <c r="T47" i="1" s="1"/>
  <c r="AH47" i="1"/>
  <c r="AI47" i="1"/>
  <c r="AJ47" i="1"/>
  <c r="CX47" i="1" s="1"/>
  <c r="W47" i="1" s="1"/>
  <c r="CV47" i="1"/>
  <c r="U47" i="1" s="1"/>
  <c r="CW47" i="1"/>
  <c r="V47" i="1" s="1"/>
  <c r="FR47" i="1"/>
  <c r="GL47" i="1"/>
  <c r="GO47" i="1"/>
  <c r="GP47" i="1"/>
  <c r="GV47" i="1"/>
  <c r="HC47" i="1"/>
  <c r="GX47" i="1" s="1"/>
  <c r="C48" i="1"/>
  <c r="D48" i="1"/>
  <c r="AC48" i="1"/>
  <c r="AD48" i="1"/>
  <c r="CR48" i="1" s="1"/>
  <c r="Q48" i="1" s="1"/>
  <c r="AE48" i="1"/>
  <c r="CS48" i="1" s="1"/>
  <c r="R48" i="1" s="1"/>
  <c r="AF48" i="1"/>
  <c r="AG48" i="1"/>
  <c r="AH48" i="1"/>
  <c r="CV48" i="1" s="1"/>
  <c r="U48" i="1" s="1"/>
  <c r="AI48" i="1"/>
  <c r="CW48" i="1" s="1"/>
  <c r="V48" i="1" s="1"/>
  <c r="AJ48" i="1"/>
  <c r="CQ48" i="1"/>
  <c r="P48" i="1" s="1"/>
  <c r="CT48" i="1"/>
  <c r="S48" i="1" s="1"/>
  <c r="CU48" i="1"/>
  <c r="T48" i="1" s="1"/>
  <c r="CX48" i="1"/>
  <c r="W48" i="1" s="1"/>
  <c r="FR48" i="1"/>
  <c r="GL48" i="1"/>
  <c r="GO48" i="1"/>
  <c r="GP48" i="1"/>
  <c r="GV48" i="1"/>
  <c r="HC48" i="1" s="1"/>
  <c r="GX48" i="1" s="1"/>
  <c r="C49" i="1"/>
  <c r="D49" i="1"/>
  <c r="AC49" i="1"/>
  <c r="CQ49" i="1" s="1"/>
  <c r="P49" i="1" s="1"/>
  <c r="AE49" i="1"/>
  <c r="AF49" i="1"/>
  <c r="CT49" i="1" s="1"/>
  <c r="S49" i="1" s="1"/>
  <c r="U131" i="7" s="1"/>
  <c r="AG49" i="1"/>
  <c r="CU49" i="1" s="1"/>
  <c r="T49" i="1" s="1"/>
  <c r="AH49" i="1"/>
  <c r="H136" i="7" s="1"/>
  <c r="AI49" i="1"/>
  <c r="AJ49" i="1"/>
  <c r="CX49" i="1" s="1"/>
  <c r="W49" i="1" s="1"/>
  <c r="CW49" i="1"/>
  <c r="V49" i="1" s="1"/>
  <c r="FR49" i="1"/>
  <c r="GL49" i="1"/>
  <c r="GO49" i="1"/>
  <c r="GP49" i="1"/>
  <c r="GV49" i="1"/>
  <c r="HC49" i="1" s="1"/>
  <c r="GX49" i="1" s="1"/>
  <c r="C50" i="1"/>
  <c r="D50" i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AI50" i="1"/>
  <c r="CW50" i="1" s="1"/>
  <c r="V50" i="1" s="1"/>
  <c r="AJ50" i="1"/>
  <c r="CX50" i="1" s="1"/>
  <c r="W50" i="1" s="1"/>
  <c r="CV50" i="1"/>
  <c r="U50" i="1" s="1"/>
  <c r="FR50" i="1"/>
  <c r="GL50" i="1"/>
  <c r="GO50" i="1"/>
  <c r="GP50" i="1"/>
  <c r="GV50" i="1"/>
  <c r="HC50" i="1" s="1"/>
  <c r="GX50" i="1" s="1"/>
  <c r="C51" i="1"/>
  <c r="D51" i="1"/>
  <c r="AC51" i="1"/>
  <c r="AE51" i="1"/>
  <c r="AF51" i="1"/>
  <c r="CT51" i="1" s="1"/>
  <c r="S51" i="1" s="1"/>
  <c r="U139" i="7" s="1"/>
  <c r="AG51" i="1"/>
  <c r="CU51" i="1" s="1"/>
  <c r="T51" i="1" s="1"/>
  <c r="AH51" i="1"/>
  <c r="H144" i="7" s="1"/>
  <c r="AI51" i="1"/>
  <c r="CW51" i="1" s="1"/>
  <c r="V51" i="1" s="1"/>
  <c r="AJ51" i="1"/>
  <c r="CX51" i="1"/>
  <c r="W51" i="1" s="1"/>
  <c r="FR51" i="1"/>
  <c r="GL51" i="1"/>
  <c r="GO51" i="1"/>
  <c r="GP51" i="1"/>
  <c r="GV51" i="1"/>
  <c r="HC51" i="1" s="1"/>
  <c r="GX51" i="1" s="1"/>
  <c r="C52" i="1"/>
  <c r="D52" i="1"/>
  <c r="AC52" i="1"/>
  <c r="CQ52" i="1" s="1"/>
  <c r="P52" i="1" s="1"/>
  <c r="AE52" i="1"/>
  <c r="AD52" i="1" s="1"/>
  <c r="CR52" i="1" s="1"/>
  <c r="Q52" i="1" s="1"/>
  <c r="AF52" i="1"/>
  <c r="CT52" i="1" s="1"/>
  <c r="S52" i="1" s="1"/>
  <c r="AG52" i="1"/>
  <c r="CU52" i="1" s="1"/>
  <c r="T52" i="1" s="1"/>
  <c r="AH52" i="1"/>
  <c r="AI52" i="1"/>
  <c r="CW52" i="1" s="1"/>
  <c r="V52" i="1" s="1"/>
  <c r="AJ52" i="1"/>
  <c r="CX52" i="1" s="1"/>
  <c r="W52" i="1" s="1"/>
  <c r="CV52" i="1"/>
  <c r="U52" i="1" s="1"/>
  <c r="FR52" i="1"/>
  <c r="GL52" i="1"/>
  <c r="GO52" i="1"/>
  <c r="GP52" i="1"/>
  <c r="GV52" i="1"/>
  <c r="HC52" i="1" s="1"/>
  <c r="GX52" i="1" s="1"/>
  <c r="C53" i="1"/>
  <c r="D53" i="1"/>
  <c r="AC53" i="1"/>
  <c r="AE53" i="1"/>
  <c r="AF53" i="1"/>
  <c r="CT53" i="1" s="1"/>
  <c r="S53" i="1" s="1"/>
  <c r="U147" i="7" s="1"/>
  <c r="AG53" i="1"/>
  <c r="CU53" i="1" s="1"/>
  <c r="T53" i="1" s="1"/>
  <c r="AH53" i="1"/>
  <c r="H152" i="7" s="1"/>
  <c r="AI53" i="1"/>
  <c r="CW53" i="1" s="1"/>
  <c r="V53" i="1" s="1"/>
  <c r="AJ53" i="1"/>
  <c r="CX53" i="1"/>
  <c r="W53" i="1" s="1"/>
  <c r="FR53" i="1"/>
  <c r="GL53" i="1"/>
  <c r="GO53" i="1"/>
  <c r="GP53" i="1"/>
  <c r="GV53" i="1"/>
  <c r="HC53" i="1" s="1"/>
  <c r="GX53" i="1" s="1"/>
  <c r="C54" i="1"/>
  <c r="D54" i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V54" i="1"/>
  <c r="U54" i="1" s="1"/>
  <c r="CX54" i="1"/>
  <c r="W54" i="1" s="1"/>
  <c r="FR54" i="1"/>
  <c r="GL54" i="1"/>
  <c r="GO54" i="1"/>
  <c r="GP54" i="1"/>
  <c r="GV54" i="1"/>
  <c r="HC54" i="1"/>
  <c r="GX54" i="1" s="1"/>
  <c r="C55" i="1"/>
  <c r="D55" i="1"/>
  <c r="AC55" i="1"/>
  <c r="AE55" i="1"/>
  <c r="CS55" i="1" s="1"/>
  <c r="R55" i="1" s="1"/>
  <c r="AF55" i="1"/>
  <c r="AG55" i="1"/>
  <c r="CU55" i="1" s="1"/>
  <c r="T55" i="1" s="1"/>
  <c r="AH55" i="1"/>
  <c r="H159" i="7" s="1"/>
  <c r="AI55" i="1"/>
  <c r="CW55" i="1" s="1"/>
  <c r="V55" i="1" s="1"/>
  <c r="AJ55" i="1"/>
  <c r="CX55" i="1" s="1"/>
  <c r="W55" i="1" s="1"/>
  <c r="FR55" i="1"/>
  <c r="GL55" i="1"/>
  <c r="GO55" i="1"/>
  <c r="GP55" i="1"/>
  <c r="GV55" i="1"/>
  <c r="GX55" i="1"/>
  <c r="HC55" i="1"/>
  <c r="C56" i="1"/>
  <c r="D56" i="1"/>
  <c r="AC56" i="1"/>
  <c r="CQ56" i="1" s="1"/>
  <c r="P56" i="1" s="1"/>
  <c r="AE56" i="1"/>
  <c r="AD56" i="1" s="1"/>
  <c r="CR56" i="1" s="1"/>
  <c r="Q56" i="1" s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V56" i="1"/>
  <c r="U56" i="1" s="1"/>
  <c r="CX56" i="1"/>
  <c r="W56" i="1" s="1"/>
  <c r="FR56" i="1"/>
  <c r="GL56" i="1"/>
  <c r="GN56" i="1"/>
  <c r="GP56" i="1"/>
  <c r="GV56" i="1"/>
  <c r="HC56" i="1"/>
  <c r="GX56" i="1" s="1"/>
  <c r="C57" i="1"/>
  <c r="D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X57" i="1" s="1"/>
  <c r="W57" i="1" s="1"/>
  <c r="FR57" i="1"/>
  <c r="GL57" i="1"/>
  <c r="GN57" i="1"/>
  <c r="GP57" i="1"/>
  <c r="GV57" i="1"/>
  <c r="GX57" i="1"/>
  <c r="HC57" i="1"/>
  <c r="C58" i="1"/>
  <c r="D58" i="1"/>
  <c r="U58" i="1"/>
  <c r="AC58" i="1"/>
  <c r="AE58" i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CX58" i="1"/>
  <c r="W58" i="1" s="1"/>
  <c r="FR58" i="1"/>
  <c r="GL58" i="1"/>
  <c r="GN58" i="1"/>
  <c r="GP58" i="1"/>
  <c r="GV58" i="1"/>
  <c r="GX58" i="1"/>
  <c r="HC58" i="1"/>
  <c r="C59" i="1"/>
  <c r="D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X59" i="1" s="1"/>
  <c r="W59" i="1" s="1"/>
  <c r="FR59" i="1"/>
  <c r="GL59" i="1"/>
  <c r="GN59" i="1"/>
  <c r="GP59" i="1"/>
  <c r="GV59" i="1"/>
  <c r="HC59" i="1" s="1"/>
  <c r="GX59" i="1" s="1"/>
  <c r="C60" i="1"/>
  <c r="D60" i="1"/>
  <c r="AC60" i="1"/>
  <c r="AE60" i="1"/>
  <c r="AF60" i="1"/>
  <c r="CT60" i="1" s="1"/>
  <c r="S60" i="1" s="1"/>
  <c r="AG60" i="1"/>
  <c r="CU60" i="1" s="1"/>
  <c r="T60" i="1" s="1"/>
  <c r="AH60" i="1"/>
  <c r="AI60" i="1"/>
  <c r="CW60" i="1" s="1"/>
  <c r="V60" i="1" s="1"/>
  <c r="AJ60" i="1"/>
  <c r="CV60" i="1"/>
  <c r="U60" i="1" s="1"/>
  <c r="CX60" i="1"/>
  <c r="W60" i="1" s="1"/>
  <c r="FR60" i="1"/>
  <c r="GL60" i="1"/>
  <c r="GN60" i="1"/>
  <c r="GO60" i="1"/>
  <c r="GV60" i="1"/>
  <c r="HC60" i="1"/>
  <c r="GX60" i="1" s="1"/>
  <c r="C61" i="1"/>
  <c r="D61" i="1"/>
  <c r="AC61" i="1"/>
  <c r="AD61" i="1"/>
  <c r="CR61" i="1" s="1"/>
  <c r="Q61" i="1" s="1"/>
  <c r="AE61" i="1"/>
  <c r="AF61" i="1"/>
  <c r="AG61" i="1"/>
  <c r="AH61" i="1"/>
  <c r="AI61" i="1"/>
  <c r="CW61" i="1" s="1"/>
  <c r="V61" i="1" s="1"/>
  <c r="AJ61" i="1"/>
  <c r="CQ61" i="1"/>
  <c r="P61" i="1" s="1"/>
  <c r="CS61" i="1"/>
  <c r="R61" i="1" s="1"/>
  <c r="CU61" i="1"/>
  <c r="T61" i="1" s="1"/>
  <c r="CX61" i="1"/>
  <c r="W61" i="1" s="1"/>
  <c r="FR61" i="1"/>
  <c r="GL61" i="1"/>
  <c r="GN61" i="1"/>
  <c r="GO61" i="1"/>
  <c r="GV61" i="1"/>
  <c r="HC61" i="1" s="1"/>
  <c r="GX61" i="1" s="1"/>
  <c r="C62" i="1"/>
  <c r="D62" i="1"/>
  <c r="AC62" i="1"/>
  <c r="AE62" i="1"/>
  <c r="AD62" i="1" s="1"/>
  <c r="AF62" i="1"/>
  <c r="CT62" i="1" s="1"/>
  <c r="S62" i="1" s="1"/>
  <c r="AG62" i="1"/>
  <c r="AH62" i="1"/>
  <c r="AI62" i="1"/>
  <c r="CW62" i="1" s="1"/>
  <c r="V62" i="1" s="1"/>
  <c r="AJ62" i="1"/>
  <c r="CX62" i="1" s="1"/>
  <c r="W62" i="1" s="1"/>
  <c r="CQ62" i="1"/>
  <c r="P62" i="1" s="1"/>
  <c r="CU62" i="1"/>
  <c r="T62" i="1" s="1"/>
  <c r="CV62" i="1"/>
  <c r="U62" i="1" s="1"/>
  <c r="FR62" i="1"/>
  <c r="GL62" i="1"/>
  <c r="GN62" i="1"/>
  <c r="GO62" i="1"/>
  <c r="GV62" i="1"/>
  <c r="HC62" i="1"/>
  <c r="GX62" i="1" s="1"/>
  <c r="C63" i="1"/>
  <c r="D63" i="1"/>
  <c r="AC63" i="1"/>
  <c r="AD63" i="1"/>
  <c r="CR63" i="1" s="1"/>
  <c r="Q63" i="1" s="1"/>
  <c r="AE63" i="1"/>
  <c r="AF63" i="1"/>
  <c r="AG63" i="1"/>
  <c r="AH63" i="1"/>
  <c r="AI63" i="1"/>
  <c r="CW63" i="1" s="1"/>
  <c r="V63" i="1" s="1"/>
  <c r="AJ63" i="1"/>
  <c r="CQ63" i="1"/>
  <c r="P63" i="1" s="1"/>
  <c r="CS63" i="1"/>
  <c r="R63" i="1" s="1"/>
  <c r="CU63" i="1"/>
  <c r="T63" i="1" s="1"/>
  <c r="CX63" i="1"/>
  <c r="W63" i="1" s="1"/>
  <c r="FR63" i="1"/>
  <c r="GL63" i="1"/>
  <c r="GN63" i="1"/>
  <c r="GO63" i="1"/>
  <c r="GV63" i="1"/>
  <c r="HC63" i="1" s="1"/>
  <c r="GX63" i="1" s="1"/>
  <c r="C64" i="1"/>
  <c r="D64" i="1"/>
  <c r="AC64" i="1"/>
  <c r="AD64" i="1"/>
  <c r="CR64" i="1" s="1"/>
  <c r="Q64" i="1" s="1"/>
  <c r="AE64" i="1"/>
  <c r="AF64" i="1"/>
  <c r="AG64" i="1"/>
  <c r="AH64" i="1"/>
  <c r="CV64" i="1" s="1"/>
  <c r="U64" i="1" s="1"/>
  <c r="AI64" i="1"/>
  <c r="CW64" i="1" s="1"/>
  <c r="V64" i="1" s="1"/>
  <c r="AJ64" i="1"/>
  <c r="CX64" i="1" s="1"/>
  <c r="W64" i="1" s="1"/>
  <c r="CQ64" i="1"/>
  <c r="P64" i="1" s="1"/>
  <c r="CS64" i="1"/>
  <c r="R64" i="1" s="1"/>
  <c r="CU64" i="1"/>
  <c r="T64" i="1" s="1"/>
  <c r="FR64" i="1"/>
  <c r="GL64" i="1"/>
  <c r="GN64" i="1"/>
  <c r="GO64" i="1"/>
  <c r="GV64" i="1"/>
  <c r="HC64" i="1"/>
  <c r="GX64" i="1" s="1"/>
  <c r="C65" i="1"/>
  <c r="D65" i="1"/>
  <c r="AC65" i="1"/>
  <c r="AD65" i="1"/>
  <c r="CR65" i="1" s="1"/>
  <c r="Q65" i="1" s="1"/>
  <c r="AE65" i="1"/>
  <c r="AF65" i="1"/>
  <c r="AG65" i="1"/>
  <c r="AH65" i="1"/>
  <c r="AI65" i="1"/>
  <c r="CW65" i="1" s="1"/>
  <c r="V65" i="1" s="1"/>
  <c r="AJ65" i="1"/>
  <c r="CX65" i="1" s="1"/>
  <c r="W65" i="1" s="1"/>
  <c r="CQ65" i="1"/>
  <c r="P65" i="1" s="1"/>
  <c r="CS65" i="1"/>
  <c r="R65" i="1" s="1"/>
  <c r="CU65" i="1"/>
  <c r="T65" i="1" s="1"/>
  <c r="FR65" i="1"/>
  <c r="GL65" i="1"/>
  <c r="GN65" i="1"/>
  <c r="GO65" i="1"/>
  <c r="GV65" i="1"/>
  <c r="HC65" i="1" s="1"/>
  <c r="GX65" i="1" s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CW66" i="1"/>
  <c r="V66" i="1" s="1"/>
  <c r="FR66" i="1"/>
  <c r="GL66" i="1"/>
  <c r="GO66" i="1"/>
  <c r="GP66" i="1"/>
  <c r="GV66" i="1"/>
  <c r="HC66" i="1" s="1"/>
  <c r="GX66" i="1" s="1"/>
  <c r="AC67" i="1"/>
  <c r="AE67" i="1"/>
  <c r="AD67" i="1" s="1"/>
  <c r="CR67" i="1" s="1"/>
  <c r="Q67" i="1" s="1"/>
  <c r="AF67" i="1"/>
  <c r="CT67" i="1" s="1"/>
  <c r="S67" i="1" s="1"/>
  <c r="AG67" i="1"/>
  <c r="CU67" i="1" s="1"/>
  <c r="T67" i="1" s="1"/>
  <c r="AH67" i="1"/>
  <c r="AI67" i="1"/>
  <c r="AJ67" i="1"/>
  <c r="CX67" i="1" s="1"/>
  <c r="W67" i="1" s="1"/>
  <c r="CS67" i="1"/>
  <c r="R67" i="1" s="1"/>
  <c r="CV67" i="1"/>
  <c r="U67" i="1" s="1"/>
  <c r="CW67" i="1"/>
  <c r="V67" i="1" s="1"/>
  <c r="FR67" i="1"/>
  <c r="GL67" i="1"/>
  <c r="GO67" i="1"/>
  <c r="GP67" i="1"/>
  <c r="GV67" i="1"/>
  <c r="HC67" i="1"/>
  <c r="GX67" i="1" s="1"/>
  <c r="AC68" i="1"/>
  <c r="CQ68" i="1" s="1"/>
  <c r="P68" i="1" s="1"/>
  <c r="AE68" i="1"/>
  <c r="AD68" i="1" s="1"/>
  <c r="CR68" i="1" s="1"/>
  <c r="Q68" i="1" s="1"/>
  <c r="AF68" i="1"/>
  <c r="AG68" i="1"/>
  <c r="CU68" i="1" s="1"/>
  <c r="T68" i="1" s="1"/>
  <c r="AH68" i="1"/>
  <c r="CV68" i="1" s="1"/>
  <c r="U68" i="1" s="1"/>
  <c r="AI68" i="1"/>
  <c r="CW68" i="1" s="1"/>
  <c r="V68" i="1" s="1"/>
  <c r="AJ68" i="1"/>
  <c r="CT68" i="1"/>
  <c r="S68" i="1" s="1"/>
  <c r="CX68" i="1"/>
  <c r="W68" i="1" s="1"/>
  <c r="FR68" i="1"/>
  <c r="GL68" i="1"/>
  <c r="GO68" i="1"/>
  <c r="GP68" i="1"/>
  <c r="GV68" i="1"/>
  <c r="HC68" i="1" s="1"/>
  <c r="GX68" i="1" s="1"/>
  <c r="AC69" i="1"/>
  <c r="AE69" i="1"/>
  <c r="AD69" i="1" s="1"/>
  <c r="CR69" i="1" s="1"/>
  <c r="Q69" i="1" s="1"/>
  <c r="AF69" i="1"/>
  <c r="CT69" i="1" s="1"/>
  <c r="S69" i="1" s="1"/>
  <c r="AG69" i="1"/>
  <c r="CU69" i="1" s="1"/>
  <c r="T69" i="1" s="1"/>
  <c r="AH69" i="1"/>
  <c r="AI69" i="1"/>
  <c r="AJ69" i="1"/>
  <c r="CX69" i="1" s="1"/>
  <c r="W69" i="1" s="1"/>
  <c r="CS69" i="1"/>
  <c r="R69" i="1" s="1"/>
  <c r="CV69" i="1"/>
  <c r="U69" i="1" s="1"/>
  <c r="CW69" i="1"/>
  <c r="V69" i="1" s="1"/>
  <c r="FR69" i="1"/>
  <c r="GL69" i="1"/>
  <c r="GO69" i="1"/>
  <c r="GP69" i="1"/>
  <c r="GV69" i="1"/>
  <c r="HC69" i="1"/>
  <c r="GX69" i="1" s="1"/>
  <c r="AC70" i="1"/>
  <c r="CQ70" i="1" s="1"/>
  <c r="P70" i="1" s="1"/>
  <c r="AE70" i="1"/>
  <c r="AD70" i="1" s="1"/>
  <c r="CR70" i="1" s="1"/>
  <c r="Q70" i="1" s="1"/>
  <c r="AF70" i="1"/>
  <c r="AG70" i="1"/>
  <c r="CU70" i="1" s="1"/>
  <c r="T70" i="1" s="1"/>
  <c r="AH70" i="1"/>
  <c r="CV70" i="1" s="1"/>
  <c r="U70" i="1" s="1"/>
  <c r="AI70" i="1"/>
  <c r="CW70" i="1" s="1"/>
  <c r="V70" i="1" s="1"/>
  <c r="AJ70" i="1"/>
  <c r="CT70" i="1"/>
  <c r="S70" i="1" s="1"/>
  <c r="CX70" i="1"/>
  <c r="W70" i="1" s="1"/>
  <c r="FR70" i="1"/>
  <c r="GL70" i="1"/>
  <c r="GO70" i="1"/>
  <c r="GP70" i="1"/>
  <c r="GV70" i="1"/>
  <c r="HC70" i="1" s="1"/>
  <c r="GX70" i="1" s="1"/>
  <c r="AC71" i="1"/>
  <c r="AE71" i="1"/>
  <c r="AD71" i="1" s="1"/>
  <c r="CR71" i="1" s="1"/>
  <c r="Q71" i="1" s="1"/>
  <c r="AF71" i="1"/>
  <c r="CT71" i="1" s="1"/>
  <c r="S71" i="1" s="1"/>
  <c r="AG71" i="1"/>
  <c r="CU71" i="1" s="1"/>
  <c r="T71" i="1" s="1"/>
  <c r="AH71" i="1"/>
  <c r="AI71" i="1"/>
  <c r="AJ71" i="1"/>
  <c r="GX201" i="7" s="1"/>
  <c r="CS71" i="1"/>
  <c r="R71" i="1" s="1"/>
  <c r="CV71" i="1"/>
  <c r="U71" i="1" s="1"/>
  <c r="CW71" i="1"/>
  <c r="V71" i="1" s="1"/>
  <c r="FR71" i="1"/>
  <c r="GL71" i="1"/>
  <c r="GO71" i="1"/>
  <c r="GP71" i="1"/>
  <c r="GV71" i="1"/>
  <c r="HC71" i="1"/>
  <c r="GX71" i="1" s="1"/>
  <c r="AC72" i="1"/>
  <c r="CQ72" i="1" s="1"/>
  <c r="P72" i="1" s="1"/>
  <c r="AE72" i="1"/>
  <c r="AD72" i="1" s="1"/>
  <c r="CR72" i="1" s="1"/>
  <c r="Q72" i="1" s="1"/>
  <c r="AF72" i="1"/>
  <c r="AG72" i="1"/>
  <c r="CU72" i="1" s="1"/>
  <c r="T72" i="1" s="1"/>
  <c r="AH72" i="1"/>
  <c r="CV72" i="1" s="1"/>
  <c r="U72" i="1" s="1"/>
  <c r="AI72" i="1"/>
  <c r="CW72" i="1" s="1"/>
  <c r="V72" i="1" s="1"/>
  <c r="AJ72" i="1"/>
  <c r="CT72" i="1"/>
  <c r="S72" i="1" s="1"/>
  <c r="CX72" i="1"/>
  <c r="W72" i="1" s="1"/>
  <c r="FR72" i="1"/>
  <c r="GL72" i="1"/>
  <c r="GO72" i="1"/>
  <c r="GP72" i="1"/>
  <c r="GV72" i="1"/>
  <c r="HC72" i="1" s="1"/>
  <c r="GX72" i="1" s="1"/>
  <c r="AC73" i="1"/>
  <c r="AE73" i="1"/>
  <c r="AD73" i="1" s="1"/>
  <c r="CR73" i="1" s="1"/>
  <c r="Q73" i="1" s="1"/>
  <c r="AF73" i="1"/>
  <c r="CT73" i="1" s="1"/>
  <c r="S73" i="1" s="1"/>
  <c r="AG73" i="1"/>
  <c r="CU73" i="1" s="1"/>
  <c r="T73" i="1" s="1"/>
  <c r="AH73" i="1"/>
  <c r="AI73" i="1"/>
  <c r="AJ73" i="1"/>
  <c r="GX204" i="7" s="1"/>
  <c r="CS73" i="1"/>
  <c r="R73" i="1" s="1"/>
  <c r="CV73" i="1"/>
  <c r="U73" i="1" s="1"/>
  <c r="CW73" i="1"/>
  <c r="V73" i="1" s="1"/>
  <c r="FR73" i="1"/>
  <c r="GL73" i="1"/>
  <c r="GO73" i="1"/>
  <c r="GP73" i="1"/>
  <c r="GV73" i="1"/>
  <c r="HC73" i="1"/>
  <c r="GX73" i="1" s="1"/>
  <c r="AC74" i="1"/>
  <c r="CQ74" i="1" s="1"/>
  <c r="P74" i="1" s="1"/>
  <c r="AE74" i="1"/>
  <c r="AD74" i="1" s="1"/>
  <c r="CR74" i="1" s="1"/>
  <c r="Q74" i="1" s="1"/>
  <c r="AF74" i="1"/>
  <c r="AG74" i="1"/>
  <c r="CU74" i="1" s="1"/>
  <c r="T74" i="1" s="1"/>
  <c r="AH74" i="1"/>
  <c r="CV74" i="1" s="1"/>
  <c r="U74" i="1" s="1"/>
  <c r="AI74" i="1"/>
  <c r="CW74" i="1" s="1"/>
  <c r="V74" i="1" s="1"/>
  <c r="AJ74" i="1"/>
  <c r="CT74" i="1"/>
  <c r="S74" i="1" s="1"/>
  <c r="CX74" i="1"/>
  <c r="W74" i="1" s="1"/>
  <c r="FR74" i="1"/>
  <c r="GL74" i="1"/>
  <c r="GO74" i="1"/>
  <c r="GP74" i="1"/>
  <c r="GV74" i="1"/>
  <c r="HC74" i="1" s="1"/>
  <c r="GX74" i="1" s="1"/>
  <c r="AC75" i="1"/>
  <c r="AE75" i="1"/>
  <c r="AD75" i="1" s="1"/>
  <c r="CR75" i="1" s="1"/>
  <c r="Q75" i="1" s="1"/>
  <c r="AF75" i="1"/>
  <c r="CT75" i="1" s="1"/>
  <c r="S75" i="1" s="1"/>
  <c r="AG75" i="1"/>
  <c r="CU75" i="1" s="1"/>
  <c r="T75" i="1" s="1"/>
  <c r="AH75" i="1"/>
  <c r="AI75" i="1"/>
  <c r="AJ75" i="1"/>
  <c r="CX75" i="1" s="1"/>
  <c r="W75" i="1" s="1"/>
  <c r="CS75" i="1"/>
  <c r="R75" i="1" s="1"/>
  <c r="CV75" i="1"/>
  <c r="U75" i="1" s="1"/>
  <c r="CW75" i="1"/>
  <c r="V75" i="1" s="1"/>
  <c r="FR75" i="1"/>
  <c r="GL75" i="1"/>
  <c r="GO75" i="1"/>
  <c r="GP75" i="1"/>
  <c r="GV75" i="1"/>
  <c r="HC75" i="1"/>
  <c r="GX75" i="1" s="1"/>
  <c r="AC76" i="1"/>
  <c r="CQ76" i="1" s="1"/>
  <c r="P76" i="1" s="1"/>
  <c r="AE76" i="1"/>
  <c r="AD76" i="1" s="1"/>
  <c r="CR76" i="1" s="1"/>
  <c r="Q76" i="1" s="1"/>
  <c r="AF76" i="1"/>
  <c r="AG76" i="1"/>
  <c r="CU76" i="1" s="1"/>
  <c r="T76" i="1" s="1"/>
  <c r="AH76" i="1"/>
  <c r="CV76" i="1" s="1"/>
  <c r="U76" i="1" s="1"/>
  <c r="AI76" i="1"/>
  <c r="CW76" i="1" s="1"/>
  <c r="V76" i="1" s="1"/>
  <c r="AJ76" i="1"/>
  <c r="CT76" i="1"/>
  <c r="S76" i="1" s="1"/>
  <c r="CX76" i="1"/>
  <c r="W76" i="1" s="1"/>
  <c r="FR76" i="1"/>
  <c r="GL76" i="1"/>
  <c r="GO76" i="1"/>
  <c r="GP76" i="1"/>
  <c r="GV76" i="1"/>
  <c r="HC76" i="1" s="1"/>
  <c r="GX76" i="1" s="1"/>
  <c r="AC77" i="1"/>
  <c r="AE77" i="1"/>
  <c r="AD77" i="1" s="1"/>
  <c r="CR77" i="1" s="1"/>
  <c r="Q77" i="1" s="1"/>
  <c r="AF77" i="1"/>
  <c r="CT77" i="1" s="1"/>
  <c r="S77" i="1" s="1"/>
  <c r="AG77" i="1"/>
  <c r="CU77" i="1" s="1"/>
  <c r="T77" i="1" s="1"/>
  <c r="AH77" i="1"/>
  <c r="AI77" i="1"/>
  <c r="AJ77" i="1"/>
  <c r="CX77" i="1" s="1"/>
  <c r="W77" i="1" s="1"/>
  <c r="CS77" i="1"/>
  <c r="R77" i="1" s="1"/>
  <c r="CV77" i="1"/>
  <c r="U77" i="1" s="1"/>
  <c r="CW77" i="1"/>
  <c r="V77" i="1" s="1"/>
  <c r="FR77" i="1"/>
  <c r="GL77" i="1"/>
  <c r="GO77" i="1"/>
  <c r="GP77" i="1"/>
  <c r="GV77" i="1"/>
  <c r="HC77" i="1"/>
  <c r="GX77" i="1" s="1"/>
  <c r="AC78" i="1"/>
  <c r="CQ78" i="1" s="1"/>
  <c r="P78" i="1" s="1"/>
  <c r="AE78" i="1"/>
  <c r="AD78" i="1" s="1"/>
  <c r="CR78" i="1" s="1"/>
  <c r="Q78" i="1" s="1"/>
  <c r="AF78" i="1"/>
  <c r="AG78" i="1"/>
  <c r="CU78" i="1" s="1"/>
  <c r="T78" i="1" s="1"/>
  <c r="AH78" i="1"/>
  <c r="CV78" i="1" s="1"/>
  <c r="U78" i="1" s="1"/>
  <c r="AI78" i="1"/>
  <c r="CW78" i="1" s="1"/>
  <c r="V78" i="1" s="1"/>
  <c r="AJ78" i="1"/>
  <c r="CT78" i="1"/>
  <c r="S78" i="1" s="1"/>
  <c r="CX78" i="1"/>
  <c r="W78" i="1" s="1"/>
  <c r="FR78" i="1"/>
  <c r="GL78" i="1"/>
  <c r="GO78" i="1"/>
  <c r="GP78" i="1"/>
  <c r="GV78" i="1"/>
  <c r="HC78" i="1" s="1"/>
  <c r="GX78" i="1" s="1"/>
  <c r="AC79" i="1"/>
  <c r="AE79" i="1"/>
  <c r="AD79" i="1" s="1"/>
  <c r="CR79" i="1" s="1"/>
  <c r="Q79" i="1" s="1"/>
  <c r="AF79" i="1"/>
  <c r="CT79" i="1" s="1"/>
  <c r="S79" i="1" s="1"/>
  <c r="AG79" i="1"/>
  <c r="CU79" i="1" s="1"/>
  <c r="T79" i="1" s="1"/>
  <c r="AH79" i="1"/>
  <c r="AI79" i="1"/>
  <c r="AJ79" i="1"/>
  <c r="GX213" i="7" s="1"/>
  <c r="CS79" i="1"/>
  <c r="R79" i="1" s="1"/>
  <c r="CV79" i="1"/>
  <c r="U79" i="1" s="1"/>
  <c r="CW79" i="1"/>
  <c r="V79" i="1" s="1"/>
  <c r="FR79" i="1"/>
  <c r="GL79" i="1"/>
  <c r="GO79" i="1"/>
  <c r="GP79" i="1"/>
  <c r="GV79" i="1"/>
  <c r="HC79" i="1"/>
  <c r="GX79" i="1" s="1"/>
  <c r="AC80" i="1"/>
  <c r="CQ80" i="1" s="1"/>
  <c r="P80" i="1" s="1"/>
  <c r="AE80" i="1"/>
  <c r="AD80" i="1" s="1"/>
  <c r="CR80" i="1" s="1"/>
  <c r="Q80" i="1" s="1"/>
  <c r="AF80" i="1"/>
  <c r="AG80" i="1"/>
  <c r="CU80" i="1" s="1"/>
  <c r="T80" i="1" s="1"/>
  <c r="AH80" i="1"/>
  <c r="CV80" i="1" s="1"/>
  <c r="U80" i="1" s="1"/>
  <c r="AI80" i="1"/>
  <c r="CW80" i="1" s="1"/>
  <c r="V80" i="1" s="1"/>
  <c r="AJ80" i="1"/>
  <c r="CT80" i="1"/>
  <c r="S80" i="1" s="1"/>
  <c r="CX80" i="1"/>
  <c r="W80" i="1" s="1"/>
  <c r="FR80" i="1"/>
  <c r="GL80" i="1"/>
  <c r="GO80" i="1"/>
  <c r="GP80" i="1"/>
  <c r="GV80" i="1"/>
  <c r="HC80" i="1" s="1"/>
  <c r="GX80" i="1" s="1"/>
  <c r="AC81" i="1"/>
  <c r="AE81" i="1"/>
  <c r="AD81" i="1" s="1"/>
  <c r="CR81" i="1" s="1"/>
  <c r="Q81" i="1" s="1"/>
  <c r="AF81" i="1"/>
  <c r="CT81" i="1" s="1"/>
  <c r="S81" i="1" s="1"/>
  <c r="AG81" i="1"/>
  <c r="CU81" i="1" s="1"/>
  <c r="T81" i="1" s="1"/>
  <c r="AH81" i="1"/>
  <c r="AI81" i="1"/>
  <c r="AJ81" i="1"/>
  <c r="GX216" i="7" s="1"/>
  <c r="CS81" i="1"/>
  <c r="R81" i="1" s="1"/>
  <c r="CV81" i="1"/>
  <c r="U81" i="1" s="1"/>
  <c r="CW81" i="1"/>
  <c r="V81" i="1" s="1"/>
  <c r="FR81" i="1"/>
  <c r="GL81" i="1"/>
  <c r="GO81" i="1"/>
  <c r="GP81" i="1"/>
  <c r="GV81" i="1"/>
  <c r="HC81" i="1"/>
  <c r="GX81" i="1" s="1"/>
  <c r="AC82" i="1"/>
  <c r="CQ82" i="1" s="1"/>
  <c r="P82" i="1" s="1"/>
  <c r="AE82" i="1"/>
  <c r="AD82" i="1" s="1"/>
  <c r="CR82" i="1" s="1"/>
  <c r="Q82" i="1" s="1"/>
  <c r="AF82" i="1"/>
  <c r="AG82" i="1"/>
  <c r="CU82" i="1" s="1"/>
  <c r="T82" i="1" s="1"/>
  <c r="AH82" i="1"/>
  <c r="CV82" i="1" s="1"/>
  <c r="U82" i="1" s="1"/>
  <c r="AI82" i="1"/>
  <c r="CW82" i="1" s="1"/>
  <c r="V82" i="1" s="1"/>
  <c r="AJ82" i="1"/>
  <c r="CT82" i="1"/>
  <c r="S82" i="1" s="1"/>
  <c r="CX82" i="1"/>
  <c r="W82" i="1" s="1"/>
  <c r="FR82" i="1"/>
  <c r="GL82" i="1"/>
  <c r="GO82" i="1"/>
  <c r="GP82" i="1"/>
  <c r="GV82" i="1"/>
  <c r="HC82" i="1" s="1"/>
  <c r="GX82" i="1" s="1"/>
  <c r="AC83" i="1"/>
  <c r="AE83" i="1"/>
  <c r="AD83" i="1" s="1"/>
  <c r="CR83" i="1" s="1"/>
  <c r="Q83" i="1" s="1"/>
  <c r="AF83" i="1"/>
  <c r="CT83" i="1" s="1"/>
  <c r="S83" i="1" s="1"/>
  <c r="AG83" i="1"/>
  <c r="CU83" i="1" s="1"/>
  <c r="T83" i="1" s="1"/>
  <c r="AH83" i="1"/>
  <c r="AI83" i="1"/>
  <c r="CW83" i="1" s="1"/>
  <c r="V83" i="1" s="1"/>
  <c r="AJ83" i="1"/>
  <c r="GX219" i="7" s="1"/>
  <c r="CV83" i="1"/>
  <c r="U83" i="1" s="1"/>
  <c r="FR83" i="1"/>
  <c r="GL83" i="1"/>
  <c r="GO83" i="1"/>
  <c r="GP83" i="1"/>
  <c r="GV83" i="1"/>
  <c r="HC83" i="1"/>
  <c r="GX83" i="1" s="1"/>
  <c r="AC84" i="1"/>
  <c r="AB84" i="1" s="1"/>
  <c r="AE84" i="1"/>
  <c r="AD84" i="1" s="1"/>
  <c r="AF84" i="1"/>
  <c r="AG84" i="1"/>
  <c r="AH84" i="1"/>
  <c r="AI84" i="1"/>
  <c r="AJ84" i="1"/>
  <c r="CR84" i="1"/>
  <c r="Q84" i="1" s="1"/>
  <c r="CS84" i="1"/>
  <c r="R84" i="1" s="1"/>
  <c r="CT84" i="1"/>
  <c r="S84" i="1" s="1"/>
  <c r="CU84" i="1"/>
  <c r="T84" i="1" s="1"/>
  <c r="CV84" i="1"/>
  <c r="U84" i="1" s="1"/>
  <c r="CW84" i="1"/>
  <c r="V84" i="1" s="1"/>
  <c r="CX84" i="1"/>
  <c r="W84" i="1" s="1"/>
  <c r="FR84" i="1"/>
  <c r="GL84" i="1"/>
  <c r="GO84" i="1"/>
  <c r="GP84" i="1"/>
  <c r="GV84" i="1"/>
  <c r="HC84" i="1" s="1"/>
  <c r="GX84" i="1" s="1"/>
  <c r="AC85" i="1"/>
  <c r="CQ85" i="1" s="1"/>
  <c r="P85" i="1" s="1"/>
  <c r="U222" i="7" s="1"/>
  <c r="AD85" i="1"/>
  <c r="CR85" i="1" s="1"/>
  <c r="Q85" i="1" s="1"/>
  <c r="AE85" i="1"/>
  <c r="AF85" i="1"/>
  <c r="AG85" i="1"/>
  <c r="GW222" i="7" s="1"/>
  <c r="AH85" i="1"/>
  <c r="CV85" i="1" s="1"/>
  <c r="U85" i="1" s="1"/>
  <c r="AI85" i="1"/>
  <c r="AJ85" i="1"/>
  <c r="GX222" i="7" s="1"/>
  <c r="CS85" i="1"/>
  <c r="R85" i="1" s="1"/>
  <c r="CT85" i="1"/>
  <c r="S85" i="1" s="1"/>
  <c r="CW85" i="1"/>
  <c r="V85" i="1" s="1"/>
  <c r="CX85" i="1"/>
  <c r="W85" i="1" s="1"/>
  <c r="FR85" i="1"/>
  <c r="GL85" i="1"/>
  <c r="GO85" i="1"/>
  <c r="GP85" i="1"/>
  <c r="GV85" i="1"/>
  <c r="HC85" i="1" s="1"/>
  <c r="GX85" i="1" s="1"/>
  <c r="AC86" i="1"/>
  <c r="AE86" i="1"/>
  <c r="AD86" i="1" s="1"/>
  <c r="CR86" i="1" s="1"/>
  <c r="Q86" i="1" s="1"/>
  <c r="AF86" i="1"/>
  <c r="AG86" i="1"/>
  <c r="AH86" i="1"/>
  <c r="CV86" i="1" s="1"/>
  <c r="U86" i="1" s="1"/>
  <c r="AI86" i="1"/>
  <c r="CW86" i="1" s="1"/>
  <c r="V86" i="1" s="1"/>
  <c r="AJ86" i="1"/>
  <c r="CX86" i="1" s="1"/>
  <c r="W86" i="1" s="1"/>
  <c r="CQ86" i="1"/>
  <c r="P86" i="1" s="1"/>
  <c r="CT86" i="1"/>
  <c r="S86" i="1" s="1"/>
  <c r="CU86" i="1"/>
  <c r="T86" i="1" s="1"/>
  <c r="FR86" i="1"/>
  <c r="GL86" i="1"/>
  <c r="GO86" i="1"/>
  <c r="GP86" i="1"/>
  <c r="GV86" i="1"/>
  <c r="HC86" i="1" s="1"/>
  <c r="GX86" i="1" s="1"/>
  <c r="AC87" i="1"/>
  <c r="AE87" i="1"/>
  <c r="AD87" i="1" s="1"/>
  <c r="CR87" i="1" s="1"/>
  <c r="Q87" i="1" s="1"/>
  <c r="AF87" i="1"/>
  <c r="CT87" i="1" s="1"/>
  <c r="S87" i="1" s="1"/>
  <c r="AG87" i="1"/>
  <c r="GW225" i="7" s="1"/>
  <c r="AH87" i="1"/>
  <c r="CV87" i="1" s="1"/>
  <c r="U87" i="1" s="1"/>
  <c r="AI87" i="1"/>
  <c r="AJ87" i="1"/>
  <c r="GX225" i="7" s="1"/>
  <c r="CQ87" i="1"/>
  <c r="P87" i="1" s="1"/>
  <c r="U225" i="7" s="1"/>
  <c r="CU87" i="1"/>
  <c r="T87" i="1" s="1"/>
  <c r="CW87" i="1"/>
  <c r="V87" i="1" s="1"/>
  <c r="FR87" i="1"/>
  <c r="GL87" i="1"/>
  <c r="GO87" i="1"/>
  <c r="GP87" i="1"/>
  <c r="GV87" i="1"/>
  <c r="HC87" i="1" s="1"/>
  <c r="GX87" i="1" s="1"/>
  <c r="AC88" i="1"/>
  <c r="AB88" i="1" s="1"/>
  <c r="AD88" i="1"/>
  <c r="CR88" i="1" s="1"/>
  <c r="Q88" i="1" s="1"/>
  <c r="AE88" i="1"/>
  <c r="AF88" i="1"/>
  <c r="AG88" i="1"/>
  <c r="CU88" i="1" s="1"/>
  <c r="T88" i="1" s="1"/>
  <c r="AH88" i="1"/>
  <c r="CV88" i="1" s="1"/>
  <c r="U88" i="1" s="1"/>
  <c r="AI88" i="1"/>
  <c r="AJ88" i="1"/>
  <c r="CS88" i="1"/>
  <c r="R88" i="1" s="1"/>
  <c r="CT88" i="1"/>
  <c r="S88" i="1" s="1"/>
  <c r="CW88" i="1"/>
  <c r="V88" i="1" s="1"/>
  <c r="CX88" i="1"/>
  <c r="W88" i="1" s="1"/>
  <c r="FR88" i="1"/>
  <c r="GL88" i="1"/>
  <c r="GO88" i="1"/>
  <c r="GP88" i="1"/>
  <c r="GV88" i="1"/>
  <c r="HC88" i="1" s="1"/>
  <c r="GX88" i="1" s="1"/>
  <c r="AC89" i="1"/>
  <c r="AE89" i="1"/>
  <c r="AD89" i="1" s="1"/>
  <c r="CR89" i="1" s="1"/>
  <c r="Q89" i="1" s="1"/>
  <c r="AF89" i="1"/>
  <c r="CT89" i="1" s="1"/>
  <c r="S89" i="1" s="1"/>
  <c r="AG89" i="1"/>
  <c r="CU89" i="1" s="1"/>
  <c r="T89" i="1" s="1"/>
  <c r="AH89" i="1"/>
  <c r="CV89" i="1" s="1"/>
  <c r="U89" i="1" s="1"/>
  <c r="AI89" i="1"/>
  <c r="AJ89" i="1"/>
  <c r="GX228" i="7" s="1"/>
  <c r="CS89" i="1"/>
  <c r="R89" i="1" s="1"/>
  <c r="CW89" i="1"/>
  <c r="V89" i="1" s="1"/>
  <c r="FR89" i="1"/>
  <c r="GL89" i="1"/>
  <c r="GO89" i="1"/>
  <c r="GP89" i="1"/>
  <c r="GV89" i="1"/>
  <c r="HC89" i="1" s="1"/>
  <c r="GX89" i="1" s="1"/>
  <c r="AC90" i="1"/>
  <c r="AE90" i="1"/>
  <c r="CS90" i="1" s="1"/>
  <c r="R90" i="1" s="1"/>
  <c r="AF90" i="1"/>
  <c r="CT90" i="1" s="1"/>
  <c r="S90" i="1" s="1"/>
  <c r="AG90" i="1"/>
  <c r="CU90" i="1" s="1"/>
  <c r="T90" i="1" s="1"/>
  <c r="AH90" i="1"/>
  <c r="CV90" i="1" s="1"/>
  <c r="U90" i="1" s="1"/>
  <c r="AI90" i="1"/>
  <c r="AJ90" i="1"/>
  <c r="CW90" i="1"/>
  <c r="V90" i="1" s="1"/>
  <c r="CX90" i="1"/>
  <c r="W90" i="1" s="1"/>
  <c r="FR90" i="1"/>
  <c r="GL90" i="1"/>
  <c r="GO90" i="1"/>
  <c r="GP90" i="1"/>
  <c r="GV90" i="1"/>
  <c r="HC90" i="1" s="1"/>
  <c r="GX90" i="1" s="1"/>
  <c r="AC91" i="1"/>
  <c r="AD91" i="1"/>
  <c r="CR91" i="1" s="1"/>
  <c r="Q91" i="1" s="1"/>
  <c r="AE91" i="1"/>
  <c r="CS91" i="1" s="1"/>
  <c r="R91" i="1" s="1"/>
  <c r="AF91" i="1"/>
  <c r="AG91" i="1"/>
  <c r="CU91" i="1" s="1"/>
  <c r="T91" i="1" s="1"/>
  <c r="AH91" i="1"/>
  <c r="CV91" i="1" s="1"/>
  <c r="U91" i="1" s="1"/>
  <c r="AI91" i="1"/>
  <c r="AJ91" i="1"/>
  <c r="GX231" i="7" s="1"/>
  <c r="CT91" i="1"/>
  <c r="S91" i="1" s="1"/>
  <c r="CW91" i="1"/>
  <c r="V91" i="1" s="1"/>
  <c r="CX91" i="1"/>
  <c r="W91" i="1" s="1"/>
  <c r="FR91" i="1"/>
  <c r="GL91" i="1"/>
  <c r="GO91" i="1"/>
  <c r="GP91" i="1"/>
  <c r="GV91" i="1"/>
  <c r="HC91" i="1" s="1"/>
  <c r="GX91" i="1" s="1"/>
  <c r="AC92" i="1"/>
  <c r="AB92" i="1" s="1"/>
  <c r="AD92" i="1"/>
  <c r="CR92" i="1" s="1"/>
  <c r="Q92" i="1" s="1"/>
  <c r="AE92" i="1"/>
  <c r="AF92" i="1"/>
  <c r="AG92" i="1"/>
  <c r="CU92" i="1" s="1"/>
  <c r="T92" i="1" s="1"/>
  <c r="AH92" i="1"/>
  <c r="CV92" i="1" s="1"/>
  <c r="U92" i="1" s="1"/>
  <c r="AI92" i="1"/>
  <c r="AJ92" i="1"/>
  <c r="CS92" i="1"/>
  <c r="R92" i="1" s="1"/>
  <c r="CT92" i="1"/>
  <c r="S92" i="1" s="1"/>
  <c r="CW92" i="1"/>
  <c r="V92" i="1" s="1"/>
  <c r="CX92" i="1"/>
  <c r="W92" i="1" s="1"/>
  <c r="FR92" i="1"/>
  <c r="GL92" i="1"/>
  <c r="GO92" i="1"/>
  <c r="GP92" i="1"/>
  <c r="GV92" i="1"/>
  <c r="HC92" i="1" s="1"/>
  <c r="GX92" i="1" s="1"/>
  <c r="AC93" i="1"/>
  <c r="AE93" i="1"/>
  <c r="AD93" i="1" s="1"/>
  <c r="CR93" i="1" s="1"/>
  <c r="Q93" i="1" s="1"/>
  <c r="AF93" i="1"/>
  <c r="CT93" i="1" s="1"/>
  <c r="S93" i="1" s="1"/>
  <c r="AG93" i="1"/>
  <c r="CU93" i="1" s="1"/>
  <c r="T93" i="1" s="1"/>
  <c r="AH93" i="1"/>
  <c r="CV93" i="1" s="1"/>
  <c r="U93" i="1" s="1"/>
  <c r="AI93" i="1"/>
  <c r="AJ93" i="1"/>
  <c r="GX234" i="7" s="1"/>
  <c r="CS93" i="1"/>
  <c r="R93" i="1" s="1"/>
  <c r="CW93" i="1"/>
  <c r="V93" i="1" s="1"/>
  <c r="CX93" i="1"/>
  <c r="W93" i="1" s="1"/>
  <c r="FR93" i="1"/>
  <c r="GL93" i="1"/>
  <c r="GO93" i="1"/>
  <c r="GP93" i="1"/>
  <c r="GV93" i="1"/>
  <c r="HC93" i="1" s="1"/>
  <c r="GX93" i="1" s="1"/>
  <c r="AC94" i="1"/>
  <c r="AE94" i="1"/>
  <c r="CS94" i="1" s="1"/>
  <c r="R94" i="1" s="1"/>
  <c r="AF94" i="1"/>
  <c r="CT94" i="1" s="1"/>
  <c r="S94" i="1" s="1"/>
  <c r="AG94" i="1"/>
  <c r="CU94" i="1" s="1"/>
  <c r="T94" i="1" s="1"/>
  <c r="AH94" i="1"/>
  <c r="CV94" i="1" s="1"/>
  <c r="U94" i="1" s="1"/>
  <c r="AI94" i="1"/>
  <c r="CW94" i="1" s="1"/>
  <c r="V94" i="1" s="1"/>
  <c r="AJ94" i="1"/>
  <c r="CX94" i="1"/>
  <c r="W94" i="1" s="1"/>
  <c r="FR94" i="1"/>
  <c r="GL94" i="1"/>
  <c r="GO94" i="1"/>
  <c r="GP94" i="1"/>
  <c r="GV94" i="1"/>
  <c r="HC94" i="1" s="1"/>
  <c r="GX94" i="1" s="1"/>
  <c r="AC95" i="1"/>
  <c r="AD95" i="1"/>
  <c r="CR95" i="1" s="1"/>
  <c r="Q95" i="1" s="1"/>
  <c r="AE95" i="1"/>
  <c r="CS95" i="1" s="1"/>
  <c r="R95" i="1" s="1"/>
  <c r="AF95" i="1"/>
  <c r="AG95" i="1"/>
  <c r="CU95" i="1" s="1"/>
  <c r="T95" i="1" s="1"/>
  <c r="AH95" i="1"/>
  <c r="CV95" i="1" s="1"/>
  <c r="U95" i="1" s="1"/>
  <c r="AI95" i="1"/>
  <c r="AJ95" i="1"/>
  <c r="GX237" i="7" s="1"/>
  <c r="CT95" i="1"/>
  <c r="S95" i="1" s="1"/>
  <c r="CW95" i="1"/>
  <c r="V95" i="1" s="1"/>
  <c r="CX95" i="1"/>
  <c r="W95" i="1" s="1"/>
  <c r="FR95" i="1"/>
  <c r="GL95" i="1"/>
  <c r="GO95" i="1"/>
  <c r="GP95" i="1"/>
  <c r="GV95" i="1"/>
  <c r="HC95" i="1" s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CX89" i="1" l="1"/>
  <c r="W89" i="1" s="1"/>
  <c r="AD94" i="1"/>
  <c r="CR94" i="1" s="1"/>
  <c r="Q94" i="1" s="1"/>
  <c r="AD90" i="1"/>
  <c r="CR90" i="1" s="1"/>
  <c r="Q90" i="1" s="1"/>
  <c r="CS86" i="1"/>
  <c r="R86" i="1" s="1"/>
  <c r="CQ84" i="1"/>
  <c r="P84" i="1" s="1"/>
  <c r="CS82" i="1"/>
  <c r="R82" i="1" s="1"/>
  <c r="CS80" i="1"/>
  <c r="R80" i="1" s="1"/>
  <c r="CS78" i="1"/>
  <c r="R78" i="1" s="1"/>
  <c r="CS76" i="1"/>
  <c r="R76" i="1" s="1"/>
  <c r="CS74" i="1"/>
  <c r="R74" i="1" s="1"/>
  <c r="CS72" i="1"/>
  <c r="R72" i="1" s="1"/>
  <c r="CS70" i="1"/>
  <c r="R70" i="1" s="1"/>
  <c r="CS68" i="1"/>
  <c r="R68" i="1" s="1"/>
  <c r="CS62" i="1"/>
  <c r="R62" i="1" s="1"/>
  <c r="AB48" i="1"/>
  <c r="AB46" i="1"/>
  <c r="AB44" i="1"/>
  <c r="AD42" i="1"/>
  <c r="CR42" i="1" s="1"/>
  <c r="Q42" i="1" s="1"/>
  <c r="AB40" i="1"/>
  <c r="AB38" i="1"/>
  <c r="GX87" i="7"/>
  <c r="GW195" i="7"/>
  <c r="GW207" i="7"/>
  <c r="GW219" i="7"/>
  <c r="GW231" i="7"/>
  <c r="GX210" i="7"/>
  <c r="GX198" i="7"/>
  <c r="AB94" i="1"/>
  <c r="AB90" i="1"/>
  <c r="CX87" i="1"/>
  <c r="W87" i="1" s="1"/>
  <c r="CS87" i="1"/>
  <c r="R87" i="1" s="1"/>
  <c r="AB86" i="1"/>
  <c r="CU85" i="1"/>
  <c r="T85" i="1" s="1"/>
  <c r="CX83" i="1"/>
  <c r="W83" i="1" s="1"/>
  <c r="CS83" i="1"/>
  <c r="R83" i="1" s="1"/>
  <c r="AB64" i="1"/>
  <c r="AB42" i="1"/>
  <c r="GW198" i="7"/>
  <c r="GW210" i="7"/>
  <c r="GW234" i="7"/>
  <c r="GX207" i="7"/>
  <c r="GX195" i="7"/>
  <c r="CX81" i="1"/>
  <c r="W81" i="1" s="1"/>
  <c r="CX79" i="1"/>
  <c r="W79" i="1" s="1"/>
  <c r="CX73" i="1"/>
  <c r="W73" i="1" s="1"/>
  <c r="CX71" i="1"/>
  <c r="W71" i="1" s="1"/>
  <c r="GW201" i="7"/>
  <c r="GW213" i="7"/>
  <c r="GW237" i="7"/>
  <c r="GW87" i="7"/>
  <c r="GW204" i="7"/>
  <c r="GW216" i="7"/>
  <c r="GW228" i="7"/>
  <c r="AB95" i="1"/>
  <c r="T237" i="7"/>
  <c r="H237" i="7"/>
  <c r="AB93" i="1"/>
  <c r="T234" i="7"/>
  <c r="H234" i="7"/>
  <c r="AB91" i="1"/>
  <c r="T231" i="7"/>
  <c r="H231" i="7"/>
  <c r="AB89" i="1"/>
  <c r="T228" i="7"/>
  <c r="H228" i="7"/>
  <c r="S227" i="7"/>
  <c r="J227" i="7" s="1"/>
  <c r="K225" i="7"/>
  <c r="AB87" i="1"/>
  <c r="T225" i="7"/>
  <c r="H225" i="7"/>
  <c r="S224" i="7"/>
  <c r="J224" i="7" s="1"/>
  <c r="K222" i="7"/>
  <c r="AB85" i="1"/>
  <c r="T222" i="7"/>
  <c r="H222" i="7"/>
  <c r="T219" i="7"/>
  <c r="H219" i="7"/>
  <c r="CQ81" i="1"/>
  <c r="P81" i="1" s="1"/>
  <c r="U216" i="7" s="1"/>
  <c r="T216" i="7"/>
  <c r="H216" i="7"/>
  <c r="CQ79" i="1"/>
  <c r="P79" i="1" s="1"/>
  <c r="U213" i="7" s="1"/>
  <c r="T213" i="7"/>
  <c r="H213" i="7"/>
  <c r="CQ77" i="1"/>
  <c r="P77" i="1" s="1"/>
  <c r="U210" i="7" s="1"/>
  <c r="T210" i="7"/>
  <c r="H210" i="7"/>
  <c r="CQ75" i="1"/>
  <c r="P75" i="1" s="1"/>
  <c r="U207" i="7" s="1"/>
  <c r="T207" i="7"/>
  <c r="H207" i="7"/>
  <c r="CQ73" i="1"/>
  <c r="P73" i="1" s="1"/>
  <c r="U204" i="7" s="1"/>
  <c r="T204" i="7"/>
  <c r="H204" i="7"/>
  <c r="CQ71" i="1"/>
  <c r="P71" i="1" s="1"/>
  <c r="U201" i="7" s="1"/>
  <c r="T201" i="7"/>
  <c r="H201" i="7"/>
  <c r="CQ69" i="1"/>
  <c r="P69" i="1" s="1"/>
  <c r="U198" i="7" s="1"/>
  <c r="T198" i="7"/>
  <c r="H198" i="7"/>
  <c r="CQ67" i="1"/>
  <c r="P67" i="1" s="1"/>
  <c r="U195" i="7" s="1"/>
  <c r="T195" i="7"/>
  <c r="H195" i="7"/>
  <c r="CT65" i="1"/>
  <c r="S65" i="1" s="1"/>
  <c r="U190" i="7" s="1"/>
  <c r="H190" i="7"/>
  <c r="T191" i="7"/>
  <c r="H192" i="7"/>
  <c r="T192" i="7"/>
  <c r="H191" i="7"/>
  <c r="T190" i="7"/>
  <c r="CV65" i="1"/>
  <c r="U65" i="1" s="1"/>
  <c r="I193" i="7" s="1"/>
  <c r="H193" i="7"/>
  <c r="T185" i="7"/>
  <c r="T186" i="7"/>
  <c r="H185" i="7"/>
  <c r="T184" i="7"/>
  <c r="H186" i="7"/>
  <c r="H184" i="7"/>
  <c r="CT63" i="1"/>
  <c r="S63" i="1" s="1"/>
  <c r="U184" i="7" s="1"/>
  <c r="CV63" i="1"/>
  <c r="U63" i="1" s="1"/>
  <c r="I187" i="7" s="1"/>
  <c r="H187" i="7"/>
  <c r="CV53" i="1"/>
  <c r="U53" i="1" s="1"/>
  <c r="I152" i="7" s="1"/>
  <c r="AB63" i="1"/>
  <c r="H183" i="7" s="1"/>
  <c r="CV61" i="1"/>
  <c r="U61" i="1" s="1"/>
  <c r="I181" i="7" s="1"/>
  <c r="H181" i="7"/>
  <c r="CT61" i="1"/>
  <c r="S61" i="1" s="1"/>
  <c r="U178" i="7" s="1"/>
  <c r="H178" i="7"/>
  <c r="T179" i="7"/>
  <c r="H180" i="7"/>
  <c r="T180" i="7"/>
  <c r="H179" i="7"/>
  <c r="T178" i="7"/>
  <c r="CT59" i="1"/>
  <c r="S59" i="1" s="1"/>
  <c r="U170" i="7" s="1"/>
  <c r="T170" i="7"/>
  <c r="T173" i="7"/>
  <c r="H170" i="7"/>
  <c r="T174" i="7"/>
  <c r="H173" i="7"/>
  <c r="H174" i="7"/>
  <c r="GM172" i="7"/>
  <c r="I172" i="7" s="1"/>
  <c r="H172" i="7"/>
  <c r="CV59" i="1"/>
  <c r="U59" i="1" s="1"/>
  <c r="I175" i="7" s="1"/>
  <c r="H175" i="7"/>
  <c r="CV55" i="1"/>
  <c r="U55" i="1" s="1"/>
  <c r="I159" i="7" s="1"/>
  <c r="CV57" i="1"/>
  <c r="U57" i="1" s="1"/>
  <c r="I167" i="7" s="1"/>
  <c r="H167" i="7"/>
  <c r="CT57" i="1"/>
  <c r="S57" i="1" s="1"/>
  <c r="U162" i="7" s="1"/>
  <c r="T162" i="7"/>
  <c r="T165" i="7"/>
  <c r="H162" i="7"/>
  <c r="T166" i="7"/>
  <c r="H165" i="7"/>
  <c r="H166" i="7"/>
  <c r="GM164" i="7"/>
  <c r="I164" i="7" s="1"/>
  <c r="H164" i="7"/>
  <c r="CT55" i="1"/>
  <c r="S55" i="1" s="1"/>
  <c r="U155" i="7" s="1"/>
  <c r="T157" i="7"/>
  <c r="T155" i="7"/>
  <c r="T158" i="7"/>
  <c r="H157" i="7"/>
  <c r="H155" i="7"/>
  <c r="H158" i="7"/>
  <c r="K147" i="7"/>
  <c r="T147" i="7"/>
  <c r="T150" i="7"/>
  <c r="H147" i="7"/>
  <c r="T151" i="7"/>
  <c r="H150" i="7"/>
  <c r="H151" i="7"/>
  <c r="CS53" i="1"/>
  <c r="R53" i="1" s="1"/>
  <c r="K149" i="7" s="1"/>
  <c r="GM149" i="7"/>
  <c r="I149" i="7" s="1"/>
  <c r="H149" i="7"/>
  <c r="CV51" i="1"/>
  <c r="U51" i="1" s="1"/>
  <c r="I144" i="7" s="1"/>
  <c r="CV49" i="1"/>
  <c r="U49" i="1" s="1"/>
  <c r="I136" i="7" s="1"/>
  <c r="K139" i="7"/>
  <c r="T139" i="7"/>
  <c r="T142" i="7"/>
  <c r="H139" i="7"/>
  <c r="T143" i="7"/>
  <c r="H142" i="7"/>
  <c r="H143" i="7"/>
  <c r="CS51" i="1"/>
  <c r="R51" i="1" s="1"/>
  <c r="K141" i="7" s="1"/>
  <c r="GM141" i="7"/>
  <c r="I141" i="7" s="1"/>
  <c r="H141" i="7"/>
  <c r="CY48" i="1"/>
  <c r="X48" i="1" s="1"/>
  <c r="T131" i="7"/>
  <c r="T134" i="7"/>
  <c r="H131" i="7"/>
  <c r="T135" i="7"/>
  <c r="H134" i="7"/>
  <c r="H135" i="7"/>
  <c r="AD49" i="1"/>
  <c r="AB49" i="1" s="1"/>
  <c r="H130" i="7" s="1"/>
  <c r="GM133" i="7"/>
  <c r="I133" i="7" s="1"/>
  <c r="H133" i="7"/>
  <c r="K131" i="7"/>
  <c r="CS49" i="1"/>
  <c r="R49" i="1" s="1"/>
  <c r="CP48" i="1"/>
  <c r="O48" i="1" s="1"/>
  <c r="AD47" i="1"/>
  <c r="T125" i="7" s="1"/>
  <c r="H127" i="7"/>
  <c r="GM126" i="7"/>
  <c r="I126" i="7" s="1"/>
  <c r="H128" i="7"/>
  <c r="H126" i="7"/>
  <c r="T128" i="7"/>
  <c r="T127" i="7"/>
  <c r="CS47" i="1"/>
  <c r="R47" i="1" s="1"/>
  <c r="CV45" i="1"/>
  <c r="U45" i="1" s="1"/>
  <c r="I122" i="7" s="1"/>
  <c r="H122" i="7"/>
  <c r="CT45" i="1"/>
  <c r="S45" i="1" s="1"/>
  <c r="U119" i="7" s="1"/>
  <c r="T120" i="7"/>
  <c r="T121" i="7"/>
  <c r="H120" i="7"/>
  <c r="T119" i="7"/>
  <c r="H121" i="7"/>
  <c r="H119" i="7"/>
  <c r="CP44" i="1"/>
  <c r="O44" i="1" s="1"/>
  <c r="CT43" i="1"/>
  <c r="S43" i="1" s="1"/>
  <c r="U113" i="7" s="1"/>
  <c r="T114" i="7"/>
  <c r="T115" i="7"/>
  <c r="H114" i="7"/>
  <c r="T113" i="7"/>
  <c r="H115" i="7"/>
  <c r="H113" i="7"/>
  <c r="AD41" i="1"/>
  <c r="T106" i="7" s="1"/>
  <c r="GM107" i="7"/>
  <c r="I107" i="7" s="1"/>
  <c r="H107" i="7"/>
  <c r="CV41" i="1"/>
  <c r="U41" i="1" s="1"/>
  <c r="I110" i="7" s="1"/>
  <c r="H110" i="7"/>
  <c r="CT41" i="1"/>
  <c r="S41" i="1" s="1"/>
  <c r="U105" i="7" s="1"/>
  <c r="T105" i="7"/>
  <c r="T108" i="7"/>
  <c r="H105" i="7"/>
  <c r="T109" i="7"/>
  <c r="H108" i="7"/>
  <c r="H109" i="7"/>
  <c r="H106" i="7"/>
  <c r="CS41" i="1"/>
  <c r="R41" i="1" s="1"/>
  <c r="K107" i="7" s="1"/>
  <c r="CP40" i="1"/>
  <c r="O40" i="1" s="1"/>
  <c r="AD39" i="1"/>
  <c r="H99" i="7" s="1"/>
  <c r="H101" i="7"/>
  <c r="GM100" i="7"/>
  <c r="I100" i="7" s="1"/>
  <c r="H102" i="7"/>
  <c r="H100" i="7"/>
  <c r="T102" i="7"/>
  <c r="T101" i="7"/>
  <c r="CS39" i="1"/>
  <c r="R39" i="1" s="1"/>
  <c r="K100" i="7" s="1"/>
  <c r="T99" i="7"/>
  <c r="CY30" i="1"/>
  <c r="X30" i="1" s="1"/>
  <c r="AD37" i="1"/>
  <c r="H93" i="7" s="1"/>
  <c r="T95" i="7"/>
  <c r="H95" i="7"/>
  <c r="GM94" i="7"/>
  <c r="I94" i="7" s="1"/>
  <c r="H96" i="7"/>
  <c r="H94" i="7"/>
  <c r="T96" i="7"/>
  <c r="CS37" i="1"/>
  <c r="R37" i="1" s="1"/>
  <c r="CZ37" i="1" s="1"/>
  <c r="Y37" i="1" s="1"/>
  <c r="U96" i="7" s="1"/>
  <c r="K96" i="7" s="1"/>
  <c r="T93" i="7"/>
  <c r="CV35" i="1"/>
  <c r="U35" i="1" s="1"/>
  <c r="I90" i="7" s="1"/>
  <c r="H90" i="7"/>
  <c r="H87" i="7"/>
  <c r="T87" i="7"/>
  <c r="CT35" i="1"/>
  <c r="S35" i="1" s="1"/>
  <c r="U84" i="7" s="1"/>
  <c r="T84" i="7"/>
  <c r="T88" i="7"/>
  <c r="H84" i="7"/>
  <c r="T89" i="7"/>
  <c r="H88" i="7"/>
  <c r="H89" i="7"/>
  <c r="GM86" i="7"/>
  <c r="I86" i="7" s="1"/>
  <c r="H86" i="7"/>
  <c r="CT33" i="1"/>
  <c r="S33" i="1" s="1"/>
  <c r="U76" i="7" s="1"/>
  <c r="T76" i="7"/>
  <c r="T79" i="7"/>
  <c r="H76" i="7"/>
  <c r="T80" i="7"/>
  <c r="H79" i="7"/>
  <c r="H80" i="7"/>
  <c r="GM78" i="7"/>
  <c r="I78" i="7" s="1"/>
  <c r="H78" i="7"/>
  <c r="CV33" i="1"/>
  <c r="U33" i="1" s="1"/>
  <c r="I81" i="7" s="1"/>
  <c r="H81" i="7"/>
  <c r="CT31" i="1"/>
  <c r="S31" i="1" s="1"/>
  <c r="U68" i="7" s="1"/>
  <c r="T68" i="7"/>
  <c r="T71" i="7"/>
  <c r="H68" i="7"/>
  <c r="T72" i="7"/>
  <c r="H71" i="7"/>
  <c r="H72" i="7"/>
  <c r="H70" i="7"/>
  <c r="GM70" i="7"/>
  <c r="I70" i="7" s="1"/>
  <c r="CV31" i="1"/>
  <c r="U31" i="1" s="1"/>
  <c r="I73" i="7" s="1"/>
  <c r="H73" i="7"/>
  <c r="FQ97" i="1"/>
  <c r="FQ22" i="1" s="1"/>
  <c r="BZ97" i="1"/>
  <c r="BZ22" i="1" s="1"/>
  <c r="CZ30" i="1"/>
  <c r="Y30" i="1" s="1"/>
  <c r="CV29" i="1"/>
  <c r="U29" i="1" s="1"/>
  <c r="I65" i="7" s="1"/>
  <c r="CT29" i="1"/>
  <c r="S29" i="1" s="1"/>
  <c r="U62" i="7" s="1"/>
  <c r="T63" i="7"/>
  <c r="T64" i="7"/>
  <c r="H63" i="7"/>
  <c r="T62" i="7"/>
  <c r="H64" i="7"/>
  <c r="H62" i="7"/>
  <c r="FR97" i="1"/>
  <c r="FR22" i="1" s="1"/>
  <c r="BY97" i="1"/>
  <c r="BY22" i="1" s="1"/>
  <c r="AG97" i="1"/>
  <c r="AG22" i="1" s="1"/>
  <c r="AD27" i="1"/>
  <c r="H56" i="7" s="1"/>
  <c r="H59" i="7"/>
  <c r="H57" i="7"/>
  <c r="H58" i="7"/>
  <c r="GM57" i="7"/>
  <c r="I57" i="7" s="1"/>
  <c r="T59" i="7"/>
  <c r="T58" i="7"/>
  <c r="AD25" i="1"/>
  <c r="T49" i="7" s="1"/>
  <c r="GM50" i="7"/>
  <c r="H50" i="7"/>
  <c r="CV25" i="1"/>
  <c r="U25" i="1" s="1"/>
  <c r="I53" i="7" s="1"/>
  <c r="H53" i="7"/>
  <c r="CT25" i="1"/>
  <c r="S25" i="1" s="1"/>
  <c r="U48" i="7" s="1"/>
  <c r="T48" i="7"/>
  <c r="T51" i="7"/>
  <c r="H48" i="7"/>
  <c r="T52" i="7"/>
  <c r="H51" i="7"/>
  <c r="H52" i="7"/>
  <c r="CR25" i="1"/>
  <c r="Q25" i="1" s="1"/>
  <c r="U49" i="7" s="1"/>
  <c r="K49" i="7" s="1"/>
  <c r="CZ93" i="1"/>
  <c r="Y93" i="1" s="1"/>
  <c r="CY93" i="1"/>
  <c r="X93" i="1" s="1"/>
  <c r="CZ89" i="1"/>
  <c r="Y89" i="1" s="1"/>
  <c r="CY89" i="1"/>
  <c r="X89" i="1" s="1"/>
  <c r="AI97" i="1"/>
  <c r="CP86" i="1"/>
  <c r="O86" i="1" s="1"/>
  <c r="DY97" i="1"/>
  <c r="CJ97" i="1"/>
  <c r="CP84" i="1"/>
  <c r="O84" i="1" s="1"/>
  <c r="CZ85" i="1"/>
  <c r="Y85" i="1" s="1"/>
  <c r="CY85" i="1"/>
  <c r="X85" i="1" s="1"/>
  <c r="AJ97" i="1"/>
  <c r="CZ84" i="1"/>
  <c r="Y84" i="1" s="1"/>
  <c r="CY84" i="1"/>
  <c r="X84" i="1" s="1"/>
  <c r="EB97" i="1"/>
  <c r="GD22" i="1"/>
  <c r="EU97" i="1"/>
  <c r="CZ92" i="1"/>
  <c r="Y92" i="1" s="1"/>
  <c r="CY92" i="1"/>
  <c r="X92" i="1" s="1"/>
  <c r="CZ88" i="1"/>
  <c r="Y88" i="1" s="1"/>
  <c r="CY88" i="1"/>
  <c r="X88" i="1" s="1"/>
  <c r="CP87" i="1"/>
  <c r="O87" i="1" s="1"/>
  <c r="CZ95" i="1"/>
  <c r="Y95" i="1" s="1"/>
  <c r="CY95" i="1"/>
  <c r="X95" i="1" s="1"/>
  <c r="CZ91" i="1"/>
  <c r="Y91" i="1" s="1"/>
  <c r="CY91" i="1"/>
  <c r="X91" i="1" s="1"/>
  <c r="CZ86" i="1"/>
  <c r="Y86" i="1" s="1"/>
  <c r="CY86" i="1"/>
  <c r="X86" i="1" s="1"/>
  <c r="CZ94" i="1"/>
  <c r="Y94" i="1" s="1"/>
  <c r="CY94" i="1"/>
  <c r="X94" i="1" s="1"/>
  <c r="CZ90" i="1"/>
  <c r="Y90" i="1" s="1"/>
  <c r="CY90" i="1"/>
  <c r="X90" i="1" s="1"/>
  <c r="CZ87" i="1"/>
  <c r="Y87" i="1" s="1"/>
  <c r="CY87" i="1"/>
  <c r="X87" i="1" s="1"/>
  <c r="AH97" i="1"/>
  <c r="EA97" i="1"/>
  <c r="CP85" i="1"/>
  <c r="O85" i="1" s="1"/>
  <c r="GB97" i="1"/>
  <c r="BC97" i="1"/>
  <c r="CQ95" i="1"/>
  <c r="P95" i="1" s="1"/>
  <c r="CQ94" i="1"/>
  <c r="P94" i="1" s="1"/>
  <c r="CP94" i="1" s="1"/>
  <c r="O94" i="1" s="1"/>
  <c r="CQ93" i="1"/>
  <c r="P93" i="1" s="1"/>
  <c r="CQ92" i="1"/>
  <c r="P92" i="1" s="1"/>
  <c r="CP92" i="1" s="1"/>
  <c r="O92" i="1" s="1"/>
  <c r="CQ91" i="1"/>
  <c r="P91" i="1" s="1"/>
  <c r="CQ90" i="1"/>
  <c r="P90" i="1" s="1"/>
  <c r="CP90" i="1" s="1"/>
  <c r="O90" i="1" s="1"/>
  <c r="CQ89" i="1"/>
  <c r="P89" i="1" s="1"/>
  <c r="CQ88" i="1"/>
  <c r="P88" i="1" s="1"/>
  <c r="CP88" i="1" s="1"/>
  <c r="O88" i="1" s="1"/>
  <c r="CY83" i="1"/>
  <c r="X83" i="1" s="1"/>
  <c r="CZ83" i="1"/>
  <c r="Y83" i="1" s="1"/>
  <c r="CY66" i="1"/>
  <c r="X66" i="1" s="1"/>
  <c r="CZ66" i="1"/>
  <c r="Y66" i="1" s="1"/>
  <c r="CP65" i="1"/>
  <c r="O65" i="1" s="1"/>
  <c r="CR62" i="1"/>
  <c r="Q62" i="1" s="1"/>
  <c r="AB62" i="1"/>
  <c r="ET97" i="1"/>
  <c r="BB97" i="1"/>
  <c r="CY81" i="1"/>
  <c r="X81" i="1" s="1"/>
  <c r="CZ81" i="1"/>
  <c r="Y81" i="1" s="1"/>
  <c r="CP81" i="1"/>
  <c r="O81" i="1" s="1"/>
  <c r="CY79" i="1"/>
  <c r="X79" i="1" s="1"/>
  <c r="CZ79" i="1"/>
  <c r="Y79" i="1" s="1"/>
  <c r="CP79" i="1"/>
  <c r="O79" i="1" s="1"/>
  <c r="CY77" i="1"/>
  <c r="X77" i="1" s="1"/>
  <c r="CZ77" i="1"/>
  <c r="Y77" i="1" s="1"/>
  <c r="CY75" i="1"/>
  <c r="X75" i="1" s="1"/>
  <c r="CZ75" i="1"/>
  <c r="Y75" i="1" s="1"/>
  <c r="CY73" i="1"/>
  <c r="X73" i="1" s="1"/>
  <c r="CZ73" i="1"/>
  <c r="Y73" i="1" s="1"/>
  <c r="CY71" i="1"/>
  <c r="X71" i="1" s="1"/>
  <c r="CZ71" i="1"/>
  <c r="Y71" i="1" s="1"/>
  <c r="CP71" i="1"/>
  <c r="O71" i="1" s="1"/>
  <c r="CY69" i="1"/>
  <c r="X69" i="1" s="1"/>
  <c r="CZ69" i="1"/>
  <c r="Y69" i="1" s="1"/>
  <c r="CY67" i="1"/>
  <c r="X67" i="1" s="1"/>
  <c r="CZ67" i="1"/>
  <c r="Y67" i="1" s="1"/>
  <c r="EG97" i="1"/>
  <c r="AO97" i="1"/>
  <c r="CQ83" i="1"/>
  <c r="P83" i="1" s="1"/>
  <c r="AB83" i="1"/>
  <c r="CP62" i="1"/>
  <c r="O62" i="1" s="1"/>
  <c r="CY82" i="1"/>
  <c r="X82" i="1" s="1"/>
  <c r="CZ82" i="1"/>
  <c r="Y82" i="1" s="1"/>
  <c r="CP82" i="1"/>
  <c r="O82" i="1" s="1"/>
  <c r="CY80" i="1"/>
  <c r="X80" i="1" s="1"/>
  <c r="CZ80" i="1"/>
  <c r="Y80" i="1" s="1"/>
  <c r="CP80" i="1"/>
  <c r="O80" i="1" s="1"/>
  <c r="CY78" i="1"/>
  <c r="X78" i="1" s="1"/>
  <c r="CZ78" i="1"/>
  <c r="Y78" i="1" s="1"/>
  <c r="CP78" i="1"/>
  <c r="O78" i="1" s="1"/>
  <c r="CY76" i="1"/>
  <c r="X76" i="1" s="1"/>
  <c r="CZ76" i="1"/>
  <c r="Y76" i="1" s="1"/>
  <c r="CP76" i="1"/>
  <c r="O76" i="1" s="1"/>
  <c r="CY74" i="1"/>
  <c r="X74" i="1" s="1"/>
  <c r="CZ74" i="1"/>
  <c r="Y74" i="1" s="1"/>
  <c r="CP74" i="1"/>
  <c r="O74" i="1" s="1"/>
  <c r="CY72" i="1"/>
  <c r="X72" i="1" s="1"/>
  <c r="CZ72" i="1"/>
  <c r="Y72" i="1" s="1"/>
  <c r="CP72" i="1"/>
  <c r="O72" i="1" s="1"/>
  <c r="CY70" i="1"/>
  <c r="X70" i="1" s="1"/>
  <c r="CZ70" i="1"/>
  <c r="Y70" i="1" s="1"/>
  <c r="CP70" i="1"/>
  <c r="O70" i="1" s="1"/>
  <c r="CY68" i="1"/>
  <c r="X68" i="1" s="1"/>
  <c r="CZ68" i="1"/>
  <c r="Y68" i="1" s="1"/>
  <c r="CP68" i="1"/>
  <c r="O68" i="1" s="1"/>
  <c r="CP66" i="1"/>
  <c r="O66" i="1" s="1"/>
  <c r="CZ62" i="1"/>
  <c r="Y62" i="1" s="1"/>
  <c r="CY62" i="1"/>
  <c r="X62" i="1" s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H189" i="7" s="1"/>
  <c r="CQ60" i="1"/>
  <c r="P60" i="1" s="1"/>
  <c r="CT64" i="1"/>
  <c r="S64" i="1" s="1"/>
  <c r="CP54" i="1"/>
  <c r="O54" i="1" s="1"/>
  <c r="CP52" i="1"/>
  <c r="O52" i="1" s="1"/>
  <c r="CY51" i="1"/>
  <c r="X51" i="1" s="1"/>
  <c r="U142" i="7" s="1"/>
  <c r="K142" i="7" s="1"/>
  <c r="CS59" i="1"/>
  <c r="R59" i="1" s="1"/>
  <c r="AD59" i="1"/>
  <c r="AD58" i="1"/>
  <c r="CR58" i="1" s="1"/>
  <c r="Q58" i="1" s="1"/>
  <c r="CS58" i="1"/>
  <c r="R58" i="1" s="1"/>
  <c r="CY58" i="1" s="1"/>
  <c r="X58" i="1" s="1"/>
  <c r="CS57" i="1"/>
  <c r="R57" i="1" s="1"/>
  <c r="AD57" i="1"/>
  <c r="AB61" i="1"/>
  <c r="H177" i="7" s="1"/>
  <c r="AD60" i="1"/>
  <c r="CR60" i="1" s="1"/>
  <c r="Q60" i="1" s="1"/>
  <c r="CS60" i="1"/>
  <c r="R60" i="1" s="1"/>
  <c r="CZ60" i="1" s="1"/>
  <c r="Y60" i="1" s="1"/>
  <c r="CQ59" i="1"/>
  <c r="P59" i="1" s="1"/>
  <c r="CQ58" i="1"/>
  <c r="P58" i="1" s="1"/>
  <c r="AB58" i="1"/>
  <c r="CQ57" i="1"/>
  <c r="P57" i="1" s="1"/>
  <c r="CP56" i="1"/>
  <c r="O56" i="1" s="1"/>
  <c r="CY53" i="1"/>
  <c r="X53" i="1" s="1"/>
  <c r="U150" i="7" s="1"/>
  <c r="K150" i="7" s="1"/>
  <c r="AB50" i="1"/>
  <c r="CY46" i="1"/>
  <c r="X46" i="1" s="1"/>
  <c r="CZ46" i="1"/>
  <c r="Y46" i="1" s="1"/>
  <c r="CY38" i="1"/>
  <c r="X38" i="1" s="1"/>
  <c r="CZ38" i="1"/>
  <c r="Y38" i="1" s="1"/>
  <c r="CS56" i="1"/>
  <c r="R56" i="1" s="1"/>
  <c r="CY56" i="1" s="1"/>
  <c r="X56" i="1" s="1"/>
  <c r="AB56" i="1"/>
  <c r="CQ55" i="1"/>
  <c r="P55" i="1" s="1"/>
  <c r="AD55" i="1"/>
  <c r="CS54" i="1"/>
  <c r="R54" i="1" s="1"/>
  <c r="CZ54" i="1" s="1"/>
  <c r="Y54" i="1" s="1"/>
  <c r="AB54" i="1"/>
  <c r="CQ53" i="1"/>
  <c r="P53" i="1" s="1"/>
  <c r="AD53" i="1"/>
  <c r="CS52" i="1"/>
  <c r="R52" i="1" s="1"/>
  <c r="CY52" i="1" s="1"/>
  <c r="X52" i="1" s="1"/>
  <c r="AB52" i="1"/>
  <c r="CQ51" i="1"/>
  <c r="P51" i="1" s="1"/>
  <c r="AD51" i="1"/>
  <c r="CS50" i="1"/>
  <c r="R50" i="1" s="1"/>
  <c r="CY50" i="1" s="1"/>
  <c r="X50" i="1" s="1"/>
  <c r="CR47" i="1"/>
  <c r="Q47" i="1" s="1"/>
  <c r="CP46" i="1"/>
  <c r="O46" i="1" s="1"/>
  <c r="CY44" i="1"/>
  <c r="X44" i="1" s="1"/>
  <c r="CZ44" i="1"/>
  <c r="Y44" i="1" s="1"/>
  <c r="CP38" i="1"/>
  <c r="O38" i="1" s="1"/>
  <c r="CR45" i="1"/>
  <c r="Q45" i="1" s="1"/>
  <c r="CP45" i="1" s="1"/>
  <c r="O45" i="1" s="1"/>
  <c r="AB45" i="1"/>
  <c r="H118" i="7" s="1"/>
  <c r="CY42" i="1"/>
  <c r="X42" i="1" s="1"/>
  <c r="CZ42" i="1"/>
  <c r="Y42" i="1" s="1"/>
  <c r="CQ50" i="1"/>
  <c r="P50" i="1" s="1"/>
  <c r="CP50" i="1" s="1"/>
  <c r="O50" i="1" s="1"/>
  <c r="CZ48" i="1"/>
  <c r="Y48" i="1" s="1"/>
  <c r="CR43" i="1"/>
  <c r="Q43" i="1" s="1"/>
  <c r="AB43" i="1"/>
  <c r="H112" i="7" s="1"/>
  <c r="CP42" i="1"/>
  <c r="O42" i="1" s="1"/>
  <c r="CY40" i="1"/>
  <c r="X40" i="1" s="1"/>
  <c r="CZ40" i="1"/>
  <c r="Y40" i="1" s="1"/>
  <c r="CQ31" i="1"/>
  <c r="P31" i="1" s="1"/>
  <c r="CS36" i="1"/>
  <c r="R36" i="1" s="1"/>
  <c r="CY36" i="1" s="1"/>
  <c r="X36" i="1" s="1"/>
  <c r="AD36" i="1"/>
  <c r="CR36" i="1" s="1"/>
  <c r="Q36" i="1" s="1"/>
  <c r="AD35" i="1"/>
  <c r="CS35" i="1"/>
  <c r="R35" i="1" s="1"/>
  <c r="CS34" i="1"/>
  <c r="R34" i="1" s="1"/>
  <c r="CY34" i="1" s="1"/>
  <c r="X34" i="1" s="1"/>
  <c r="AD34" i="1"/>
  <c r="CR34" i="1" s="1"/>
  <c r="Q34" i="1" s="1"/>
  <c r="CQ30" i="1"/>
  <c r="P30" i="1" s="1"/>
  <c r="CY28" i="1"/>
  <c r="X28" i="1" s="1"/>
  <c r="CZ28" i="1"/>
  <c r="Y28" i="1" s="1"/>
  <c r="CY26" i="1"/>
  <c r="X26" i="1" s="1"/>
  <c r="CZ26" i="1"/>
  <c r="Y26" i="1" s="1"/>
  <c r="AB36" i="1"/>
  <c r="CQ36" i="1"/>
  <c r="P36" i="1" s="1"/>
  <c r="CQ35" i="1"/>
  <c r="P35" i="1" s="1"/>
  <c r="U87" i="7" s="1"/>
  <c r="K87" i="7" s="1"/>
  <c r="AB34" i="1"/>
  <c r="CQ34" i="1"/>
  <c r="P34" i="1" s="1"/>
  <c r="AD33" i="1"/>
  <c r="CS33" i="1"/>
  <c r="R33" i="1" s="1"/>
  <c r="CS32" i="1"/>
  <c r="R32" i="1" s="1"/>
  <c r="CY32" i="1" s="1"/>
  <c r="X32" i="1" s="1"/>
  <c r="AD32" i="1"/>
  <c r="CR32" i="1" s="1"/>
  <c r="Q32" i="1" s="1"/>
  <c r="CQ33" i="1"/>
  <c r="P33" i="1" s="1"/>
  <c r="CQ32" i="1"/>
  <c r="P32" i="1" s="1"/>
  <c r="AD31" i="1"/>
  <c r="CS31" i="1"/>
  <c r="R31" i="1" s="1"/>
  <c r="AD30" i="1"/>
  <c r="CR30" i="1" s="1"/>
  <c r="Q30" i="1" s="1"/>
  <c r="CS29" i="1"/>
  <c r="R29" i="1" s="1"/>
  <c r="AB29" i="1"/>
  <c r="H61" i="7" s="1"/>
  <c r="CQ28" i="1"/>
  <c r="P28" i="1" s="1"/>
  <c r="AD28" i="1"/>
  <c r="CR28" i="1" s="1"/>
  <c r="Q28" i="1" s="1"/>
  <c r="CS27" i="1"/>
  <c r="R27" i="1" s="1"/>
  <c r="CQ26" i="1"/>
  <c r="P26" i="1" s="1"/>
  <c r="AD26" i="1"/>
  <c r="CR26" i="1" s="1"/>
  <c r="Q26" i="1" s="1"/>
  <c r="CS25" i="1"/>
  <c r="R25" i="1" s="1"/>
  <c r="AD24" i="1"/>
  <c r="CR24" i="1" s="1"/>
  <c r="Q24" i="1" s="1"/>
  <c r="CS24" i="1"/>
  <c r="R24" i="1" s="1"/>
  <c r="CY24" i="1" s="1"/>
  <c r="X24" i="1" s="1"/>
  <c r="DY240" i="7" l="1"/>
  <c r="DY14" i="6"/>
  <c r="I50" i="7"/>
  <c r="EY14" i="6"/>
  <c r="EY240" i="7"/>
  <c r="DD14" i="6"/>
  <c r="DD240" i="7"/>
  <c r="DX14" i="6"/>
  <c r="DX240" i="7"/>
  <c r="FI14" i="6"/>
  <c r="FI240" i="7"/>
  <c r="AB32" i="1"/>
  <c r="FJ14" i="6"/>
  <c r="FJ240" i="7"/>
  <c r="CP95" i="1"/>
  <c r="O95" i="1" s="1"/>
  <c r="U237" i="7"/>
  <c r="R239" i="7"/>
  <c r="HB237" i="7"/>
  <c r="GQ237" i="7"/>
  <c r="I237" i="7"/>
  <c r="GP237" i="7"/>
  <c r="GN237" i="7"/>
  <c r="GS237" i="7"/>
  <c r="GJ237" i="7"/>
  <c r="R236" i="7"/>
  <c r="HB234" i="7"/>
  <c r="GQ234" i="7"/>
  <c r="I234" i="7"/>
  <c r="GP234" i="7"/>
  <c r="GN234" i="7"/>
  <c r="GS234" i="7"/>
  <c r="GJ234" i="7"/>
  <c r="CP93" i="1"/>
  <c r="O93" i="1" s="1"/>
  <c r="U234" i="7"/>
  <c r="GN48" i="1"/>
  <c r="R233" i="7"/>
  <c r="HB231" i="7"/>
  <c r="GQ231" i="7"/>
  <c r="I231" i="7"/>
  <c r="GP231" i="7"/>
  <c r="GN231" i="7"/>
  <c r="GS231" i="7"/>
  <c r="GJ231" i="7"/>
  <c r="CP91" i="1"/>
  <c r="O91" i="1" s="1"/>
  <c r="U231" i="7"/>
  <c r="CP43" i="1"/>
  <c r="O43" i="1" s="1"/>
  <c r="CZ65" i="1"/>
  <c r="Y65" i="1" s="1"/>
  <c r="U192" i="7" s="1"/>
  <c r="K192" i="7" s="1"/>
  <c r="CP89" i="1"/>
  <c r="O89" i="1" s="1"/>
  <c r="U228" i="7"/>
  <c r="CZ41" i="1"/>
  <c r="Y41" i="1" s="1"/>
  <c r="U109" i="7" s="1"/>
  <c r="K109" i="7" s="1"/>
  <c r="CY41" i="1"/>
  <c r="X41" i="1" s="1"/>
  <c r="U108" i="7" s="1"/>
  <c r="K108" i="7" s="1"/>
  <c r="CY65" i="1"/>
  <c r="X65" i="1" s="1"/>
  <c r="U191" i="7" s="1"/>
  <c r="K191" i="7" s="1"/>
  <c r="CP73" i="1"/>
  <c r="O73" i="1" s="1"/>
  <c r="GM73" i="1" s="1"/>
  <c r="R230" i="7"/>
  <c r="HB228" i="7"/>
  <c r="GQ228" i="7"/>
  <c r="I228" i="7"/>
  <c r="GP228" i="7"/>
  <c r="GN228" i="7"/>
  <c r="GS228" i="7"/>
  <c r="GJ228" i="7"/>
  <c r="R227" i="7"/>
  <c r="HB225" i="7"/>
  <c r="GQ225" i="7"/>
  <c r="I225" i="7"/>
  <c r="GP225" i="7"/>
  <c r="GN225" i="7"/>
  <c r="GS225" i="7"/>
  <c r="GJ225" i="7"/>
  <c r="R224" i="7"/>
  <c r="HB222" i="7"/>
  <c r="GQ222" i="7"/>
  <c r="I222" i="7"/>
  <c r="GP222" i="7"/>
  <c r="GN222" i="7"/>
  <c r="GS222" i="7"/>
  <c r="GJ222" i="7"/>
  <c r="CZ63" i="1"/>
  <c r="Y63" i="1" s="1"/>
  <c r="U186" i="7" s="1"/>
  <c r="K186" i="7" s="1"/>
  <c r="CP83" i="1"/>
  <c r="O83" i="1" s="1"/>
  <c r="U219" i="7"/>
  <c r="CP75" i="1"/>
  <c r="O75" i="1" s="1"/>
  <c r="GM75" i="1" s="1"/>
  <c r="CP67" i="1"/>
  <c r="O67" i="1" s="1"/>
  <c r="GN67" i="1" s="1"/>
  <c r="R221" i="7"/>
  <c r="HB219" i="7"/>
  <c r="GQ219" i="7"/>
  <c r="I219" i="7"/>
  <c r="GP219" i="7"/>
  <c r="GN219" i="7"/>
  <c r="GS219" i="7"/>
  <c r="GJ219" i="7"/>
  <c r="R218" i="7"/>
  <c r="HB216" i="7"/>
  <c r="GQ216" i="7"/>
  <c r="I216" i="7"/>
  <c r="GS216" i="7"/>
  <c r="GP216" i="7"/>
  <c r="GJ216" i="7"/>
  <c r="GN216" i="7"/>
  <c r="S218" i="7"/>
  <c r="J218" i="7" s="1"/>
  <c r="K216" i="7"/>
  <c r="CZ61" i="1"/>
  <c r="Y61" i="1" s="1"/>
  <c r="U180" i="7" s="1"/>
  <c r="K180" i="7" s="1"/>
  <c r="R215" i="7"/>
  <c r="HB213" i="7"/>
  <c r="GQ213" i="7"/>
  <c r="I213" i="7"/>
  <c r="GP213" i="7"/>
  <c r="GN213" i="7"/>
  <c r="GS213" i="7"/>
  <c r="GJ213" i="7"/>
  <c r="CP69" i="1"/>
  <c r="O69" i="1" s="1"/>
  <c r="GM69" i="1" s="1"/>
  <c r="CP77" i="1"/>
  <c r="O77" i="1" s="1"/>
  <c r="CY61" i="1"/>
  <c r="X61" i="1" s="1"/>
  <c r="U179" i="7" s="1"/>
  <c r="K179" i="7" s="1"/>
  <c r="AB39" i="1"/>
  <c r="H98" i="7" s="1"/>
  <c r="AB47" i="1"/>
  <c r="H124" i="7" s="1"/>
  <c r="CZ53" i="1"/>
  <c r="Y53" i="1" s="1"/>
  <c r="U151" i="7" s="1"/>
  <c r="K151" i="7" s="1"/>
  <c r="CZ51" i="1"/>
  <c r="Y51" i="1" s="1"/>
  <c r="U143" i="7" s="1"/>
  <c r="K143" i="7" s="1"/>
  <c r="CP61" i="1"/>
  <c r="O61" i="1" s="1"/>
  <c r="S215" i="7"/>
  <c r="J215" i="7" s="1"/>
  <c r="K213" i="7"/>
  <c r="R212" i="7"/>
  <c r="HB210" i="7"/>
  <c r="GQ210" i="7"/>
  <c r="I210" i="7"/>
  <c r="GP210" i="7"/>
  <c r="GN210" i="7"/>
  <c r="GS210" i="7"/>
  <c r="GJ210" i="7"/>
  <c r="S212" i="7"/>
  <c r="J212" i="7" s="1"/>
  <c r="K210" i="7"/>
  <c r="R209" i="7"/>
  <c r="HB207" i="7"/>
  <c r="GQ207" i="7"/>
  <c r="I207" i="7"/>
  <c r="GS207" i="7"/>
  <c r="GP207" i="7"/>
  <c r="GN207" i="7"/>
  <c r="GJ207" i="7"/>
  <c r="S209" i="7"/>
  <c r="J209" i="7" s="1"/>
  <c r="K207" i="7"/>
  <c r="R206" i="7"/>
  <c r="HB204" i="7"/>
  <c r="GQ204" i="7"/>
  <c r="I204" i="7"/>
  <c r="GJ204" i="7"/>
  <c r="GP204" i="7"/>
  <c r="GN204" i="7"/>
  <c r="GS204" i="7"/>
  <c r="S206" i="7"/>
  <c r="J206" i="7" s="1"/>
  <c r="K204" i="7"/>
  <c r="R203" i="7"/>
  <c r="HB201" i="7"/>
  <c r="GQ201" i="7"/>
  <c r="I201" i="7"/>
  <c r="GP201" i="7"/>
  <c r="GN201" i="7"/>
  <c r="GS201" i="7"/>
  <c r="GJ201" i="7"/>
  <c r="S203" i="7"/>
  <c r="J203" i="7" s="1"/>
  <c r="K201" i="7"/>
  <c r="R200" i="7"/>
  <c r="HB198" i="7"/>
  <c r="GQ198" i="7"/>
  <c r="I198" i="7"/>
  <c r="GP198" i="7"/>
  <c r="GN198" i="7"/>
  <c r="GS198" i="7"/>
  <c r="GJ198" i="7"/>
  <c r="S200" i="7"/>
  <c r="J200" i="7" s="1"/>
  <c r="K198" i="7"/>
  <c r="CZ43" i="1"/>
  <c r="Y43" i="1" s="1"/>
  <c r="U115" i="7" s="1"/>
  <c r="K115" i="7" s="1"/>
  <c r="CZ45" i="1"/>
  <c r="Y45" i="1" s="1"/>
  <c r="U121" i="7" s="1"/>
  <c r="K121" i="7" s="1"/>
  <c r="CR37" i="1"/>
  <c r="Q37" i="1" s="1"/>
  <c r="U93" i="7" s="1"/>
  <c r="CY43" i="1"/>
  <c r="X43" i="1" s="1"/>
  <c r="U114" i="7" s="1"/>
  <c r="K114" i="7" s="1"/>
  <c r="CY45" i="1"/>
  <c r="X45" i="1" s="1"/>
  <c r="U120" i="7" s="1"/>
  <c r="K120" i="7" s="1"/>
  <c r="CY55" i="1"/>
  <c r="X55" i="1" s="1"/>
  <c r="U157" i="7" s="1"/>
  <c r="K157" i="7" s="1"/>
  <c r="R197" i="7"/>
  <c r="HB195" i="7"/>
  <c r="GQ195" i="7"/>
  <c r="I195" i="7"/>
  <c r="GP195" i="7"/>
  <c r="GN195" i="7"/>
  <c r="GS195" i="7"/>
  <c r="GJ195" i="7"/>
  <c r="S197" i="7"/>
  <c r="K195" i="7"/>
  <c r="CY63" i="1"/>
  <c r="X63" i="1" s="1"/>
  <c r="U185" i="7" s="1"/>
  <c r="K185" i="7" s="1"/>
  <c r="CP63" i="1"/>
  <c r="O63" i="1" s="1"/>
  <c r="R194" i="7"/>
  <c r="GJ190" i="7"/>
  <c r="I190" i="7"/>
  <c r="GK190" i="7"/>
  <c r="HE190" i="7"/>
  <c r="I191" i="7"/>
  <c r="GY191" i="7"/>
  <c r="HE191" i="7"/>
  <c r="GZ192" i="7"/>
  <c r="I192" i="7"/>
  <c r="HE192" i="7"/>
  <c r="K190" i="7"/>
  <c r="S194" i="7"/>
  <c r="J194" i="7" s="1"/>
  <c r="R188" i="7"/>
  <c r="GJ184" i="7"/>
  <c r="I184" i="7"/>
  <c r="HE184" i="7"/>
  <c r="GK184" i="7"/>
  <c r="K184" i="7"/>
  <c r="GZ186" i="7"/>
  <c r="HE186" i="7"/>
  <c r="I186" i="7"/>
  <c r="H125" i="7"/>
  <c r="I185" i="7"/>
  <c r="GY185" i="7"/>
  <c r="HE185" i="7"/>
  <c r="GZ180" i="7"/>
  <c r="I180" i="7"/>
  <c r="HE180" i="7"/>
  <c r="K178" i="7"/>
  <c r="CR39" i="1"/>
  <c r="Q39" i="1" s="1"/>
  <c r="CP39" i="1" s="1"/>
  <c r="O39" i="1" s="1"/>
  <c r="CP60" i="1"/>
  <c r="O60" i="1" s="1"/>
  <c r="T56" i="7"/>
  <c r="GJ56" i="7" s="1"/>
  <c r="AB27" i="1"/>
  <c r="H55" i="7" s="1"/>
  <c r="R182" i="7"/>
  <c r="GJ178" i="7"/>
  <c r="I178" i="7"/>
  <c r="HE178" i="7"/>
  <c r="GK178" i="7"/>
  <c r="I179" i="7"/>
  <c r="HE179" i="7"/>
  <c r="GY179" i="7"/>
  <c r="CZ55" i="1"/>
  <c r="Y55" i="1" s="1"/>
  <c r="U158" i="7" s="1"/>
  <c r="K158" i="7" s="1"/>
  <c r="CZ59" i="1"/>
  <c r="Y59" i="1" s="1"/>
  <c r="U174" i="7" s="1"/>
  <c r="K174" i="7" s="1"/>
  <c r="K172" i="7"/>
  <c r="I173" i="7"/>
  <c r="HC173" i="7"/>
  <c r="GY173" i="7"/>
  <c r="HC170" i="7"/>
  <c r="GK170" i="7"/>
  <c r="GJ170" i="7"/>
  <c r="I170" i="7"/>
  <c r="GZ174" i="7"/>
  <c r="I174" i="7"/>
  <c r="HC174" i="7"/>
  <c r="K170" i="7"/>
  <c r="CR59" i="1"/>
  <c r="Q59" i="1" s="1"/>
  <c r="U171" i="7" s="1"/>
  <c r="K171" i="7" s="1"/>
  <c r="T171" i="7"/>
  <c r="R176" i="7" s="1"/>
  <c r="H171" i="7"/>
  <c r="CZ57" i="1"/>
  <c r="Y57" i="1" s="1"/>
  <c r="U166" i="7" s="1"/>
  <c r="K166" i="7" s="1"/>
  <c r="K164" i="7"/>
  <c r="HC162" i="7"/>
  <c r="GK162" i="7"/>
  <c r="GJ162" i="7"/>
  <c r="I162" i="7"/>
  <c r="GZ166" i="7"/>
  <c r="I166" i="7"/>
  <c r="HC166" i="7"/>
  <c r="K162" i="7"/>
  <c r="I165" i="7"/>
  <c r="HC165" i="7"/>
  <c r="GY165" i="7"/>
  <c r="CR57" i="1"/>
  <c r="Q57" i="1" s="1"/>
  <c r="U163" i="7" s="1"/>
  <c r="K163" i="7" s="1"/>
  <c r="T163" i="7"/>
  <c r="R168" i="7" s="1"/>
  <c r="H163" i="7"/>
  <c r="GZ158" i="7"/>
  <c r="I158" i="7"/>
  <c r="HB158" i="7"/>
  <c r="I155" i="7"/>
  <c r="HB155" i="7"/>
  <c r="GK155" i="7"/>
  <c r="GJ155" i="7"/>
  <c r="CR55" i="1"/>
  <c r="Q55" i="1" s="1"/>
  <c r="U156" i="7" s="1"/>
  <c r="K156" i="7" s="1"/>
  <c r="T156" i="7"/>
  <c r="R160" i="7" s="1"/>
  <c r="H156" i="7"/>
  <c r="I157" i="7"/>
  <c r="HB157" i="7"/>
  <c r="GY157" i="7"/>
  <c r="K155" i="7"/>
  <c r="I150" i="7"/>
  <c r="HB150" i="7"/>
  <c r="GY150" i="7"/>
  <c r="HB147" i="7"/>
  <c r="GK147" i="7"/>
  <c r="GJ147" i="7"/>
  <c r="I147" i="7"/>
  <c r="GZ151" i="7"/>
  <c r="I151" i="7"/>
  <c r="HB151" i="7"/>
  <c r="CR53" i="1"/>
  <c r="Q53" i="1" s="1"/>
  <c r="U148" i="7" s="1"/>
  <c r="T148" i="7"/>
  <c r="R153" i="7" s="1"/>
  <c r="H148" i="7"/>
  <c r="I142" i="7"/>
  <c r="HB142" i="7"/>
  <c r="GY142" i="7"/>
  <c r="HB139" i="7"/>
  <c r="GK139" i="7"/>
  <c r="GJ139" i="7"/>
  <c r="I139" i="7"/>
  <c r="GZ143" i="7"/>
  <c r="I143" i="7"/>
  <c r="HB143" i="7"/>
  <c r="CR51" i="1"/>
  <c r="Q51" i="1" s="1"/>
  <c r="U140" i="7" s="1"/>
  <c r="T140" i="7"/>
  <c r="R145" i="7" s="1"/>
  <c r="H140" i="7"/>
  <c r="CR49" i="1"/>
  <c r="Q49" i="1" s="1"/>
  <c r="U132" i="7" s="1"/>
  <c r="H132" i="7"/>
  <c r="T132" i="7"/>
  <c r="I132" i="7" s="1"/>
  <c r="CZ49" i="1"/>
  <c r="Y49" i="1" s="1"/>
  <c r="U135" i="7" s="1"/>
  <c r="K135" i="7" s="1"/>
  <c r="K133" i="7"/>
  <c r="GZ135" i="7"/>
  <c r="I135" i="7"/>
  <c r="HB135" i="7"/>
  <c r="I134" i="7"/>
  <c r="HB134" i="7"/>
  <c r="GY134" i="7"/>
  <c r="HB131" i="7"/>
  <c r="GK131" i="7"/>
  <c r="GJ131" i="7"/>
  <c r="I131" i="7"/>
  <c r="CY49" i="1"/>
  <c r="X49" i="1" s="1"/>
  <c r="U134" i="7" s="1"/>
  <c r="K134" i="7" s="1"/>
  <c r="AB41" i="1"/>
  <c r="H104" i="7" s="1"/>
  <c r="GN44" i="1"/>
  <c r="R129" i="7"/>
  <c r="I127" i="7"/>
  <c r="HB127" i="7"/>
  <c r="GY127" i="7"/>
  <c r="CY47" i="1"/>
  <c r="X47" i="1" s="1"/>
  <c r="U127" i="7" s="1"/>
  <c r="K127" i="7" s="1"/>
  <c r="K126" i="7"/>
  <c r="GZ128" i="7"/>
  <c r="I128" i="7"/>
  <c r="HB128" i="7"/>
  <c r="CZ47" i="1"/>
  <c r="Y47" i="1" s="1"/>
  <c r="U128" i="7" s="1"/>
  <c r="K128" i="7" s="1"/>
  <c r="CP47" i="1"/>
  <c r="O47" i="1" s="1"/>
  <c r="U125" i="7"/>
  <c r="HB125" i="7"/>
  <c r="GL125" i="7"/>
  <c r="GJ125" i="7"/>
  <c r="I125" i="7"/>
  <c r="I120" i="7"/>
  <c r="HB120" i="7"/>
  <c r="GY120" i="7"/>
  <c r="R123" i="7"/>
  <c r="GJ119" i="7"/>
  <c r="I119" i="7"/>
  <c r="HB119" i="7"/>
  <c r="GK119" i="7"/>
  <c r="K119" i="7"/>
  <c r="GZ121" i="7"/>
  <c r="I121" i="7"/>
  <c r="HB121" i="7"/>
  <c r="GM44" i="1"/>
  <c r="GM40" i="1"/>
  <c r="CR41" i="1"/>
  <c r="Q41" i="1" s="1"/>
  <c r="CP41" i="1" s="1"/>
  <c r="O41" i="1" s="1"/>
  <c r="GZ115" i="7"/>
  <c r="I115" i="7"/>
  <c r="HB115" i="7"/>
  <c r="I114" i="7"/>
  <c r="HB114" i="7"/>
  <c r="GY114" i="7"/>
  <c r="R117" i="7"/>
  <c r="GJ113" i="7"/>
  <c r="I113" i="7"/>
  <c r="HB113" i="7"/>
  <c r="GK113" i="7"/>
  <c r="K113" i="7"/>
  <c r="I108" i="7"/>
  <c r="HB108" i="7"/>
  <c r="GY108" i="7"/>
  <c r="R111" i="7"/>
  <c r="HB105" i="7"/>
  <c r="GK105" i="7"/>
  <c r="GJ105" i="7"/>
  <c r="I105" i="7"/>
  <c r="GZ109" i="7"/>
  <c r="I109" i="7"/>
  <c r="HB109" i="7"/>
  <c r="K105" i="7"/>
  <c r="GL106" i="7"/>
  <c r="I106" i="7"/>
  <c r="GJ106" i="7"/>
  <c r="HB106" i="7"/>
  <c r="GN40" i="1"/>
  <c r="CZ39" i="1"/>
  <c r="Y39" i="1" s="1"/>
  <c r="U102" i="7" s="1"/>
  <c r="K102" i="7" s="1"/>
  <c r="AB37" i="1"/>
  <c r="H92" i="7" s="1"/>
  <c r="CY39" i="1"/>
  <c r="X39" i="1" s="1"/>
  <c r="U101" i="7" s="1"/>
  <c r="K101" i="7" s="1"/>
  <c r="I101" i="7"/>
  <c r="HB101" i="7"/>
  <c r="GY101" i="7"/>
  <c r="GZ102" i="7"/>
  <c r="I102" i="7"/>
  <c r="HB102" i="7"/>
  <c r="R103" i="7"/>
  <c r="I99" i="7"/>
  <c r="HB99" i="7"/>
  <c r="GL99" i="7"/>
  <c r="GJ99" i="7"/>
  <c r="CY37" i="1"/>
  <c r="X37" i="1" s="1"/>
  <c r="U95" i="7" s="1"/>
  <c r="K95" i="7" s="1"/>
  <c r="K94" i="7"/>
  <c r="GZ96" i="7"/>
  <c r="I96" i="7"/>
  <c r="HB96" i="7"/>
  <c r="I95" i="7"/>
  <c r="HB95" i="7"/>
  <c r="GY95" i="7"/>
  <c r="R97" i="7"/>
  <c r="CP37" i="1"/>
  <c r="O37" i="1" s="1"/>
  <c r="I93" i="7"/>
  <c r="HB93" i="7"/>
  <c r="GL93" i="7"/>
  <c r="GJ93" i="7"/>
  <c r="CY29" i="1"/>
  <c r="X29" i="1" s="1"/>
  <c r="U63" i="7" s="1"/>
  <c r="K63" i="7" s="1"/>
  <c r="CP29" i="1"/>
  <c r="O29" i="1" s="1"/>
  <c r="GN87" i="7"/>
  <c r="GS87" i="7"/>
  <c r="GJ87" i="7"/>
  <c r="HC87" i="7"/>
  <c r="GQ87" i="7"/>
  <c r="I87" i="7"/>
  <c r="GP87" i="7"/>
  <c r="CZ35" i="1"/>
  <c r="Y35" i="1" s="1"/>
  <c r="U89" i="7" s="1"/>
  <c r="K89" i="7" s="1"/>
  <c r="K86" i="7"/>
  <c r="I88" i="7"/>
  <c r="HC88" i="7"/>
  <c r="GY88" i="7"/>
  <c r="HC84" i="7"/>
  <c r="GK84" i="7"/>
  <c r="GJ84" i="7"/>
  <c r="I84" i="7"/>
  <c r="GZ89" i="7"/>
  <c r="I89" i="7"/>
  <c r="HC89" i="7"/>
  <c r="K84" i="7"/>
  <c r="AQ97" i="1"/>
  <c r="AQ126" i="1" s="1"/>
  <c r="GA97" i="1"/>
  <c r="GA22" i="1" s="1"/>
  <c r="FY97" i="1"/>
  <c r="FY22" i="1" s="1"/>
  <c r="EI97" i="1"/>
  <c r="CR35" i="1"/>
  <c r="Q35" i="1" s="1"/>
  <c r="U85" i="7" s="1"/>
  <c r="K85" i="7" s="1"/>
  <c r="T85" i="7"/>
  <c r="R91" i="7" s="1"/>
  <c r="H85" i="7"/>
  <c r="AB35" i="1"/>
  <c r="H83" i="7" s="1"/>
  <c r="DZ97" i="1"/>
  <c r="DM97" i="1" s="1"/>
  <c r="CG97" i="1"/>
  <c r="CG22" i="1" s="1"/>
  <c r="CY33" i="1"/>
  <c r="X33" i="1" s="1"/>
  <c r="U79" i="7" s="1"/>
  <c r="K79" i="7" s="1"/>
  <c r="K78" i="7"/>
  <c r="I79" i="7"/>
  <c r="HB79" i="7"/>
  <c r="GY79" i="7"/>
  <c r="HB76" i="7"/>
  <c r="GK76" i="7"/>
  <c r="GJ76" i="7"/>
  <c r="I76" i="7"/>
  <c r="GZ80" i="7"/>
  <c r="HB80" i="7"/>
  <c r="I80" i="7"/>
  <c r="K76" i="7"/>
  <c r="CR33" i="1"/>
  <c r="Q33" i="1" s="1"/>
  <c r="U77" i="7" s="1"/>
  <c r="K77" i="7" s="1"/>
  <c r="T77" i="7"/>
  <c r="R82" i="7" s="1"/>
  <c r="H77" i="7"/>
  <c r="T97" i="1"/>
  <c r="F118" i="1" s="1"/>
  <c r="CP32" i="1"/>
  <c r="O32" i="1" s="1"/>
  <c r="EH97" i="1"/>
  <c r="I71" i="7"/>
  <c r="GY71" i="7"/>
  <c r="HB71" i="7"/>
  <c r="CZ31" i="1"/>
  <c r="Y31" i="1" s="1"/>
  <c r="U72" i="7" s="1"/>
  <c r="K72" i="7" s="1"/>
  <c r="K70" i="7"/>
  <c r="AP97" i="1"/>
  <c r="AP22" i="1" s="1"/>
  <c r="HB68" i="7"/>
  <c r="I68" i="7"/>
  <c r="GK68" i="7"/>
  <c r="GJ68" i="7"/>
  <c r="GZ72" i="7"/>
  <c r="HB72" i="7"/>
  <c r="I72" i="7"/>
  <c r="K68" i="7"/>
  <c r="CR31" i="1"/>
  <c r="Q31" i="1" s="1"/>
  <c r="U69" i="7" s="1"/>
  <c r="K69" i="7" s="1"/>
  <c r="T69" i="7"/>
  <c r="R74" i="7" s="1"/>
  <c r="H69" i="7"/>
  <c r="CY31" i="1"/>
  <c r="X31" i="1" s="1"/>
  <c r="U71" i="7" s="1"/>
  <c r="K71" i="7" s="1"/>
  <c r="CI97" i="1"/>
  <c r="CI22" i="1" s="1"/>
  <c r="CR27" i="1"/>
  <c r="Q27" i="1" s="1"/>
  <c r="U56" i="7" s="1"/>
  <c r="K56" i="7" s="1"/>
  <c r="GZ64" i="7"/>
  <c r="I64" i="7"/>
  <c r="HB64" i="7"/>
  <c r="I63" i="7"/>
  <c r="HB63" i="7"/>
  <c r="GY63" i="7"/>
  <c r="R66" i="7"/>
  <c r="GJ62" i="7"/>
  <c r="I62" i="7"/>
  <c r="HB62" i="7"/>
  <c r="GK62" i="7"/>
  <c r="K62" i="7"/>
  <c r="CZ29" i="1"/>
  <c r="Y29" i="1" s="1"/>
  <c r="U64" i="7" s="1"/>
  <c r="K64" i="7" s="1"/>
  <c r="AB25" i="1"/>
  <c r="H47" i="7" s="1"/>
  <c r="H49" i="7"/>
  <c r="DX97" i="1"/>
  <c r="DX22" i="1" s="1"/>
  <c r="I58" i="7"/>
  <c r="GY58" i="7"/>
  <c r="HB58" i="7"/>
  <c r="CZ27" i="1"/>
  <c r="Y27" i="1" s="1"/>
  <c r="U59" i="7" s="1"/>
  <c r="K59" i="7" s="1"/>
  <c r="K57" i="7"/>
  <c r="GZ59" i="7"/>
  <c r="I59" i="7"/>
  <c r="HB59" i="7"/>
  <c r="CY27" i="1"/>
  <c r="X27" i="1" s="1"/>
  <c r="U58" i="7" s="1"/>
  <c r="K58" i="7" s="1"/>
  <c r="AD97" i="1"/>
  <c r="AD22" i="1" s="1"/>
  <c r="CZ25" i="1"/>
  <c r="Y25" i="1" s="1"/>
  <c r="U52" i="7" s="1"/>
  <c r="K52" i="7" s="1"/>
  <c r="K50" i="7"/>
  <c r="I51" i="7"/>
  <c r="HB51" i="7"/>
  <c r="GY51" i="7"/>
  <c r="R54" i="7"/>
  <c r="HB48" i="7"/>
  <c r="GK48" i="7"/>
  <c r="GJ48" i="7"/>
  <c r="I48" i="7"/>
  <c r="GZ52" i="7"/>
  <c r="I52" i="7"/>
  <c r="HB52" i="7"/>
  <c r="K48" i="7"/>
  <c r="CP25" i="1"/>
  <c r="O25" i="1" s="1"/>
  <c r="HB49" i="7"/>
  <c r="GL49" i="7"/>
  <c r="GJ49" i="7"/>
  <c r="I49" i="7"/>
  <c r="CP24" i="1"/>
  <c r="O24" i="1" s="1"/>
  <c r="DU97" i="1"/>
  <c r="GM42" i="1"/>
  <c r="GN42" i="1"/>
  <c r="CZ24" i="1"/>
  <c r="Y24" i="1" s="1"/>
  <c r="AE97" i="1"/>
  <c r="DW97" i="1"/>
  <c r="AB33" i="1"/>
  <c r="H75" i="7" s="1"/>
  <c r="CP34" i="1"/>
  <c r="O34" i="1" s="1"/>
  <c r="CP36" i="1"/>
  <c r="O36" i="1" s="1"/>
  <c r="AB30" i="1"/>
  <c r="CY25" i="1"/>
  <c r="X25" i="1" s="1"/>
  <c r="U51" i="7" s="1"/>
  <c r="K51" i="7" s="1"/>
  <c r="AB28" i="1"/>
  <c r="CZ34" i="1"/>
  <c r="Y34" i="1" s="1"/>
  <c r="CY35" i="1"/>
  <c r="X35" i="1" s="1"/>
  <c r="U88" i="7" s="1"/>
  <c r="K88" i="7" s="1"/>
  <c r="GM48" i="1"/>
  <c r="AB57" i="1"/>
  <c r="H161" i="7" s="1"/>
  <c r="AB59" i="1"/>
  <c r="H169" i="7" s="1"/>
  <c r="CZ52" i="1"/>
  <c r="Y52" i="1" s="1"/>
  <c r="GM52" i="1" s="1"/>
  <c r="CY54" i="1"/>
  <c r="X54" i="1" s="1"/>
  <c r="GM54" i="1" s="1"/>
  <c r="CZ64" i="1"/>
  <c r="Y64" i="1" s="1"/>
  <c r="CY64" i="1"/>
  <c r="X64" i="1" s="1"/>
  <c r="AF97" i="1"/>
  <c r="CZ56" i="1"/>
  <c r="Y56" i="1" s="1"/>
  <c r="GO56" i="1" s="1"/>
  <c r="GM74" i="1"/>
  <c r="GN74" i="1"/>
  <c r="GM82" i="1"/>
  <c r="GN82" i="1"/>
  <c r="CY60" i="1"/>
  <c r="X60" i="1" s="1"/>
  <c r="GM83" i="1"/>
  <c r="GN83" i="1"/>
  <c r="CY57" i="1"/>
  <c r="X57" i="1" s="1"/>
  <c r="U165" i="7" s="1"/>
  <c r="K165" i="7" s="1"/>
  <c r="CY59" i="1"/>
  <c r="X59" i="1" s="1"/>
  <c r="U173" i="7" s="1"/>
  <c r="K173" i="7" s="1"/>
  <c r="GN89" i="1"/>
  <c r="GM89" i="1"/>
  <c r="GN93" i="1"/>
  <c r="GM93" i="1"/>
  <c r="BC22" i="1"/>
  <c r="F113" i="1"/>
  <c r="BC126" i="1"/>
  <c r="GB22" i="1"/>
  <c r="ES97" i="1"/>
  <c r="EU22" i="1"/>
  <c r="P113" i="1"/>
  <c r="EU126" i="1"/>
  <c r="CJ22" i="1"/>
  <c r="BA97" i="1"/>
  <c r="AB26" i="1"/>
  <c r="CZ32" i="1"/>
  <c r="Y32" i="1" s="1"/>
  <c r="CZ36" i="1"/>
  <c r="Y36" i="1" s="1"/>
  <c r="GM38" i="1"/>
  <c r="GN38" i="1"/>
  <c r="GM46" i="1"/>
  <c r="GN46" i="1"/>
  <c r="AB55" i="1"/>
  <c r="H154" i="7" s="1"/>
  <c r="CZ50" i="1"/>
  <c r="Y50" i="1" s="1"/>
  <c r="GM50" i="1" s="1"/>
  <c r="GM72" i="1"/>
  <c r="GN72" i="1"/>
  <c r="GM80" i="1"/>
  <c r="GN80" i="1"/>
  <c r="AO22" i="1"/>
  <c r="F101" i="1"/>
  <c r="AO126" i="1"/>
  <c r="GN73" i="1"/>
  <c r="GM81" i="1"/>
  <c r="GN81" i="1"/>
  <c r="BB22" i="1"/>
  <c r="BB126" i="1"/>
  <c r="F110" i="1"/>
  <c r="CZ58" i="1"/>
  <c r="Y58" i="1" s="1"/>
  <c r="CP64" i="1"/>
  <c r="O64" i="1" s="1"/>
  <c r="GN90" i="1"/>
  <c r="GM90" i="1"/>
  <c r="GN94" i="1"/>
  <c r="GM94" i="1"/>
  <c r="GN85" i="1"/>
  <c r="GM85" i="1"/>
  <c r="AJ22" i="1"/>
  <c r="W97" i="1"/>
  <c r="DY22" i="1"/>
  <c r="DL97" i="1"/>
  <c r="CP26" i="1"/>
  <c r="O26" i="1" s="1"/>
  <c r="AC97" i="1"/>
  <c r="CP28" i="1"/>
  <c r="O28" i="1" s="1"/>
  <c r="AB31" i="1"/>
  <c r="H67" i="7" s="1"/>
  <c r="CZ33" i="1"/>
  <c r="Y33" i="1" s="1"/>
  <c r="U80" i="7" s="1"/>
  <c r="K80" i="7" s="1"/>
  <c r="CP58" i="1"/>
  <c r="O58" i="1" s="1"/>
  <c r="AB53" i="1"/>
  <c r="H146" i="7" s="1"/>
  <c r="AB60" i="1"/>
  <c r="GM66" i="1"/>
  <c r="GN66" i="1"/>
  <c r="GM70" i="1"/>
  <c r="GN70" i="1"/>
  <c r="GM78" i="1"/>
  <c r="GN78" i="1"/>
  <c r="GP62" i="1"/>
  <c r="GM62" i="1"/>
  <c r="GM71" i="1"/>
  <c r="GN71" i="1"/>
  <c r="GM79" i="1"/>
  <c r="GN79" i="1"/>
  <c r="ET22" i="1"/>
  <c r="P110" i="1"/>
  <c r="ET126" i="1"/>
  <c r="GP65" i="1"/>
  <c r="GM65" i="1"/>
  <c r="GN91" i="1"/>
  <c r="GM91" i="1"/>
  <c r="GN95" i="1"/>
  <c r="GM95" i="1"/>
  <c r="EA22" i="1"/>
  <c r="DN97" i="1"/>
  <c r="EB22" i="1"/>
  <c r="DO97" i="1"/>
  <c r="GN86" i="1"/>
  <c r="GM86" i="1"/>
  <c r="AB24" i="1"/>
  <c r="CP30" i="1"/>
  <c r="O30" i="1" s="1"/>
  <c r="AB51" i="1"/>
  <c r="H138" i="7" s="1"/>
  <c r="GM68" i="1"/>
  <c r="GN68" i="1"/>
  <c r="GM76" i="1"/>
  <c r="GN76" i="1"/>
  <c r="EG22" i="1"/>
  <c r="P101" i="1"/>
  <c r="EG126" i="1"/>
  <c r="GM77" i="1"/>
  <c r="GN77" i="1"/>
  <c r="GN88" i="1"/>
  <c r="GM88" i="1"/>
  <c r="GN92" i="1"/>
  <c r="GM92" i="1"/>
  <c r="AH22" i="1"/>
  <c r="U97" i="1"/>
  <c r="GN87" i="1"/>
  <c r="GM87" i="1"/>
  <c r="GN84" i="1"/>
  <c r="GM84" i="1"/>
  <c r="AI22" i="1"/>
  <c r="V97" i="1"/>
  <c r="EU14" i="6" l="1"/>
  <c r="EU240" i="7"/>
  <c r="CX14" i="6"/>
  <c r="CX240" i="7"/>
  <c r="FL14" i="6"/>
  <c r="FL240" i="7"/>
  <c r="H244" i="7" s="1"/>
  <c r="CW240" i="7"/>
  <c r="J39" i="7" s="1"/>
  <c r="ET14" i="6"/>
  <c r="ET240" i="7"/>
  <c r="I39" i="7" s="1"/>
  <c r="CW14" i="6"/>
  <c r="DW14" i="6"/>
  <c r="DW240" i="7"/>
  <c r="FK14" i="6"/>
  <c r="FK240" i="7"/>
  <c r="H243" i="7" s="1"/>
  <c r="DM14" i="6"/>
  <c r="DM240" i="7"/>
  <c r="DL14" i="6"/>
  <c r="DL240" i="7"/>
  <c r="EW14" i="6"/>
  <c r="EW240" i="7"/>
  <c r="I38" i="7" s="1"/>
  <c r="FQ14" i="6"/>
  <c r="FQ240" i="7"/>
  <c r="H250" i="7" s="1"/>
  <c r="P107" i="1"/>
  <c r="DJ14" i="6"/>
  <c r="DJ240" i="7"/>
  <c r="FE14" i="6"/>
  <c r="FE240" i="7"/>
  <c r="FC14" i="6"/>
  <c r="FC240" i="7"/>
  <c r="EZ14" i="6"/>
  <c r="EZ240" i="7"/>
  <c r="J197" i="7"/>
  <c r="FB240" i="7"/>
  <c r="FB14" i="6"/>
  <c r="P106" i="1"/>
  <c r="V16" i="2" s="1"/>
  <c r="V18" i="2" s="1"/>
  <c r="DI14" i="6"/>
  <c r="DI240" i="7"/>
  <c r="DS14" i="6"/>
  <c r="DS240" i="7"/>
  <c r="J249" i="7" s="1"/>
  <c r="GN69" i="1"/>
  <c r="HA239" i="7"/>
  <c r="H239" i="7"/>
  <c r="GM63" i="1"/>
  <c r="S239" i="7"/>
  <c r="J239" i="7" s="1"/>
  <c r="K237" i="7"/>
  <c r="GP61" i="1"/>
  <c r="S236" i="7"/>
  <c r="J236" i="7" s="1"/>
  <c r="K234" i="7"/>
  <c r="HA236" i="7"/>
  <c r="H236" i="7"/>
  <c r="U99" i="7"/>
  <c r="GP63" i="1"/>
  <c r="S233" i="7"/>
  <c r="J233" i="7" s="1"/>
  <c r="K231" i="7"/>
  <c r="S188" i="7"/>
  <c r="J188" i="7" s="1"/>
  <c r="GM67" i="1"/>
  <c r="GN45" i="1"/>
  <c r="HA233" i="7"/>
  <c r="H233" i="7"/>
  <c r="S230" i="7"/>
  <c r="J230" i="7" s="1"/>
  <c r="K228" i="7"/>
  <c r="HA230" i="7"/>
  <c r="H230" i="7"/>
  <c r="GM61" i="1"/>
  <c r="HA227" i="7"/>
  <c r="H227" i="7"/>
  <c r="GM60" i="1"/>
  <c r="GM56" i="1"/>
  <c r="GN75" i="1"/>
  <c r="S182" i="7"/>
  <c r="J182" i="7" s="1"/>
  <c r="HA224" i="7"/>
  <c r="H224" i="7"/>
  <c r="GL56" i="7"/>
  <c r="EX14" i="6" s="1"/>
  <c r="S221" i="7"/>
  <c r="J221" i="7" s="1"/>
  <c r="K219" i="7"/>
  <c r="GM45" i="1"/>
  <c r="S123" i="7"/>
  <c r="J123" i="7" s="1"/>
  <c r="HA221" i="7"/>
  <c r="H221" i="7"/>
  <c r="HA218" i="7"/>
  <c r="H218" i="7"/>
  <c r="HA215" i="7"/>
  <c r="H215" i="7"/>
  <c r="HA212" i="7"/>
  <c r="H212" i="7"/>
  <c r="GN43" i="1"/>
  <c r="GM43" i="1"/>
  <c r="S117" i="7"/>
  <c r="J117" i="7" s="1"/>
  <c r="HA209" i="7"/>
  <c r="H209" i="7"/>
  <c r="H206" i="7"/>
  <c r="HA206" i="7"/>
  <c r="HA203" i="7"/>
  <c r="H203" i="7"/>
  <c r="HA200" i="7"/>
  <c r="H200" i="7"/>
  <c r="HA197" i="7"/>
  <c r="H197" i="7"/>
  <c r="GM47" i="1"/>
  <c r="GP60" i="1"/>
  <c r="H194" i="7"/>
  <c r="HA194" i="7"/>
  <c r="F107" i="1"/>
  <c r="AQ22" i="1"/>
  <c r="HA188" i="7"/>
  <c r="H188" i="7"/>
  <c r="GN47" i="1"/>
  <c r="CP55" i="1"/>
  <c r="O55" i="1" s="1"/>
  <c r="GM55" i="1" s="1"/>
  <c r="HB56" i="7"/>
  <c r="FN240" i="7" s="1"/>
  <c r="EI22" i="1"/>
  <c r="I56" i="7"/>
  <c r="R60" i="7"/>
  <c r="H60" i="7" s="1"/>
  <c r="HA182" i="7"/>
  <c r="H182" i="7"/>
  <c r="HA176" i="7"/>
  <c r="H176" i="7"/>
  <c r="S176" i="7"/>
  <c r="J176" i="7" s="1"/>
  <c r="CP59" i="1"/>
  <c r="O59" i="1" s="1"/>
  <c r="HC171" i="7"/>
  <c r="GL171" i="7"/>
  <c r="GJ171" i="7"/>
  <c r="I171" i="7"/>
  <c r="GL132" i="7"/>
  <c r="S160" i="7"/>
  <c r="J160" i="7" s="1"/>
  <c r="S168" i="7"/>
  <c r="J168" i="7" s="1"/>
  <c r="HA168" i="7"/>
  <c r="H168" i="7"/>
  <c r="CP57" i="1"/>
  <c r="O57" i="1" s="1"/>
  <c r="GM57" i="1" s="1"/>
  <c r="HC163" i="7"/>
  <c r="GL163" i="7"/>
  <c r="GJ163" i="7"/>
  <c r="I163" i="7"/>
  <c r="HA160" i="7"/>
  <c r="H160" i="7"/>
  <c r="GJ156" i="7"/>
  <c r="I156" i="7"/>
  <c r="HB156" i="7"/>
  <c r="GL156" i="7"/>
  <c r="AK97" i="1"/>
  <c r="AK22" i="1" s="1"/>
  <c r="GN54" i="1"/>
  <c r="CP49" i="1"/>
  <c r="O49" i="1" s="1"/>
  <c r="GM49" i="1" s="1"/>
  <c r="HA153" i="7"/>
  <c r="H153" i="7"/>
  <c r="K148" i="7"/>
  <c r="S153" i="7"/>
  <c r="J153" i="7" s="1"/>
  <c r="HB132" i="7"/>
  <c r="CP53" i="1"/>
  <c r="O53" i="1" s="1"/>
  <c r="GM53" i="1" s="1"/>
  <c r="HB148" i="7"/>
  <c r="GL148" i="7"/>
  <c r="GJ148" i="7"/>
  <c r="I148" i="7"/>
  <c r="GN52" i="1"/>
  <c r="GJ132" i="7"/>
  <c r="R137" i="7"/>
  <c r="H137" i="7" s="1"/>
  <c r="K140" i="7"/>
  <c r="S145" i="7"/>
  <c r="J145" i="7" s="1"/>
  <c r="HA145" i="7"/>
  <c r="H145" i="7"/>
  <c r="CP51" i="1"/>
  <c r="O51" i="1" s="1"/>
  <c r="GM51" i="1" s="1"/>
  <c r="HB140" i="7"/>
  <c r="GL140" i="7"/>
  <c r="GJ140" i="7"/>
  <c r="I140" i="7"/>
  <c r="K132" i="7"/>
  <c r="S137" i="7"/>
  <c r="J137" i="7" s="1"/>
  <c r="HA137" i="7"/>
  <c r="HA129" i="7"/>
  <c r="H129" i="7"/>
  <c r="K125" i="7"/>
  <c r="S129" i="7"/>
  <c r="J129" i="7" s="1"/>
  <c r="GN37" i="1"/>
  <c r="GM32" i="1"/>
  <c r="GM39" i="1"/>
  <c r="U106" i="7"/>
  <c r="K106" i="7" s="1"/>
  <c r="EI126" i="1"/>
  <c r="P136" i="1" s="1"/>
  <c r="GM37" i="1"/>
  <c r="GM41" i="1"/>
  <c r="GN41" i="1"/>
  <c r="HA123" i="7"/>
  <c r="H123" i="7"/>
  <c r="AP126" i="1"/>
  <c r="AP18" i="1" s="1"/>
  <c r="HA117" i="7"/>
  <c r="H117" i="7"/>
  <c r="GN39" i="1"/>
  <c r="HA111" i="7"/>
  <c r="H111" i="7"/>
  <c r="HA103" i="7"/>
  <c r="H103" i="7"/>
  <c r="K99" i="7"/>
  <c r="S103" i="7"/>
  <c r="J103" i="7" s="1"/>
  <c r="EH22" i="1"/>
  <c r="T126" i="1"/>
  <c r="T18" i="1" s="1"/>
  <c r="EP97" i="1"/>
  <c r="T22" i="1"/>
  <c r="GN29" i="1"/>
  <c r="K93" i="7"/>
  <c r="S97" i="7"/>
  <c r="J97" i="7" s="1"/>
  <c r="HA97" i="7"/>
  <c r="H97" i="7"/>
  <c r="HA91" i="7"/>
  <c r="H91" i="7"/>
  <c r="CP31" i="1"/>
  <c r="O31" i="1" s="1"/>
  <c r="CP27" i="1"/>
  <c r="O27" i="1" s="1"/>
  <c r="GN27" i="1" s="1"/>
  <c r="S91" i="7"/>
  <c r="J91" i="7" s="1"/>
  <c r="DZ22" i="1"/>
  <c r="F106" i="1"/>
  <c r="G16" i="2" s="1"/>
  <c r="G18" i="2" s="1"/>
  <c r="ER97" i="1"/>
  <c r="AX97" i="1"/>
  <c r="AX22" i="1" s="1"/>
  <c r="EH126" i="1"/>
  <c r="P135" i="1" s="1"/>
  <c r="AZ97" i="1"/>
  <c r="AZ22" i="1" s="1"/>
  <c r="CP35" i="1"/>
  <c r="O35" i="1" s="1"/>
  <c r="GM35" i="1" s="1"/>
  <c r="HC85" i="7"/>
  <c r="FO14" i="6" s="1"/>
  <c r="GL85" i="7"/>
  <c r="GJ85" i="7"/>
  <c r="I85" i="7"/>
  <c r="GN32" i="1"/>
  <c r="S74" i="7"/>
  <c r="J74" i="7" s="1"/>
  <c r="S82" i="7"/>
  <c r="J82" i="7" s="1"/>
  <c r="HA82" i="7"/>
  <c r="H82" i="7"/>
  <c r="DV97" i="1"/>
  <c r="DV22" i="1" s="1"/>
  <c r="CP33" i="1"/>
  <c r="O33" i="1" s="1"/>
  <c r="GM33" i="1" s="1"/>
  <c r="HB77" i="7"/>
  <c r="GL77" i="7"/>
  <c r="GJ77" i="7"/>
  <c r="I77" i="7"/>
  <c r="GM29" i="1"/>
  <c r="HA74" i="7"/>
  <c r="H74" i="7"/>
  <c r="S66" i="7"/>
  <c r="J66" i="7" s="1"/>
  <c r="HB69" i="7"/>
  <c r="GL69" i="7"/>
  <c r="GJ69" i="7"/>
  <c r="EV14" i="6" s="1"/>
  <c r="I69" i="7"/>
  <c r="HA66" i="7"/>
  <c r="H66" i="7"/>
  <c r="S60" i="7"/>
  <c r="J60" i="7" s="1"/>
  <c r="DK97" i="1"/>
  <c r="GM25" i="1"/>
  <c r="Q97" i="1"/>
  <c r="Q22" i="1" s="1"/>
  <c r="GN25" i="1"/>
  <c r="S54" i="7"/>
  <c r="J54" i="7" s="1"/>
  <c r="HA54" i="7"/>
  <c r="H54" i="7"/>
  <c r="EG18" i="1"/>
  <c r="P130" i="1"/>
  <c r="DM22" i="1"/>
  <c r="P119" i="1"/>
  <c r="DM126" i="1"/>
  <c r="GM28" i="1"/>
  <c r="GN28" i="1"/>
  <c r="DL22" i="1"/>
  <c r="DL126" i="1"/>
  <c r="P118" i="1"/>
  <c r="BA22" i="1"/>
  <c r="F117" i="1"/>
  <c r="BA126" i="1"/>
  <c r="GM36" i="1"/>
  <c r="GN36" i="1"/>
  <c r="AE22" i="1"/>
  <c r="R97" i="1"/>
  <c r="ED97" i="1"/>
  <c r="V22" i="1"/>
  <c r="V126" i="1"/>
  <c r="F120" i="1"/>
  <c r="AC22" i="1"/>
  <c r="P97" i="1"/>
  <c r="CF97" i="1"/>
  <c r="CH97" i="1"/>
  <c r="CE97" i="1"/>
  <c r="W22" i="1"/>
  <c r="W126" i="1"/>
  <c r="F121" i="1"/>
  <c r="ES22" i="1"/>
  <c r="P117" i="1"/>
  <c r="ES126" i="1"/>
  <c r="AF22" i="1"/>
  <c r="S97" i="1"/>
  <c r="GO34" i="1"/>
  <c r="GM34" i="1"/>
  <c r="AL97" i="1"/>
  <c r="GM24" i="1"/>
  <c r="GN24" i="1"/>
  <c r="AB97" i="1"/>
  <c r="U22" i="1"/>
  <c r="F119" i="1"/>
  <c r="U126" i="1"/>
  <c r="AQ18" i="1"/>
  <c r="F136" i="1"/>
  <c r="ET18" i="1"/>
  <c r="P139" i="1"/>
  <c r="GM30" i="1"/>
  <c r="GN30" i="1"/>
  <c r="DO22" i="1"/>
  <c r="P121" i="1"/>
  <c r="DO126" i="1"/>
  <c r="DN22" i="1"/>
  <c r="P120" i="1"/>
  <c r="DN126" i="1"/>
  <c r="GM58" i="1"/>
  <c r="GO58" i="1"/>
  <c r="GM26" i="1"/>
  <c r="GN26" i="1"/>
  <c r="BB18" i="1"/>
  <c r="F139" i="1"/>
  <c r="AO18" i="1"/>
  <c r="F130" i="1"/>
  <c r="FV97" i="1"/>
  <c r="EU18" i="1"/>
  <c r="P142" i="1"/>
  <c r="GN50" i="1"/>
  <c r="EC97" i="1"/>
  <c r="DU22" i="1"/>
  <c r="DH97" i="1"/>
  <c r="FW97" i="1"/>
  <c r="FX97" i="1"/>
  <c r="FZ97" i="1"/>
  <c r="GP64" i="1"/>
  <c r="GM64" i="1"/>
  <c r="BC18" i="1"/>
  <c r="F142" i="1"/>
  <c r="DW22" i="1"/>
  <c r="DJ97" i="1"/>
  <c r="GM31" i="1"/>
  <c r="GN31" i="1"/>
  <c r="DB240" i="7" l="1"/>
  <c r="DB14" i="6"/>
  <c r="EV240" i="7"/>
  <c r="P112" i="1"/>
  <c r="Y16" i="2" s="1"/>
  <c r="Y18" i="2" s="1"/>
  <c r="CZ14" i="6"/>
  <c r="CZ240" i="7"/>
  <c r="J38" i="7" s="1"/>
  <c r="P240" i="7"/>
  <c r="FN14" i="6"/>
  <c r="FO240" i="7"/>
  <c r="H248" i="7" s="1"/>
  <c r="EX240" i="7"/>
  <c r="Q240" i="7"/>
  <c r="F135" i="1"/>
  <c r="ER22" i="1"/>
  <c r="DK14" i="6"/>
  <c r="DK240" i="7"/>
  <c r="FR240" i="7"/>
  <c r="H247" i="7"/>
  <c r="FR14" i="6"/>
  <c r="EP22" i="1"/>
  <c r="DG14" i="6"/>
  <c r="DG240" i="7"/>
  <c r="DC14" i="6"/>
  <c r="DC240" i="7"/>
  <c r="F147" i="1"/>
  <c r="EP126" i="1"/>
  <c r="EP18" i="1" s="1"/>
  <c r="P104" i="1"/>
  <c r="P108" i="1"/>
  <c r="HA60" i="7"/>
  <c r="FM14" i="6" s="1"/>
  <c r="GN55" i="1"/>
  <c r="CD97" i="1"/>
  <c r="CD22" i="1" s="1"/>
  <c r="EI18" i="1"/>
  <c r="GM27" i="1"/>
  <c r="ER126" i="1"/>
  <c r="ER18" i="1" s="1"/>
  <c r="GN49" i="1"/>
  <c r="GO59" i="1"/>
  <c r="GM59" i="1"/>
  <c r="X97" i="1"/>
  <c r="F122" i="1" s="1"/>
  <c r="GO57" i="1"/>
  <c r="F104" i="1"/>
  <c r="AX126" i="1"/>
  <c r="AX18" i="1" s="1"/>
  <c r="GN53" i="1"/>
  <c r="GN51" i="1"/>
  <c r="DK22" i="1"/>
  <c r="S111" i="7"/>
  <c r="J111" i="7" s="1"/>
  <c r="DT97" i="1"/>
  <c r="DG97" i="1" s="1"/>
  <c r="GN33" i="1"/>
  <c r="EH18" i="1"/>
  <c r="F108" i="1"/>
  <c r="AZ126" i="1"/>
  <c r="F137" i="1" s="1"/>
  <c r="GO35" i="1"/>
  <c r="DI97" i="1"/>
  <c r="FS97" i="1"/>
  <c r="EJ97" i="1" s="1"/>
  <c r="DK126" i="1"/>
  <c r="DK18" i="1" s="1"/>
  <c r="Q126" i="1"/>
  <c r="F138" i="1" s="1"/>
  <c r="F109" i="1"/>
  <c r="FZ22" i="1"/>
  <c r="EQ97" i="1"/>
  <c r="EC22" i="1"/>
  <c r="DP97" i="1"/>
  <c r="CB97" i="1"/>
  <c r="CC97" i="1"/>
  <c r="W18" i="1"/>
  <c r="F150" i="1"/>
  <c r="CF22" i="1"/>
  <c r="AW97" i="1"/>
  <c r="V18" i="1"/>
  <c r="F149" i="1"/>
  <c r="DL18" i="1"/>
  <c r="P147" i="1"/>
  <c r="FX22" i="1"/>
  <c r="EO97" i="1"/>
  <c r="DJ22" i="1"/>
  <c r="P111" i="1"/>
  <c r="DJ126" i="1"/>
  <c r="FW22" i="1"/>
  <c r="EN97" i="1"/>
  <c r="U18" i="1"/>
  <c r="F148" i="1"/>
  <c r="CA97" i="1"/>
  <c r="S22" i="1"/>
  <c r="S126" i="1"/>
  <c r="F112" i="1"/>
  <c r="J16" i="2" s="1"/>
  <c r="J18" i="2" s="1"/>
  <c r="ES18" i="1"/>
  <c r="P146" i="1"/>
  <c r="P22" i="1"/>
  <c r="P126" i="1"/>
  <c r="F100" i="1"/>
  <c r="DM18" i="1"/>
  <c r="P148" i="1"/>
  <c r="DH22" i="1"/>
  <c r="DH126" i="1"/>
  <c r="P100" i="1"/>
  <c r="DO18" i="1"/>
  <c r="P150" i="1"/>
  <c r="AL22" i="1"/>
  <c r="Y97" i="1"/>
  <c r="CE22" i="1"/>
  <c r="AV97" i="1"/>
  <c r="ED22" i="1"/>
  <c r="DQ97" i="1"/>
  <c r="FV22" i="1"/>
  <c r="EM97" i="1"/>
  <c r="DN18" i="1"/>
  <c r="P149" i="1"/>
  <c r="AB22" i="1"/>
  <c r="O97" i="1"/>
  <c r="CH22" i="1"/>
  <c r="AY97" i="1"/>
  <c r="R22" i="1"/>
  <c r="F111" i="1"/>
  <c r="R126" i="1"/>
  <c r="BA18" i="1"/>
  <c r="F146" i="1"/>
  <c r="DO14" i="6" l="1"/>
  <c r="DO240" i="7"/>
  <c r="J244" i="7" s="1"/>
  <c r="FM240" i="7"/>
  <c r="H240" i="7" s="1"/>
  <c r="DN240" i="7"/>
  <c r="J243" i="7" s="1"/>
  <c r="DN14" i="6"/>
  <c r="DI126" i="1"/>
  <c r="DI18" i="1" s="1"/>
  <c r="DA14" i="6"/>
  <c r="DA240" i="7"/>
  <c r="P133" i="1"/>
  <c r="DF14" i="6"/>
  <c r="DF240" i="7"/>
  <c r="DG22" i="1"/>
  <c r="CY14" i="6"/>
  <c r="CY240" i="7"/>
  <c r="DP14" i="6"/>
  <c r="DP240" i="7"/>
  <c r="DE14" i="6"/>
  <c r="DE240" i="7"/>
  <c r="DT14" i="6"/>
  <c r="DT240" i="7"/>
  <c r="J250" i="7" s="1"/>
  <c r="DH14" i="6"/>
  <c r="DH240" i="7"/>
  <c r="F133" i="1"/>
  <c r="P137" i="1"/>
  <c r="X22" i="1"/>
  <c r="AZ18" i="1"/>
  <c r="AU97" i="1"/>
  <c r="AU126" i="1" s="1"/>
  <c r="X126" i="1"/>
  <c r="FU97" i="1"/>
  <c r="EL97" i="1" s="1"/>
  <c r="FT97" i="1"/>
  <c r="FT22" i="1" s="1"/>
  <c r="P99" i="1"/>
  <c r="DG126" i="1"/>
  <c r="P128" i="1" s="1"/>
  <c r="DT22" i="1"/>
  <c r="Q18" i="1"/>
  <c r="FS22" i="1"/>
  <c r="P109" i="1"/>
  <c r="DI22" i="1"/>
  <c r="P138" i="1"/>
  <c r="P141" i="1"/>
  <c r="DH18" i="1"/>
  <c r="P129" i="1"/>
  <c r="P18" i="1"/>
  <c r="F129" i="1"/>
  <c r="EM22" i="1"/>
  <c r="EM126" i="1"/>
  <c r="P116" i="1"/>
  <c r="W16" i="2" s="1"/>
  <c r="W18" i="2" s="1"/>
  <c r="CA22" i="1"/>
  <c r="AR97" i="1"/>
  <c r="G8" i="1" s="1"/>
  <c r="EO22" i="1"/>
  <c r="P103" i="1"/>
  <c r="EO126" i="1"/>
  <c r="DP22" i="1"/>
  <c r="DP126" i="1"/>
  <c r="P122" i="1"/>
  <c r="EJ22" i="1"/>
  <c r="EJ126" i="1"/>
  <c r="P124" i="1"/>
  <c r="AY22" i="1"/>
  <c r="F105" i="1"/>
  <c r="AY126" i="1"/>
  <c r="R18" i="1"/>
  <c r="F140" i="1"/>
  <c r="AV22" i="1"/>
  <c r="F102" i="1"/>
  <c r="AV126" i="1"/>
  <c r="O22" i="1"/>
  <c r="O126" i="1"/>
  <c r="F99" i="1"/>
  <c r="DJ18" i="1"/>
  <c r="P140" i="1"/>
  <c r="DQ22" i="1"/>
  <c r="P123" i="1"/>
  <c r="DQ126" i="1"/>
  <c r="Y22" i="1"/>
  <c r="F123" i="1"/>
  <c r="Y126" i="1"/>
  <c r="S18" i="1"/>
  <c r="F141" i="1"/>
  <c r="AW22" i="1"/>
  <c r="F103" i="1"/>
  <c r="AW126" i="1"/>
  <c r="CC22" i="1"/>
  <c r="AT97" i="1"/>
  <c r="EQ22" i="1"/>
  <c r="P105" i="1"/>
  <c r="EQ126" i="1"/>
  <c r="AU22" i="1"/>
  <c r="DG18" i="1"/>
  <c r="X18" i="1"/>
  <c r="F151" i="1"/>
  <c r="EN22" i="1"/>
  <c r="EN126" i="1"/>
  <c r="P102" i="1"/>
  <c r="CB22" i="1"/>
  <c r="AS97" i="1"/>
  <c r="H245" i="7" l="1"/>
  <c r="H252" i="7" s="1"/>
  <c r="I37" i="7" s="1"/>
  <c r="J245" i="7"/>
  <c r="J252" i="7" s="1"/>
  <c r="J240" i="7"/>
  <c r="P115" i="1"/>
  <c r="U16" i="2" s="1"/>
  <c r="U18" i="2" s="1"/>
  <c r="DR14" i="6"/>
  <c r="DR240" i="7"/>
  <c r="J248" i="7" s="1"/>
  <c r="F116" i="1"/>
  <c r="H16" i="2" s="1"/>
  <c r="H18" i="2" s="1"/>
  <c r="EL22" i="1"/>
  <c r="EL126" i="1"/>
  <c r="P144" i="1" s="1"/>
  <c r="FU22" i="1"/>
  <c r="EK97" i="1"/>
  <c r="AS22" i="1"/>
  <c r="AS126" i="1"/>
  <c r="F114" i="1"/>
  <c r="E16" i="2" s="1"/>
  <c r="AW18" i="1"/>
  <c r="F132" i="1"/>
  <c r="DQ18" i="1"/>
  <c r="P152" i="1"/>
  <c r="AV18" i="1"/>
  <c r="F131" i="1"/>
  <c r="DP18" i="1"/>
  <c r="P151" i="1"/>
  <c r="AR22" i="1"/>
  <c r="AR126" i="1"/>
  <c r="F124" i="1"/>
  <c r="Y18" i="1"/>
  <c r="F152" i="1"/>
  <c r="AY18" i="1"/>
  <c r="F134" i="1"/>
  <c r="EJ18" i="1"/>
  <c r="P153" i="1"/>
  <c r="EO18" i="1"/>
  <c r="P132" i="1"/>
  <c r="AU18" i="1"/>
  <c r="F145" i="1"/>
  <c r="AT22" i="1"/>
  <c r="AT126" i="1"/>
  <c r="F115" i="1"/>
  <c r="F16" i="2" s="1"/>
  <c r="F18" i="2" s="1"/>
  <c r="O18" i="1"/>
  <c r="F128" i="1"/>
  <c r="EL18" i="1"/>
  <c r="EN18" i="1"/>
  <c r="P131" i="1"/>
  <c r="EQ18" i="1"/>
  <c r="P134" i="1"/>
  <c r="EM18" i="1"/>
  <c r="P145" i="1"/>
  <c r="EK126" i="1" l="1"/>
  <c r="P143" i="1" s="1"/>
  <c r="DU14" i="6"/>
  <c r="DQ14" i="6"/>
  <c r="DU240" i="7"/>
  <c r="DQ240" i="7"/>
  <c r="J247" i="7" s="1"/>
  <c r="J37" i="7"/>
  <c r="J253" i="7"/>
  <c r="J254" i="7" s="1"/>
  <c r="E26" i="7"/>
  <c r="EK18" i="1"/>
  <c r="P114" i="1"/>
  <c r="T16" i="2" s="1"/>
  <c r="X16" i="2" s="1"/>
  <c r="X18" i="2" s="1"/>
  <c r="EK22" i="1"/>
  <c r="AR18" i="1"/>
  <c r="F153" i="1"/>
  <c r="E18" i="2"/>
  <c r="I16" i="2"/>
  <c r="I18" i="2" s="1"/>
  <c r="AT18" i="1"/>
  <c r="F144" i="1"/>
  <c r="AS18" i="1"/>
  <c r="F143" i="1"/>
  <c r="T18" i="2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4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4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4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4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<sst xmlns="http://schemas.openxmlformats.org/spreadsheetml/2006/main" count="5720" uniqueCount="596">
  <si>
    <t>Smeta.RU  (495) 974-1589</t>
  </si>
  <si>
    <t>_PS_</t>
  </si>
  <si>
    <t>Smeta.RU</t>
  </si>
  <si>
    <t/>
  </si>
  <si>
    <t>Строительство 2БКТП 2х250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</si>
  <si>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</si>
  <si>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</si>
  <si>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</si>
  <si>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</si>
  <si>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</si>
  <si>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</si>
  <si>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</si>
  <si>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</si>
  <si>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</si>
  <si>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</si>
  <si>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</si>
  <si>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</si>
  <si>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</si>
  <si>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</si>
  <si>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</si>
  <si>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</si>
  <si>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</si>
  <si>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</si>
  <si>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</si>
  <si>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</si>
  <si>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</si>
  <si>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</si>
  <si>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</si>
  <si>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</si>
  <si>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</si>
  <si>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</si>
  <si>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</si>
  <si>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</si>
  <si>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</si>
  <si>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</si>
  <si>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</si>
  <si>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</si>
  <si>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</si>
  <si>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</si>
  <si>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</si>
  <si>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</si>
  <si>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</si>
  <si>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</si>
  <si>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</si>
  <si>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</si>
  <si>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</si>
  <si>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</si>
  <si>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</si>
  <si>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</si>
  <si>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</si>
  <si>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</si>
  <si>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</si>
  <si>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</si>
  <si>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</si>
  <si>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</si>
  <si>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</si>
  <si>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</si>
  <si>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</si>
  <si>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</si>
  <si>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</si>
  <si>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</si>
  <si>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</si>
  <si>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</si>
  <si>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</si>
  <si>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</si>
  <si>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</si>
  <si>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</si>
  <si>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</si>
  <si>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</si>
  <si>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</si>
  <si>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</si>
  <si>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</si>
  <si>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</si>
  <si>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</si>
  <si>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</si>
  <si>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</si>
  <si>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</si>
  <si>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</si>
  <si>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</si>
  <si>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</si>
  <si>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</si>
  <si>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</si>
  <si>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</si>
  <si>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</si>
  <si>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</si>
  <si>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</si>
  <si>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</si>
  <si>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</si>
  <si>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</si>
  <si>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</si>
  <si>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</si>
  <si>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</si>
  <si>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</si>
  <si>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</si>
  <si>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</si>
  <si>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</si>
  <si>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</si>
  <si>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</si>
  <si>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</si>
  <si>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</si>
  <si>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</si>
  <si>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</si>
  <si>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</si>
  <si>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</si>
  <si>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</si>
  <si>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</si>
  <si>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</si>
  <si>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</si>
  <si>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</si>
  <si>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</si>
  <si>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</si>
  <si>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</si>
  <si>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</si>
  <si>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</si>
  <si>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</si>
  <si>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</si>
  <si>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</si>
  <si>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</si>
  <si>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</si>
  <si>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</si>
  <si>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</si>
  <si>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</si>
  <si>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</si>
  <si>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</si>
  <si>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2БКТП-400/10/0,4 в комплекте с 2мя трансформатором ТМГ 250/10/0,4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</si>
  <si>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</si>
  <si>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</si>
  <si>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</si>
  <si>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</si>
  <si>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</si>
  <si>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[2 883 664,91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</si>
  <si>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</si>
  <si>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</si>
  <si>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</si>
  <si>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</si>
  <si>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</si>
  <si>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</si>
  <si>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</si>
  <si>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</si>
  <si>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</si>
  <si>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</si>
  <si>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</si>
  <si>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</si>
  <si>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</si>
  <si>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</si>
  <si>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</si>
  <si>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</si>
  <si>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</si>
  <si>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</si>
  <si>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</si>
  <si>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</si>
  <si>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</si>
  <si>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</si>
  <si>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</si>
  <si>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</si>
  <si>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</si>
  <si>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</si>
  <si>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</si>
  <si>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</si>
  <si>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</si>
  <si>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</si>
  <si>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</si>
  <si>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</si>
  <si>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</si>
  <si>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</si>
  <si>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</si>
  <si>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</si>
  <si>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</si>
  <si>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</si>
  <si>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</si>
  <si>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</si>
  <si>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</si>
  <si>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</si>
  <si>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</si>
  <si>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</si>
  <si>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</si>
  <si>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</si>
  <si>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</si>
  <si>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</si>
  <si>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</si>
  <si>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</si>
  <si>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</si>
  <si>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</si>
  <si>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</si>
  <si>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</si>
  <si>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</si>
  <si>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</si>
  <si>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</si>
  <si>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</si>
  <si>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</si>
  <si>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</si>
  <si>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</si>
  <si>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</si>
  <si>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</si>
  <si>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</si>
  <si>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</si>
  <si>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</si>
  <si>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</si>
  <si>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</si>
  <si>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</si>
  <si>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</si>
  <si>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</si>
  <si>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</si>
  <si>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</si>
  <si>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</si>
  <si>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</si>
  <si>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</si>
  <si>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</si>
  <si>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</si>
  <si>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</si>
  <si>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</si>
  <si>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</si>
  <si>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</si>
  <si>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</si>
  <si>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</si>
  <si>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</si>
  <si>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</si>
  <si>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</si>
  <si>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</si>
  <si>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</si>
  <si>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</si>
  <si>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</si>
  <si>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</si>
  <si>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</si>
  <si>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</si>
  <si>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</si>
  <si>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</si>
  <si>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</si>
  <si>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</si>
  <si>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</si>
  <si>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</si>
  <si>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</si>
  <si>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</si>
  <si>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</si>
  <si>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</si>
  <si>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</si>
  <si>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</si>
  <si>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</si>
  <si>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</si>
  <si>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</si>
  <si>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</si>
  <si>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</si>
  <si>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</si>
  <si>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</si>
  <si>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</si>
  <si>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</si>
  <si>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</si>
  <si>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</si>
  <si>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</si>
  <si>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</si>
  <si>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</si>
  <si>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</si>
  <si>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</si>
  <si>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</si>
  <si>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</si>
  <si>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</si>
  <si>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</si>
  <si>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</si>
  <si>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</si>
  <si>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</si>
  <si>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</si>
  <si>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</si>
  <si>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</si>
  <si>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</si>
  <si>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</si>
  <si>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</si>
  <si>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</si>
  <si>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</si>
  <si>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</si>
  <si>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</si>
  <si>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</si>
  <si>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</si>
  <si>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</si>
  <si>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</si>
  <si>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</si>
  <si>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</si>
  <si>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</si>
  <si>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</si>
  <si>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</si>
  <si>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</si>
  <si>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</si>
  <si>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</si>
  <si>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</si>
  <si>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</si>
  <si>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</si>
  <si>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</si>
  <si>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</si>
  <si>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</si>
  <si>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</si>
  <si>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</si>
  <si>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</si>
  <si>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</si>
  <si>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</si>
  <si>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</si>
  <si>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</si>
  <si>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</si>
  <si>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</si>
  <si>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</si>
  <si>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</si>
  <si>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</si>
  <si>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</si>
  <si>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</si>
  <si>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</si>
  <si>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</si>
  <si>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</si>
  <si>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</si>
  <si>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</si>
  <si>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</si>
  <si>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</si>
  <si>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</si>
  <si>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</si>
  <si>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</si>
  <si>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</si>
  <si>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</si>
  <si>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</si>
  <si>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</si>
  <si>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</si>
  <si>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</si>
  <si>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</si>
  <si>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</si>
  <si>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</si>
  <si>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</si>
  <si>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</si>
  <si>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</si>
  <si>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</si>
  <si>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</si>
  <si>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</si>
  <si>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</si>
  <si>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</si>
  <si>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</si>
  <si>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</si>
  <si>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</si>
  <si>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</si>
  <si>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</si>
  <si>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</si>
  <si>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</si>
  <si>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</si>
  <si>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</si>
  <si>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</si>
  <si>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</si>
  <si>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</si>
  <si>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</si>
  <si>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</si>
  <si>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</si>
  <si>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</si>
  <si>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</si>
  <si>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</si>
  <si>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</si>
  <si>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</si>
  <si>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</si>
  <si>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</si>
  <si>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</si>
  <si>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</si>
  <si>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</si>
  <si>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</si>
  <si>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</si>
  <si>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</si>
  <si>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</si>
  <si>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</si>
  <si>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</si>
  <si>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</si>
  <si>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</si>
  <si>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</si>
  <si>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</si>
  <si>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</si>
  <si>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</si>
  <si>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</si>
  <si>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</si>
  <si>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</si>
  <si>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</si>
  <si>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</si>
  <si>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</si>
  <si>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</si>
  <si>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</si>
  <si>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</si>
  <si>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</si>
  <si>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</si>
  <si>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</si>
  <si>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</si>
  <si>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</si>
  <si>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</si>
  <si>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</si>
  <si>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</si>
  <si>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</si>
  <si>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</si>
  <si>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</si>
  <si>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</si>
  <si>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</si>
  <si>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</si>
  <si>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</si>
  <si>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</si>
  <si>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</si>
  <si>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</si>
  <si>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</si>
  <si>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</si>
  <si>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</si>
  <si>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</si>
  <si>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</si>
  <si>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</si>
  <si>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</si>
  <si>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</si>
  <si>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</si>
  <si>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</si>
  <si>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</si>
  <si>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</si>
  <si>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</si>
  <si>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</si>
  <si>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</si>
  <si>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</si>
  <si>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</si>
  <si>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</si>
  <si>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</si>
  <si>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</si>
  <si>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</si>
  <si>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</si>
  <si>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</si>
  <si>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</si>
  <si>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</si>
  <si>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</si>
  <si>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</si>
  <si>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</si>
  <si>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</si>
  <si>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</si>
  <si>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</si>
  <si>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</si>
  <si>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</si>
  <si>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</si>
  <si>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</si>
  <si>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</si>
  <si>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</si>
  <si>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</si>
  <si>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</si>
  <si>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</si>
  <si>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</si>
  <si>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</si>
  <si>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</si>
  <si>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</si>
  <si>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</si>
  <si>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</si>
  <si>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</si>
  <si>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</si>
  <si>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</si>
  <si>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</si>
  <si>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</si>
  <si>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</si>
  <si>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</si>
  <si>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</si>
  <si>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</si>
  <si>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</si>
  <si>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</si>
  <si>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</si>
  <si>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</si>
  <si>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</si>
  <si>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</si>
  <si>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</si>
  <si>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</si>
  <si>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</si>
  <si>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</si>
  <si>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</si>
  <si>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</si>
  <si>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</si>
  <si>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</si>
  <si>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</si>
  <si>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</si>
  <si>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</si>
  <si>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</si>
  <si>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</si>
  <si>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</si>
  <si>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</si>
  <si>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</si>
  <si>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</si>
  <si>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</si>
  <si>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</si>
  <si>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</si>
  <si>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</si>
  <si>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</si>
  <si>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</si>
  <si>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</si>
  <si>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</si>
  <si>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</si>
  <si>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</si>
  <si>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</si>
  <si>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</si>
  <si>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</si>
  <si>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</si>
  <si>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</si>
  <si>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</si>
  <si>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</si>
  <si>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</si>
  <si>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</si>
  <si>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</si>
  <si>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</si>
  <si>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</si>
  <si>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</si>
  <si>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</si>
  <si>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</si>
  <si>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</si>
  <si>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</si>
  <si>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</si>
  <si>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</si>
  <si>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</si>
  <si>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</si>
  <si>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Локальная смета: </t>
  </si>
  <si>
    <t xml:space="preserve"> Локальная смета: 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</si>
  <si>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</si>
  <si>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</si>
  <si>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</si>
  <si>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</si>
  <si>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</si>
  <si>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</si>
  <si>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</si>
  <si>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</si>
  <si>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</si>
  <si>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</si>
  <si>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</si>
  <si>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</si>
  <si>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</si>
  <si>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</si>
  <si>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</si>
  <si>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</si>
  <si>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</si>
  <si>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</si>
  <si>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</si>
  <si>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</si>
  <si>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</si>
  <si>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</si>
  <si>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</si>
  <si>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[2 883 664,91 /  7,5] = 384488.65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</si>
  <si>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</si>
  <si>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</si>
  <si>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</si>
  <si>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</si>
  <si>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</si>
  <si>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</si>
  <si>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</si>
  <si>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</si>
  <si>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</si>
  <si>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</si>
  <si>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</si>
  <si>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</si>
  <si>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</si>
  <si>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</si>
  <si>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</si>
  <si>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</si>
  <si>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</si>
  <si>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</si>
  <si>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</si>
  <si>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</si>
  <si>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</si>
  <si>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</si>
  <si>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</si>
  <si>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</si>
  <si>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</si>
  <si>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</si>
  <si>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</si>
  <si>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</si>
  <si>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</si>
  <si>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</si>
  <si>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</si>
  <si>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</si>
  <si>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</si>
  <si>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</si>
  <si>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</si>
  <si>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</si>
  <si>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</si>
  <si>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</si>
  <si>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РАСЧЕТ СТОИМОСТИ</t>
  </si>
  <si>
    <t>материалов</t>
  </si>
  <si>
    <t>№</t>
  </si>
  <si>
    <t>п/п</t>
  </si>
  <si>
    <t>Обосно-</t>
  </si>
  <si>
    <t>вание</t>
  </si>
  <si>
    <t>норматива</t>
  </si>
  <si>
    <t>Наименование</t>
  </si>
  <si>
    <t>материала</t>
  </si>
  <si>
    <t>Единица</t>
  </si>
  <si>
    <t>измере-</t>
  </si>
  <si>
    <t>ния</t>
  </si>
  <si>
    <t>Коли-</t>
  </si>
  <si>
    <t>чество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</si>
  <si>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</si>
  <si>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</si>
  <si>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</si>
  <si>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</si>
  <si>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</si>
  <si>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</si>
  <si>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</si>
  <si>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</si>
  <si>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( 384488.65  * 7.5  = 2883664.88 )</t>
  </si>
  <si>
    <t>Без НДС</t>
  </si>
  <si>
    <t>Цена по прайсу : (занесенная вручную)</t>
  </si>
  <si>
    <t>Итого</t>
  </si>
  <si>
    <t>- стоимость материалов (последний расчет)</t>
  </si>
  <si>
    <t>Составлено в уровне цен : I квартал 2019 г.</t>
  </si>
  <si>
    <t>ВСЕГО,            в уровне цен                I квартал 2019 г., руб.</t>
  </si>
  <si>
    <t>Блочная комплектная трансформаторная подстанция 2БКТП-400/10/0,4 УХЛ1 в комплекте с 2мя трансформатором ТМГ 250/10/0,4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</si>
</sst>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9"/>
      <color rgb="FF008000"/>
      <name val="Arial"/>
      <family val="2"/>
      <charset val="204"/>
    </font>
    <font>
      <sz val="8"/>
      <name val="Times New Roman Cyr"/>
      <charset val="204"/>
    </font>
    <font>
      <b/>
      <u/>
      <sz val="12"/>
      <name val="Times New Roman"/>
      <family val="1"/>
      <charset val="204"/>
    </font>
    <font>
      <sz val="9"/>
      <color rgb="FFFF00FF"/>
      <name val="Arial"/>
      <family val="2"/>
      <charset val="204"/>
    </font>
    <font>
      <sz val="9"/>
      <color rgb="FFFFFFFF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0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8" fillId="0" borderId="0" xfId="0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 shrinkToFit="1"/>
    </xf>
    <xf numFmtId="4" fontId="17" fillId="0" borderId="0" xfId="0" applyNumberFormat="1" applyFont="1"/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4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0" fontId="27" fillId="0" borderId="6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3" fillId="0" borderId="0" xfId="0" applyFont="1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29" fillId="0" borderId="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5"/>
  <sheetViews>
    <sheetView topLeftCell="A7" workbookViewId="0">
      <selection activeCell="F22" sqref="F22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12" t="s">
        <v>450</v>
      </c>
      <c r="B1" s="112"/>
      <c r="C1" s="112"/>
      <c r="D1" s="112"/>
      <c r="E1" s="112"/>
      <c r="F1" s="112"/>
      <c r="G1" s="112"/>
    </row>
    <row r="3" spans="1:255" x14ac:dyDescent="0.2">
      <c r="A3" s="19" t="s">
        <v>457</v>
      </c>
      <c r="B3" s="18"/>
      <c r="C3" s="113"/>
      <c r="D3" s="114"/>
      <c r="E3" s="114"/>
      <c r="F3" s="114"/>
      <c r="G3" s="114"/>
      <c r="BR3" s="21">
        <f>C3</f>
        <v>0</v>
      </c>
      <c r="IU3" s="22"/>
    </row>
    <row r="4" spans="1:255" x14ac:dyDescent="0.2">
      <c r="A4" s="19" t="s">
        <v>459</v>
      </c>
      <c r="B4" s="18"/>
      <c r="C4" s="115"/>
      <c r="D4" s="116"/>
      <c r="E4" s="116"/>
      <c r="F4" s="116"/>
      <c r="G4" s="116"/>
      <c r="BR4" s="21">
        <f>C4</f>
        <v>0</v>
      </c>
      <c r="IU4" s="22"/>
    </row>
    <row r="5" spans="1:255" x14ac:dyDescent="0.2">
      <c r="A5" s="19" t="s">
        <v>460</v>
      </c>
      <c r="B5" s="18"/>
      <c r="C5" s="115"/>
      <c r="D5" s="116"/>
      <c r="E5" s="116"/>
      <c r="F5" s="116"/>
      <c r="G5" s="116"/>
      <c r="BR5" s="21">
        <f>C5</f>
        <v>0</v>
      </c>
      <c r="IU5" s="22"/>
    </row>
    <row r="6" spans="1:255" x14ac:dyDescent="0.2">
      <c r="A6" s="19" t="s">
        <v>461</v>
      </c>
      <c r="B6" s="18"/>
      <c r="C6" s="117"/>
      <c r="D6" s="118"/>
      <c r="E6" s="118"/>
      <c r="F6" s="118"/>
      <c r="G6" s="118"/>
      <c r="BR6" s="21">
        <f>C6</f>
        <v>0</v>
      </c>
      <c r="IU6" s="22"/>
    </row>
    <row r="7" spans="1:255" x14ac:dyDescent="0.2">
      <c r="A7" s="111"/>
      <c r="B7" s="111"/>
      <c r="C7" s="111"/>
      <c r="D7" s="111"/>
      <c r="E7" s="111"/>
      <c r="F7" s="111"/>
      <c r="G7" s="111"/>
    </row>
    <row r="8" spans="1:255" ht="18.75" x14ac:dyDescent="0.3">
      <c r="A8" s="121" t="s">
        <v>566</v>
      </c>
      <c r="B8" s="121"/>
      <c r="C8" s="121"/>
      <c r="D8" s="121"/>
      <c r="E8" s="121"/>
      <c r="F8" s="121"/>
      <c r="G8" s="121"/>
    </row>
    <row r="9" spans="1:255" x14ac:dyDescent="0.2">
      <c r="A9" s="122" t="s">
        <v>567</v>
      </c>
      <c r="B9" s="122"/>
      <c r="C9" s="122"/>
      <c r="D9" s="122"/>
      <c r="E9" s="122"/>
      <c r="F9" s="122"/>
      <c r="G9" s="122"/>
    </row>
    <row r="10" spans="1:255" x14ac:dyDescent="0.2">
      <c r="A10" s="122"/>
      <c r="B10" s="122"/>
      <c r="C10" s="122"/>
      <c r="D10" s="122"/>
      <c r="E10" s="122"/>
      <c r="F10" s="122"/>
      <c r="G10" s="122"/>
    </row>
    <row r="11" spans="1:255" ht="15.75" x14ac:dyDescent="0.25">
      <c r="A11" s="13" t="s">
        <v>463</v>
      </c>
      <c r="B11" s="123" t="s">
        <v>4</v>
      </c>
      <c r="C11" s="123"/>
      <c r="D11" s="123"/>
      <c r="E11" s="123"/>
      <c r="F11" s="123"/>
      <c r="G11" s="123"/>
      <c r="BS11" s="87" t="str">
        <f>B11</f>
        <v>Строительство 2БКТП 2х250 6/10/0,4 кВ</v>
      </c>
      <c r="IU11" s="22"/>
    </row>
    <row r="13" spans="1:255" x14ac:dyDescent="0.2">
      <c r="A13" s="13" t="s">
        <v>478</v>
      </c>
    </row>
    <row r="14" spans="1:255" x14ac:dyDescent="0.2">
      <c r="A14" s="13" t="s">
        <v>479</v>
      </c>
    </row>
    <row r="15" spans="1:255" x14ac:dyDescent="0.2">
      <c r="A15" s="88" t="s">
        <v>568</v>
      </c>
      <c r="B15" s="88" t="s">
        <v>570</v>
      </c>
      <c r="C15" s="88" t="s">
        <v>573</v>
      </c>
      <c r="D15" s="88" t="s">
        <v>575</v>
      </c>
      <c r="E15" s="88" t="s">
        <v>578</v>
      </c>
      <c r="F15" s="88" t="s">
        <v>580</v>
      </c>
      <c r="G15" s="88" t="s">
        <v>582</v>
      </c>
      <c r="H15" s="88" t="s">
        <v>584</v>
      </c>
      <c r="I15" s="89" t="s">
        <v>555</v>
      </c>
    </row>
    <row r="16" spans="1:255" x14ac:dyDescent="0.2">
      <c r="A16" s="90" t="s">
        <v>569</v>
      </c>
      <c r="B16" s="90" t="s">
        <v>571</v>
      </c>
      <c r="C16" s="90" t="s">
        <v>574</v>
      </c>
      <c r="D16" s="90" t="s">
        <v>576</v>
      </c>
      <c r="E16" s="90" t="s">
        <v>579</v>
      </c>
      <c r="F16" s="90" t="s">
        <v>581</v>
      </c>
      <c r="G16" s="90" t="s">
        <v>583</v>
      </c>
      <c r="H16" s="90" t="s">
        <v>585</v>
      </c>
      <c r="I16" s="91" t="s">
        <v>508</v>
      </c>
    </row>
    <row r="17" spans="1:255" x14ac:dyDescent="0.2">
      <c r="A17" s="90"/>
      <c r="B17" s="90" t="s">
        <v>572</v>
      </c>
      <c r="C17" s="90"/>
      <c r="D17" s="90" t="s">
        <v>577</v>
      </c>
      <c r="E17" s="90"/>
      <c r="F17" s="90"/>
      <c r="G17" s="90" t="s">
        <v>581</v>
      </c>
      <c r="H17" s="90" t="s">
        <v>586</v>
      </c>
      <c r="I17" s="91"/>
    </row>
    <row r="18" spans="1:255" x14ac:dyDescent="0.2">
      <c r="A18" s="88">
        <v>1</v>
      </c>
      <c r="B18" s="88">
        <v>2</v>
      </c>
      <c r="C18" s="88">
        <v>3</v>
      </c>
      <c r="D18" s="88">
        <v>4</v>
      </c>
      <c r="E18" s="88">
        <v>5</v>
      </c>
      <c r="F18" s="88">
        <v>6</v>
      </c>
      <c r="G18" s="88">
        <v>7</v>
      </c>
      <c r="H18" s="88">
        <v>8</v>
      </c>
      <c r="I18" s="89">
        <v>9</v>
      </c>
    </row>
    <row r="19" spans="1:255" x14ac:dyDescent="0.2">
      <c r="A19" s="99"/>
      <c r="B19" s="99" t="s">
        <v>587</v>
      </c>
      <c r="C19" s="99"/>
      <c r="D19" s="99"/>
      <c r="E19" s="99"/>
      <c r="F19" s="99"/>
      <c r="G19" s="96"/>
      <c r="H19" s="96"/>
      <c r="I19" s="96"/>
    </row>
    <row r="20" spans="1:255" s="36" customFormat="1" ht="24" x14ac:dyDescent="0.2">
      <c r="A20" s="100">
        <v>1</v>
      </c>
      <c r="B20" s="101" t="s">
        <v>123</v>
      </c>
      <c r="C20" s="101" t="s">
        <v>132</v>
      </c>
      <c r="D20" s="101" t="s">
        <v>133</v>
      </c>
      <c r="E20" s="102">
        <f t="shared" ref="E20:E34" si="0">O20</f>
        <v>4.4000000000000004</v>
      </c>
      <c r="F20" s="103">
        <f>ROUND( 2650, 2 )</f>
        <v>2650</v>
      </c>
      <c r="G20" s="103">
        <f t="shared" ref="G20:G34" si="1">ROUND(E20*F20,2)</f>
        <v>11660</v>
      </c>
      <c r="H20" s="104" t="s">
        <v>590</v>
      </c>
      <c r="I20" s="104" t="s">
        <v>589</v>
      </c>
      <c r="N20" s="92"/>
      <c r="O20" s="92">
        <f t="shared" ref="O20:O34" si="2">SUM(P20:IV20)</f>
        <v>4.4000000000000004</v>
      </c>
      <c r="P20" s="92">
        <f>Source!I69</f>
        <v>4.4000000000000004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</row>
    <row r="21" spans="1:255" s="36" customFormat="1" ht="24" x14ac:dyDescent="0.2">
      <c r="A21" s="100">
        <v>2</v>
      </c>
      <c r="B21" s="101" t="s">
        <v>123</v>
      </c>
      <c r="C21" s="101" t="s">
        <v>137</v>
      </c>
      <c r="D21" s="101" t="s">
        <v>138</v>
      </c>
      <c r="E21" s="102">
        <f t="shared" si="0"/>
        <v>0.5</v>
      </c>
      <c r="F21" s="103">
        <f>ROUND( 18200, 2 )</f>
        <v>18200</v>
      </c>
      <c r="G21" s="103">
        <f t="shared" si="1"/>
        <v>9100</v>
      </c>
      <c r="H21" s="104" t="s">
        <v>590</v>
      </c>
      <c r="I21" s="104" t="s">
        <v>589</v>
      </c>
      <c r="N21" s="92"/>
      <c r="O21" s="92">
        <f t="shared" si="2"/>
        <v>0.5</v>
      </c>
      <c r="P21" s="92">
        <f>Source!I71</f>
        <v>0.5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</row>
    <row r="22" spans="1:255" s="36" customFormat="1" ht="48" x14ac:dyDescent="0.2">
      <c r="A22" s="100">
        <v>3</v>
      </c>
      <c r="B22" s="101" t="s">
        <v>123</v>
      </c>
      <c r="C22" s="101" t="s">
        <v>124</v>
      </c>
      <c r="D22" s="101" t="s">
        <v>125</v>
      </c>
      <c r="E22" s="102">
        <f t="shared" si="0"/>
        <v>1</v>
      </c>
      <c r="F22" s="103">
        <f>ROUND( 384488.65 * 7.5, 2 )</f>
        <v>2883664.88</v>
      </c>
      <c r="G22" s="103">
        <f t="shared" si="1"/>
        <v>2883664.88</v>
      </c>
      <c r="H22" s="105" t="s">
        <v>588</v>
      </c>
      <c r="I22" s="105" t="s">
        <v>589</v>
      </c>
      <c r="N22" s="92"/>
      <c r="O22" s="92">
        <f t="shared" si="2"/>
        <v>1</v>
      </c>
      <c r="P22" s="92">
        <f>Source!I67</f>
        <v>1</v>
      </c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</row>
    <row r="23" spans="1:255" s="36" customFormat="1" ht="12" x14ac:dyDescent="0.2">
      <c r="A23" s="100">
        <v>4</v>
      </c>
      <c r="B23" s="101" t="s">
        <v>123</v>
      </c>
      <c r="C23" s="101" t="s">
        <v>142</v>
      </c>
      <c r="D23" s="101" t="s">
        <v>35</v>
      </c>
      <c r="E23" s="102">
        <f t="shared" si="0"/>
        <v>2.75</v>
      </c>
      <c r="F23" s="103">
        <f>ROUND( 24.14, 2 )</f>
        <v>24.14</v>
      </c>
      <c r="G23" s="103">
        <f t="shared" si="1"/>
        <v>66.39</v>
      </c>
      <c r="H23" s="104" t="s">
        <v>590</v>
      </c>
      <c r="I23" s="104" t="s">
        <v>589</v>
      </c>
      <c r="N23" s="92"/>
      <c r="O23" s="92">
        <f t="shared" si="2"/>
        <v>2.75</v>
      </c>
      <c r="P23" s="92">
        <f>Source!I73</f>
        <v>2.75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</row>
    <row r="24" spans="1:255" s="36" customFormat="1" ht="12" x14ac:dyDescent="0.2">
      <c r="A24" s="100">
        <v>5</v>
      </c>
      <c r="B24" s="101" t="s">
        <v>123</v>
      </c>
      <c r="C24" s="101" t="s">
        <v>158</v>
      </c>
      <c r="D24" s="101" t="s">
        <v>152</v>
      </c>
      <c r="E24" s="102">
        <f t="shared" si="0"/>
        <v>6</v>
      </c>
      <c r="F24" s="103">
        <f>ROUND( 39.41, 2 )</f>
        <v>39.409999999999997</v>
      </c>
      <c r="G24" s="103">
        <f t="shared" si="1"/>
        <v>236.46</v>
      </c>
      <c r="H24" s="104" t="s">
        <v>590</v>
      </c>
      <c r="I24" s="104" t="s">
        <v>589</v>
      </c>
      <c r="N24" s="92"/>
      <c r="O24" s="92">
        <f t="shared" si="2"/>
        <v>6</v>
      </c>
      <c r="P24" s="92">
        <f>Source!I83</f>
        <v>6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</row>
    <row r="25" spans="1:255" s="36" customFormat="1" ht="12" x14ac:dyDescent="0.2">
      <c r="A25" s="100">
        <v>6</v>
      </c>
      <c r="B25" s="101" t="s">
        <v>123</v>
      </c>
      <c r="C25" s="101" t="s">
        <v>145</v>
      </c>
      <c r="D25" s="101" t="s">
        <v>35</v>
      </c>
      <c r="E25" s="102">
        <f t="shared" si="0"/>
        <v>14</v>
      </c>
      <c r="F25" s="103">
        <f>ROUND( 6.22, 2 )</f>
        <v>6.22</v>
      </c>
      <c r="G25" s="103">
        <f t="shared" si="1"/>
        <v>87.08</v>
      </c>
      <c r="H25" s="104" t="s">
        <v>590</v>
      </c>
      <c r="I25" s="104" t="s">
        <v>589</v>
      </c>
      <c r="N25" s="92"/>
      <c r="O25" s="92">
        <f t="shared" si="2"/>
        <v>14</v>
      </c>
      <c r="P25" s="92">
        <f>Source!I75</f>
        <v>14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</row>
    <row r="26" spans="1:255" s="36" customFormat="1" ht="24" x14ac:dyDescent="0.2">
      <c r="A26" s="100">
        <v>7</v>
      </c>
      <c r="B26" s="101" t="s">
        <v>123</v>
      </c>
      <c r="C26" s="101" t="s">
        <v>148</v>
      </c>
      <c r="D26" s="101" t="s">
        <v>35</v>
      </c>
      <c r="E26" s="102">
        <f t="shared" si="0"/>
        <v>2.4</v>
      </c>
      <c r="F26" s="103">
        <f>ROUND( 177.97, 2 )</f>
        <v>177.97</v>
      </c>
      <c r="G26" s="103">
        <f t="shared" si="1"/>
        <v>427.13</v>
      </c>
      <c r="H26" s="104" t="s">
        <v>590</v>
      </c>
      <c r="I26" s="104" t="s">
        <v>589</v>
      </c>
      <c r="N26" s="92"/>
      <c r="O26" s="92">
        <f t="shared" si="2"/>
        <v>2.4</v>
      </c>
      <c r="P26" s="92">
        <f>Source!I77</f>
        <v>2.4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</row>
    <row r="27" spans="1:255" s="36" customFormat="1" ht="12" x14ac:dyDescent="0.2">
      <c r="A27" s="100">
        <v>8</v>
      </c>
      <c r="B27" s="101" t="s">
        <v>123</v>
      </c>
      <c r="C27" s="101" t="s">
        <v>151</v>
      </c>
      <c r="D27" s="101" t="s">
        <v>152</v>
      </c>
      <c r="E27" s="102">
        <f t="shared" si="0"/>
        <v>286</v>
      </c>
      <c r="F27" s="103">
        <f>ROUND( 12.6, 2 )</f>
        <v>12.6</v>
      </c>
      <c r="G27" s="103">
        <f t="shared" si="1"/>
        <v>3603.6</v>
      </c>
      <c r="H27" s="104" t="s">
        <v>590</v>
      </c>
      <c r="I27" s="104" t="s">
        <v>589</v>
      </c>
      <c r="N27" s="92"/>
      <c r="O27" s="92">
        <f t="shared" si="2"/>
        <v>286</v>
      </c>
      <c r="P27" s="92">
        <f>Source!I79</f>
        <v>286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</row>
    <row r="28" spans="1:255" s="36" customFormat="1" ht="36" x14ac:dyDescent="0.2">
      <c r="A28" s="100">
        <v>9</v>
      </c>
      <c r="B28" s="101" t="s">
        <v>123</v>
      </c>
      <c r="C28" s="101" t="s">
        <v>155</v>
      </c>
      <c r="D28" s="101" t="s">
        <v>152</v>
      </c>
      <c r="E28" s="102">
        <f t="shared" si="0"/>
        <v>5.6</v>
      </c>
      <c r="F28" s="103">
        <f>ROUND( 15.23, 2 )</f>
        <v>15.23</v>
      </c>
      <c r="G28" s="103">
        <f t="shared" si="1"/>
        <v>85.29</v>
      </c>
      <c r="H28" s="104" t="s">
        <v>590</v>
      </c>
      <c r="I28" s="104" t="s">
        <v>589</v>
      </c>
      <c r="N28" s="92"/>
      <c r="O28" s="92">
        <f t="shared" si="2"/>
        <v>5.6</v>
      </c>
      <c r="P28" s="92">
        <f>Source!I81</f>
        <v>5.6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  <row r="29" spans="1:255" s="36" customFormat="1" ht="12" x14ac:dyDescent="0.2">
      <c r="A29" s="100">
        <v>10</v>
      </c>
      <c r="B29" s="101" t="s">
        <v>123</v>
      </c>
      <c r="C29" s="101" t="s">
        <v>178</v>
      </c>
      <c r="D29" s="101" t="s">
        <v>138</v>
      </c>
      <c r="E29" s="102">
        <f t="shared" si="0"/>
        <v>4.8000000000000001E-2</v>
      </c>
      <c r="F29" s="103">
        <f>ROUND( 54610, 2 )</f>
        <v>54610</v>
      </c>
      <c r="G29" s="103">
        <f t="shared" si="1"/>
        <v>2621.2800000000002</v>
      </c>
      <c r="H29" s="104" t="s">
        <v>590</v>
      </c>
      <c r="I29" s="104" t="s">
        <v>589</v>
      </c>
      <c r="N29" s="92"/>
      <c r="O29" s="92">
        <f t="shared" si="2"/>
        <v>4.8000000000000001E-2</v>
      </c>
      <c r="P29" s="92">
        <f>Source!I95</f>
        <v>4.8000000000000001E-2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</row>
    <row r="30" spans="1:255" s="36" customFormat="1" ht="12" x14ac:dyDescent="0.2">
      <c r="A30" s="100">
        <v>11</v>
      </c>
      <c r="B30" s="101" t="s">
        <v>123</v>
      </c>
      <c r="C30" s="101" t="s">
        <v>175</v>
      </c>
      <c r="D30" s="101" t="s">
        <v>138</v>
      </c>
      <c r="E30" s="102">
        <f t="shared" si="0"/>
        <v>3.2000000000000001E-2</v>
      </c>
      <c r="F30" s="103">
        <f>ROUND( 52680, 2 )</f>
        <v>52680</v>
      </c>
      <c r="G30" s="103">
        <f t="shared" si="1"/>
        <v>1685.76</v>
      </c>
      <c r="H30" s="104" t="s">
        <v>590</v>
      </c>
      <c r="I30" s="104" t="s">
        <v>589</v>
      </c>
      <c r="N30" s="92"/>
      <c r="O30" s="92">
        <f t="shared" si="2"/>
        <v>3.2000000000000001E-2</v>
      </c>
      <c r="P30" s="92">
        <f>Source!I93</f>
        <v>3.2000000000000001E-2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</row>
    <row r="31" spans="1:255" s="36" customFormat="1" ht="24" x14ac:dyDescent="0.2">
      <c r="A31" s="100">
        <v>12</v>
      </c>
      <c r="B31" s="101" t="s">
        <v>123</v>
      </c>
      <c r="C31" s="101" t="s">
        <v>161</v>
      </c>
      <c r="D31" s="101" t="s">
        <v>162</v>
      </c>
      <c r="E31" s="102">
        <f t="shared" si="0"/>
        <v>7.05</v>
      </c>
      <c r="F31" s="103">
        <f>ROUND( 266.7, 2 )</f>
        <v>266.7</v>
      </c>
      <c r="G31" s="103">
        <f t="shared" si="1"/>
        <v>1880.24</v>
      </c>
      <c r="H31" s="104" t="s">
        <v>590</v>
      </c>
      <c r="I31" s="104" t="s">
        <v>589</v>
      </c>
      <c r="N31" s="92"/>
      <c r="O31" s="92">
        <f t="shared" si="2"/>
        <v>7.05</v>
      </c>
      <c r="P31" s="92">
        <f>Source!I85</f>
        <v>7.05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</row>
    <row r="32" spans="1:255" s="36" customFormat="1" ht="36" x14ac:dyDescent="0.2">
      <c r="A32" s="100">
        <v>13</v>
      </c>
      <c r="B32" s="101" t="s">
        <v>123</v>
      </c>
      <c r="C32" s="101" t="s">
        <v>166</v>
      </c>
      <c r="D32" s="101" t="s">
        <v>35</v>
      </c>
      <c r="E32" s="102">
        <f t="shared" si="0"/>
        <v>4.4000000000000004</v>
      </c>
      <c r="F32" s="103">
        <f>ROUND( 825.16, 2 )</f>
        <v>825.16</v>
      </c>
      <c r="G32" s="103">
        <f t="shared" si="1"/>
        <v>3630.7</v>
      </c>
      <c r="H32" s="104" t="s">
        <v>590</v>
      </c>
      <c r="I32" s="104" t="s">
        <v>589</v>
      </c>
      <c r="N32" s="92"/>
      <c r="O32" s="92">
        <f t="shared" si="2"/>
        <v>4.4000000000000004</v>
      </c>
      <c r="P32" s="92">
        <f>Source!I87</f>
        <v>4.4000000000000004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</row>
    <row r="33" spans="1:255" s="36" customFormat="1" ht="36" x14ac:dyDescent="0.2">
      <c r="A33" s="100">
        <v>14</v>
      </c>
      <c r="B33" s="101" t="s">
        <v>123</v>
      </c>
      <c r="C33" s="101" t="s">
        <v>169</v>
      </c>
      <c r="D33" s="101" t="s">
        <v>35</v>
      </c>
      <c r="E33" s="102">
        <f t="shared" si="0"/>
        <v>2.1</v>
      </c>
      <c r="F33" s="103">
        <f>ROUND( 816.09, 2 )</f>
        <v>816.09</v>
      </c>
      <c r="G33" s="103">
        <f t="shared" si="1"/>
        <v>1713.79</v>
      </c>
      <c r="H33" s="104" t="s">
        <v>590</v>
      </c>
      <c r="I33" s="104" t="s">
        <v>589</v>
      </c>
      <c r="N33" s="92"/>
      <c r="O33" s="92">
        <f t="shared" si="2"/>
        <v>2.1</v>
      </c>
      <c r="P33" s="92">
        <f>Source!I89</f>
        <v>2.1</v>
      </c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</row>
    <row r="34" spans="1:255" s="36" customFormat="1" ht="12" x14ac:dyDescent="0.2">
      <c r="A34" s="100">
        <v>15</v>
      </c>
      <c r="B34" s="101" t="s">
        <v>123</v>
      </c>
      <c r="C34" s="101" t="s">
        <v>172</v>
      </c>
      <c r="D34" s="101" t="s">
        <v>152</v>
      </c>
      <c r="E34" s="102">
        <f t="shared" si="0"/>
        <v>22</v>
      </c>
      <c r="F34" s="103">
        <f>ROUND( 79.35, 2 )</f>
        <v>79.349999999999994</v>
      </c>
      <c r="G34" s="103">
        <f t="shared" si="1"/>
        <v>1745.7</v>
      </c>
      <c r="H34" s="104" t="s">
        <v>590</v>
      </c>
      <c r="I34" s="104" t="s">
        <v>589</v>
      </c>
      <c r="N34" s="92"/>
      <c r="O34" s="92">
        <f t="shared" si="2"/>
        <v>22</v>
      </c>
      <c r="P34" s="92">
        <f>Source!I91</f>
        <v>22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</row>
    <row r="35" spans="1:255" x14ac:dyDescent="0.2">
      <c r="A35" s="96"/>
      <c r="B35" s="96"/>
      <c r="C35" s="97" t="s">
        <v>591</v>
      </c>
      <c r="D35" s="96"/>
      <c r="E35" s="96"/>
      <c r="F35" s="96"/>
      <c r="G35" s="98">
        <f>ROUND(SUM(G20:G34),2)</f>
        <v>2922208.3</v>
      </c>
      <c r="H35" s="96"/>
      <c r="I35" s="96"/>
      <c r="J35" s="22"/>
      <c r="K35" s="22"/>
      <c r="L35" s="22"/>
      <c r="M35" s="95">
        <f>G35</f>
        <v>2922208.3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7" spans="1:255" x14ac:dyDescent="0.2">
      <c r="C37" s="93" t="s">
        <v>230</v>
      </c>
      <c r="G37" s="94">
        <f>ROUND(SUM(M19:M37),2)</f>
        <v>2922208.3</v>
      </c>
    </row>
    <row r="40" spans="1:255" x14ac:dyDescent="0.2">
      <c r="A40" s="82" t="s">
        <v>562</v>
      </c>
      <c r="B40" s="82"/>
      <c r="C40" s="106"/>
      <c r="D40" s="83"/>
      <c r="E40" s="83"/>
      <c r="F40" s="119"/>
      <c r="G40" s="119"/>
      <c r="BY40" s="84">
        <f>C40</f>
        <v>0</v>
      </c>
      <c r="BZ40" s="84">
        <f>F40</f>
        <v>0</v>
      </c>
      <c r="IU40" s="22"/>
    </row>
    <row r="41" spans="1:255" s="108" customFormat="1" ht="11.25" x14ac:dyDescent="0.2">
      <c r="A41" s="107"/>
      <c r="B41" s="107"/>
      <c r="C41" s="120" t="s">
        <v>558</v>
      </c>
      <c r="D41" s="120"/>
      <c r="E41" s="120"/>
      <c r="F41" s="120" t="s">
        <v>559</v>
      </c>
      <c r="G41" s="120"/>
    </row>
    <row r="42" spans="1:255" x14ac:dyDescent="0.2">
      <c r="A42" s="17"/>
      <c r="B42" s="17"/>
      <c r="C42" s="17"/>
      <c r="D42" s="11" t="s">
        <v>560</v>
      </c>
      <c r="E42" s="17"/>
      <c r="F42" s="17"/>
      <c r="G42" s="17"/>
    </row>
    <row r="43" spans="1:255" x14ac:dyDescent="0.2">
      <c r="A43" s="82" t="s">
        <v>563</v>
      </c>
      <c r="B43" s="82"/>
      <c r="C43" s="106"/>
      <c r="D43" s="83"/>
      <c r="E43" s="83"/>
      <c r="F43" s="119"/>
      <c r="G43" s="119"/>
      <c r="BY43" s="84">
        <f>C43</f>
        <v>0</v>
      </c>
      <c r="BZ43" s="84">
        <f>F43</f>
        <v>0</v>
      </c>
      <c r="IU43" s="22"/>
    </row>
    <row r="44" spans="1:255" s="108" customFormat="1" ht="11.25" x14ac:dyDescent="0.2">
      <c r="A44" s="107"/>
      <c r="B44" s="107"/>
      <c r="C44" s="120" t="s">
        <v>558</v>
      </c>
      <c r="D44" s="120"/>
      <c r="E44" s="120"/>
      <c r="F44" s="120" t="s">
        <v>559</v>
      </c>
      <c r="G44" s="120"/>
    </row>
    <row r="45" spans="1:255" x14ac:dyDescent="0.2">
      <c r="A45" s="17"/>
      <c r="B45" s="17"/>
      <c r="C45" s="17"/>
      <c r="D45" s="11" t="s">
        <v>560</v>
      </c>
      <c r="E45" s="17"/>
      <c r="F45" s="17"/>
      <c r="G45" s="17"/>
    </row>
  </sheetData>
  <sortState ref="A20:IU34">
    <sortCondition ref="C20"/>
    <sortCondition ref="D20"/>
  </sortState>
  <mergeCells count="16">
    <mergeCell ref="F43:G43"/>
    <mergeCell ref="C44:E44"/>
    <mergeCell ref="F44:G44"/>
    <mergeCell ref="A8:G8"/>
    <mergeCell ref="A9:G9"/>
    <mergeCell ref="A10:G10"/>
    <mergeCell ref="B11:G11"/>
    <mergeCell ref="F40:G40"/>
    <mergeCell ref="C41:E41"/>
    <mergeCell ref="F41:G41"/>
    <mergeCell ref="A7:G7"/>
    <mergeCell ref="A1:G1"/>
    <mergeCell ref="C3:G3"/>
    <mergeCell ref="C4:G4"/>
    <mergeCell ref="C5:G5"/>
    <mergeCell ref="C6:G6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2"/>
  <sheetViews>
    <sheetView tabSelected="1" zoomScale="114" zoomScaleNormal="114" workbookViewId="0">
      <selection activeCell="C55" sqref="C55"/>
    </sheetView>
  </sheetViews>
  <sheetFormatPr defaultRowHeight="12.75" outlineLevelRow="1" x14ac:dyDescent="0.2"/>
  <cols>
    <col min="1" max="1" width="4.7109375" style="164" customWidth="1"/>
    <col min="2" max="2" width="16.7109375" style="164" customWidth="1"/>
    <col min="3" max="3" width="38.7109375" style="164" customWidth="1"/>
    <col min="4" max="4" width="9.7109375" style="164" customWidth="1"/>
    <col min="5" max="5" width="7.7109375" style="164" customWidth="1"/>
    <col min="6" max="6" width="8.7109375" style="164" customWidth="1"/>
    <col min="7" max="7" width="12.7109375" style="164" customWidth="1"/>
    <col min="8" max="9" width="8.7109375" style="164" customWidth="1"/>
    <col min="10" max="10" width="12.7109375" style="164" customWidth="1"/>
    <col min="11" max="11" width="10.7109375" style="164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09" t="s">
        <v>450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55" hidden="1" outlineLevel="1" x14ac:dyDescent="0.2">
      <c r="H2" s="124" t="s">
        <v>451</v>
      </c>
      <c r="I2" s="124"/>
      <c r="J2" s="124"/>
      <c r="K2" s="124"/>
    </row>
    <row r="3" spans="1:255" hidden="1" outlineLevel="1" x14ac:dyDescent="0.2">
      <c r="H3" s="124" t="s">
        <v>452</v>
      </c>
      <c r="I3" s="124"/>
      <c r="J3" s="124"/>
      <c r="K3" s="124"/>
    </row>
    <row r="4" spans="1:255" hidden="1" outlineLevel="1" x14ac:dyDescent="0.2">
      <c r="H4" s="124" t="s">
        <v>453</v>
      </c>
      <c r="I4" s="124"/>
      <c r="J4" s="124"/>
      <c r="K4" s="124"/>
    </row>
    <row r="5" spans="1:255" s="13" customFormat="1" ht="11.25" hidden="1" outlineLevel="1" x14ac:dyDescent="0.2">
      <c r="J5" s="125" t="s">
        <v>454</v>
      </c>
      <c r="K5" s="126"/>
    </row>
    <row r="6" spans="1:255" s="15" customFormat="1" ht="9.75" hidden="1" outlineLevel="1" x14ac:dyDescent="0.2">
      <c r="I6" s="16" t="s">
        <v>455</v>
      </c>
      <c r="J6" s="127" t="s">
        <v>456</v>
      </c>
      <c r="K6" s="128"/>
    </row>
    <row r="7" spans="1:255" hidden="1" outlineLevel="1" x14ac:dyDescent="0.2">
      <c r="A7" s="20" t="s">
        <v>457</v>
      </c>
      <c r="B7" s="19"/>
      <c r="C7" s="113"/>
      <c r="D7" s="113"/>
      <c r="E7" s="113"/>
      <c r="F7" s="113"/>
      <c r="G7" s="113"/>
      <c r="I7" s="16" t="s">
        <v>458</v>
      </c>
      <c r="J7" s="129"/>
      <c r="K7" s="165"/>
      <c r="BR7" s="21">
        <f>C7</f>
        <v>0</v>
      </c>
      <c r="IU7" s="22"/>
    </row>
    <row r="8" spans="1:255" hidden="1" outlineLevel="1" x14ac:dyDescent="0.2">
      <c r="A8" s="20" t="s">
        <v>459</v>
      </c>
      <c r="B8" s="19"/>
      <c r="C8" s="115"/>
      <c r="D8" s="115"/>
      <c r="E8" s="115"/>
      <c r="F8" s="115"/>
      <c r="G8" s="115"/>
      <c r="I8" s="16" t="s">
        <v>458</v>
      </c>
      <c r="J8" s="129"/>
      <c r="K8" s="165"/>
      <c r="BR8" s="21">
        <f>C8</f>
        <v>0</v>
      </c>
      <c r="IU8" s="22"/>
    </row>
    <row r="9" spans="1:255" hidden="1" outlineLevel="1" x14ac:dyDescent="0.2">
      <c r="A9" s="20" t="s">
        <v>460</v>
      </c>
      <c r="B9" s="19"/>
      <c r="C9" s="115"/>
      <c r="D9" s="115"/>
      <c r="E9" s="115"/>
      <c r="F9" s="115"/>
      <c r="G9" s="115"/>
      <c r="I9" s="16" t="s">
        <v>458</v>
      </c>
      <c r="J9" s="129"/>
      <c r="K9" s="165"/>
      <c r="BR9" s="21">
        <f>C9</f>
        <v>0</v>
      </c>
      <c r="IU9" s="22"/>
    </row>
    <row r="10" spans="1:255" hidden="1" outlineLevel="1" x14ac:dyDescent="0.2">
      <c r="A10" s="20" t="s">
        <v>461</v>
      </c>
      <c r="B10" s="19"/>
      <c r="C10" s="115"/>
      <c r="D10" s="115"/>
      <c r="E10" s="115"/>
      <c r="F10" s="115"/>
      <c r="G10" s="115"/>
      <c r="I10" s="16" t="s">
        <v>458</v>
      </c>
      <c r="J10" s="129"/>
      <c r="K10" s="165"/>
      <c r="BR10" s="21">
        <f>C10</f>
        <v>0</v>
      </c>
      <c r="IU10" s="22"/>
    </row>
    <row r="11" spans="1:255" hidden="1" outlineLevel="1" x14ac:dyDescent="0.2">
      <c r="A11" s="20" t="s">
        <v>462</v>
      </c>
      <c r="C11" s="130"/>
      <c r="D11" s="130"/>
      <c r="E11" s="130"/>
      <c r="F11" s="130"/>
      <c r="G11" s="130"/>
      <c r="J11" s="129"/>
      <c r="K11" s="131"/>
      <c r="BS11" s="24">
        <f>C11</f>
        <v>0</v>
      </c>
      <c r="IU11" s="22"/>
    </row>
    <row r="12" spans="1:255" hidden="1" outlineLevel="1" x14ac:dyDescent="0.2">
      <c r="A12" s="20" t="s">
        <v>463</v>
      </c>
      <c r="C12" s="130" t="s">
        <v>4</v>
      </c>
      <c r="D12" s="130"/>
      <c r="E12" s="130"/>
      <c r="F12" s="130"/>
      <c r="G12" s="130"/>
      <c r="J12" s="129"/>
      <c r="K12" s="131"/>
      <c r="BS12" s="24" t="str">
        <f>C12</f>
        <v>Строительство 2БКТП 2х250 6/10/0,4 кВ</v>
      </c>
      <c r="IU12" s="22"/>
    </row>
    <row r="13" spans="1:255" hidden="1" outlineLevel="1" x14ac:dyDescent="0.2">
      <c r="A13" s="20" t="s">
        <v>464</v>
      </c>
      <c r="C13" s="132" t="s">
        <v>465</v>
      </c>
      <c r="D13" s="133"/>
      <c r="E13" s="133"/>
      <c r="F13" s="133"/>
      <c r="G13" s="133"/>
      <c r="I13" s="16" t="s">
        <v>466</v>
      </c>
      <c r="J13" s="129"/>
      <c r="K13" s="131"/>
      <c r="BS13" s="25" t="str">
        <f>C13</f>
        <v xml:space="preserve"> </v>
      </c>
      <c r="IU13" s="22"/>
    </row>
    <row r="14" spans="1:255" hidden="1" outlineLevel="1" x14ac:dyDescent="0.2">
      <c r="G14" s="138" t="s">
        <v>467</v>
      </c>
      <c r="H14" s="138"/>
      <c r="I14" s="26" t="s">
        <v>468</v>
      </c>
      <c r="J14" s="139"/>
      <c r="K14" s="140"/>
      <c r="BW14" s="28">
        <f>J14</f>
        <v>0</v>
      </c>
      <c r="IU14" s="22"/>
    </row>
    <row r="15" spans="1:255" hidden="1" outlineLevel="1" x14ac:dyDescent="0.2">
      <c r="I15" s="27" t="s">
        <v>469</v>
      </c>
      <c r="J15" s="141"/>
      <c r="K15" s="142"/>
    </row>
    <row r="16" spans="1:255" s="15" customFormat="1" ht="11.25" hidden="1" outlineLevel="1" x14ac:dyDescent="0.2">
      <c r="I16" s="16" t="s">
        <v>470</v>
      </c>
      <c r="J16" s="143"/>
      <c r="K16" s="144"/>
    </row>
    <row r="17" spans="1:255" hidden="1" outlineLevel="1" x14ac:dyDescent="0.2"/>
    <row r="18" spans="1:255" hidden="1" outlineLevel="1" x14ac:dyDescent="0.2">
      <c r="G18" s="145" t="s">
        <v>471</v>
      </c>
      <c r="H18" s="145" t="s">
        <v>472</v>
      </c>
      <c r="I18" s="145" t="s">
        <v>473</v>
      </c>
      <c r="J18" s="147"/>
    </row>
    <row r="19" spans="1:255" ht="13.5" hidden="1" outlineLevel="1" thickBot="1" x14ac:dyDescent="0.25">
      <c r="G19" s="146"/>
      <c r="H19" s="146"/>
      <c r="I19" s="29" t="s">
        <v>474</v>
      </c>
      <c r="J19" s="30" t="s">
        <v>475</v>
      </c>
    </row>
    <row r="20" spans="1:255" ht="19.5" hidden="1" outlineLevel="1" thickBot="1" x14ac:dyDescent="0.35">
      <c r="C20" s="121" t="s">
        <v>476</v>
      </c>
      <c r="D20" s="121"/>
      <c r="E20" s="121"/>
      <c r="F20" s="121"/>
      <c r="G20" s="31"/>
      <c r="H20" s="32"/>
      <c r="I20" s="33"/>
      <c r="J20" s="34"/>
      <c r="K20" s="35"/>
    </row>
    <row r="21" spans="1:255" ht="15.75" hidden="1" outlineLevel="1" x14ac:dyDescent="0.25">
      <c r="C21" s="134" t="s">
        <v>477</v>
      </c>
      <c r="D21" s="134"/>
      <c r="E21" s="134"/>
      <c r="F21" s="134"/>
    </row>
    <row r="22" spans="1:255" hidden="1" outlineLevel="1" x14ac:dyDescent="0.2">
      <c r="C22" s="122"/>
      <c r="D22" s="166"/>
      <c r="E22" s="166"/>
      <c r="F22" s="166"/>
    </row>
    <row r="23" spans="1:255" hidden="1" outlineLevel="1" x14ac:dyDescent="0.2">
      <c r="C23" s="135"/>
      <c r="D23" s="167"/>
      <c r="E23" s="167"/>
      <c r="F23" s="167"/>
      <c r="BU23" s="21">
        <f>A23</f>
        <v>0</v>
      </c>
      <c r="IU23" s="22"/>
    </row>
    <row r="24" spans="1:255" hidden="1" outlineLevel="1" x14ac:dyDescent="0.2">
      <c r="A24" s="15" t="s">
        <v>478</v>
      </c>
    </row>
    <row r="25" spans="1:255" hidden="1" outlineLevel="1" x14ac:dyDescent="0.2">
      <c r="A25" s="15" t="s">
        <v>479</v>
      </c>
    </row>
    <row r="26" spans="1:255" hidden="1" outlineLevel="1" x14ac:dyDescent="0.2">
      <c r="A26" s="15" t="s">
        <v>480</v>
      </c>
      <c r="B26" s="15"/>
      <c r="C26" s="15"/>
      <c r="D26" s="15"/>
      <c r="E26" s="136">
        <f>J252/1000</f>
        <v>3079.3408899999999</v>
      </c>
      <c r="F26" s="136"/>
      <c r="G26" s="15" t="s">
        <v>481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110" t="s">
        <v>482</v>
      </c>
    </row>
    <row r="29" spans="1:255" outlineLevel="1" x14ac:dyDescent="0.2">
      <c r="A29" s="20" t="s">
        <v>462</v>
      </c>
      <c r="C29" s="137"/>
      <c r="D29" s="137"/>
      <c r="E29" s="137"/>
      <c r="F29" s="137"/>
      <c r="G29" s="137"/>
      <c r="H29" s="137"/>
      <c r="I29" s="137"/>
      <c r="J29" s="137"/>
      <c r="K29" s="137"/>
      <c r="BT29" s="37">
        <f>C29</f>
        <v>0</v>
      </c>
      <c r="IU29" s="22"/>
    </row>
    <row r="30" spans="1:255" outlineLevel="1" x14ac:dyDescent="0.2">
      <c r="A30" s="20" t="s">
        <v>463</v>
      </c>
      <c r="C30" s="148" t="s">
        <v>4</v>
      </c>
      <c r="D30" s="148"/>
      <c r="E30" s="148"/>
      <c r="F30" s="148"/>
      <c r="G30" s="148"/>
      <c r="H30" s="148"/>
      <c r="I30" s="148"/>
      <c r="J30" s="148"/>
      <c r="K30" s="148"/>
      <c r="BT30" s="37" t="str">
        <f>C30</f>
        <v>Строительство 2БКТП 2х250 6/10/0,4 кВ</v>
      </c>
      <c r="IU30" s="22"/>
    </row>
    <row r="31" spans="1:255" outlineLevel="1" x14ac:dyDescent="0.2">
      <c r="A31" s="20" t="s">
        <v>464</v>
      </c>
      <c r="C31" s="149" t="s">
        <v>483</v>
      </c>
      <c r="D31" s="137"/>
      <c r="E31" s="137"/>
      <c r="F31" s="137"/>
      <c r="G31" s="137"/>
      <c r="H31" s="137"/>
      <c r="I31" s="137"/>
      <c r="J31" s="137"/>
      <c r="K31" s="137"/>
      <c r="BT31" s="38" t="str">
        <f>C31</f>
        <v xml:space="preserve">  </v>
      </c>
      <c r="IU31" s="22"/>
    </row>
    <row r="32" spans="1:255" outlineLevel="1" x14ac:dyDescent="0.2"/>
    <row r="33" spans="1:255" ht="18.75" outlineLevel="1" x14ac:dyDescent="0.3">
      <c r="A33" s="121" t="s">
        <v>484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255" outlineLevel="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BV34" s="24">
        <f>A34</f>
        <v>0</v>
      </c>
      <c r="IU34" s="22"/>
    </row>
    <row r="35" spans="1:255" outlineLevel="1" x14ac:dyDescent="0.2">
      <c r="A35" s="20" t="s">
        <v>485</v>
      </c>
      <c r="C35" s="137"/>
      <c r="D35" s="137"/>
      <c r="E35" s="137"/>
      <c r="F35" s="137"/>
      <c r="G35" s="137"/>
      <c r="H35" s="137"/>
      <c r="I35" s="137"/>
      <c r="J35" s="137"/>
      <c r="K35" s="137"/>
      <c r="BT35" s="37">
        <f>C35</f>
        <v>0</v>
      </c>
      <c r="IU35" s="22"/>
    </row>
    <row r="36" spans="1:255" outlineLevel="1" x14ac:dyDescent="0.2">
      <c r="I36" s="39" t="s">
        <v>545</v>
      </c>
      <c r="J36" s="39" t="s">
        <v>486</v>
      </c>
    </row>
    <row r="37" spans="1:255" outlineLevel="1" x14ac:dyDescent="0.2">
      <c r="G37" s="109" t="s">
        <v>487</v>
      </c>
      <c r="H37" s="109"/>
      <c r="I37" s="40">
        <f>H252/1000</f>
        <v>388.0438400000001</v>
      </c>
      <c r="J37" s="40">
        <f>J252/1000</f>
        <v>3079.3408899999999</v>
      </c>
      <c r="K37" s="109" t="s">
        <v>488</v>
      </c>
    </row>
    <row r="38" spans="1:255" outlineLevel="1" x14ac:dyDescent="0.2">
      <c r="G38" s="13" t="s">
        <v>489</v>
      </c>
      <c r="H38" s="13"/>
      <c r="I38" s="41">
        <f>(EW240+EY240)/1000</f>
        <v>6.9054500000000001</v>
      </c>
      <c r="J38" s="41">
        <f>(CZ240+DB240)/1000</f>
        <v>126.36976</v>
      </c>
      <c r="K38" s="13" t="s">
        <v>488</v>
      </c>
    </row>
    <row r="39" spans="1:255" outlineLevel="1" x14ac:dyDescent="0.2">
      <c r="G39" s="13" t="s">
        <v>490</v>
      </c>
      <c r="H39" s="13"/>
      <c r="I39" s="41">
        <f>ET240</f>
        <v>645.25080000000014</v>
      </c>
      <c r="J39" s="41">
        <f>CW240</f>
        <v>645.25080000000014</v>
      </c>
      <c r="K39" s="13" t="s">
        <v>491</v>
      </c>
    </row>
    <row r="40" spans="1:255" outlineLevel="1" x14ac:dyDescent="0.2">
      <c r="A40" s="15" t="s">
        <v>593</v>
      </c>
    </row>
    <row r="41" spans="1:255" ht="13.5" outlineLevel="1" thickBot="1" x14ac:dyDescent="0.25">
      <c r="A41" s="15" t="s">
        <v>479</v>
      </c>
    </row>
    <row r="42" spans="1:255" x14ac:dyDescent="0.2">
      <c r="A42" s="151" t="s">
        <v>492</v>
      </c>
      <c r="B42" s="153" t="s">
        <v>493</v>
      </c>
      <c r="C42" s="153" t="s">
        <v>494</v>
      </c>
      <c r="D42" s="153" t="s">
        <v>495</v>
      </c>
      <c r="E42" s="153" t="s">
        <v>496</v>
      </c>
      <c r="F42" s="153" t="s">
        <v>497</v>
      </c>
      <c r="G42" s="153" t="s">
        <v>498</v>
      </c>
      <c r="H42" s="153" t="s">
        <v>499</v>
      </c>
      <c r="I42" s="153" t="s">
        <v>500</v>
      </c>
      <c r="J42" s="153" t="s">
        <v>501</v>
      </c>
      <c r="K42" s="158" t="s">
        <v>594</v>
      </c>
    </row>
    <row r="43" spans="1:255" x14ac:dyDescent="0.2">
      <c r="A43" s="152"/>
      <c r="B43" s="154"/>
      <c r="C43" s="154"/>
      <c r="D43" s="154"/>
      <c r="E43" s="154"/>
      <c r="F43" s="154"/>
      <c r="G43" s="154"/>
      <c r="H43" s="154"/>
      <c r="I43" s="154"/>
      <c r="J43" s="154"/>
      <c r="K43" s="159"/>
    </row>
    <row r="44" spans="1:255" x14ac:dyDescent="0.2">
      <c r="A44" s="152"/>
      <c r="B44" s="154"/>
      <c r="C44" s="154"/>
      <c r="D44" s="154"/>
      <c r="E44" s="154"/>
      <c r="F44" s="154"/>
      <c r="G44" s="154"/>
      <c r="H44" s="154"/>
      <c r="I44" s="154"/>
      <c r="J44" s="154"/>
      <c r="K44" s="159"/>
    </row>
    <row r="45" spans="1:255" ht="13.5" thickBot="1" x14ac:dyDescent="0.25">
      <c r="A45" s="152"/>
      <c r="B45" s="154"/>
      <c r="C45" s="154"/>
      <c r="D45" s="154"/>
      <c r="E45" s="154"/>
      <c r="F45" s="154"/>
      <c r="G45" s="154"/>
      <c r="H45" s="154"/>
      <c r="I45" s="154"/>
      <c r="J45" s="154"/>
      <c r="K45" s="159"/>
    </row>
    <row r="46" spans="1:255" ht="13.5" thickBot="1" x14ac:dyDescent="0.25">
      <c r="A46" s="42">
        <v>1</v>
      </c>
      <c r="B46" s="42">
        <v>2</v>
      </c>
      <c r="C46" s="42">
        <v>3</v>
      </c>
      <c r="D46" s="42">
        <v>4</v>
      </c>
      <c r="E46" s="42">
        <v>5</v>
      </c>
      <c r="F46" s="42">
        <v>6</v>
      </c>
      <c r="G46" s="42">
        <v>7</v>
      </c>
      <c r="H46" s="42">
        <v>8</v>
      </c>
      <c r="I46" s="42">
        <v>9</v>
      </c>
      <c r="J46" s="42">
        <v>10</v>
      </c>
      <c r="K46" s="42">
        <v>11</v>
      </c>
    </row>
    <row r="47" spans="1:255" ht="48" x14ac:dyDescent="0.2">
      <c r="A47" s="43">
        <v>1</v>
      </c>
      <c r="B47" s="49" t="s">
        <v>13</v>
      </c>
      <c r="C47" s="44" t="s">
        <v>14</v>
      </c>
      <c r="D47" s="45" t="s">
        <v>15</v>
      </c>
      <c r="E47" s="46">
        <v>7.0999999999999994E-2</v>
      </c>
      <c r="F47" s="47">
        <f>Source!AK25</f>
        <v>3055.85</v>
      </c>
      <c r="G47" s="168" t="s">
        <v>3</v>
      </c>
      <c r="H47" s="47">
        <f>Source!AB25</f>
        <v>3055.85</v>
      </c>
      <c r="I47" s="47"/>
      <c r="J47" s="169"/>
      <c r="K47" s="48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x14ac:dyDescent="0.2">
      <c r="A48" s="53"/>
      <c r="B48" s="50"/>
      <c r="C48" s="50" t="s">
        <v>504</v>
      </c>
      <c r="D48" s="51"/>
      <c r="E48" s="52"/>
      <c r="F48" s="54">
        <v>105.85</v>
      </c>
      <c r="G48" s="170"/>
      <c r="H48" s="54">
        <f>Source!AF25</f>
        <v>105.85</v>
      </c>
      <c r="I48" s="54">
        <f>T48</f>
        <v>7.52</v>
      </c>
      <c r="J48" s="170">
        <v>18.3</v>
      </c>
      <c r="K48" s="55">
        <f>U48</f>
        <v>137.53</v>
      </c>
      <c r="O48" s="22"/>
      <c r="P48" s="22"/>
      <c r="Q48" s="22"/>
      <c r="R48" s="22"/>
      <c r="S48" s="22"/>
      <c r="T48" s="22">
        <f>ROUND(Source!AF25*Source!AV25*Source!I25,2)</f>
        <v>7.52</v>
      </c>
      <c r="U48" s="22">
        <f>Source!S25</f>
        <v>137.53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>
        <f>T48</f>
        <v>7.52</v>
      </c>
      <c r="GK48" s="22">
        <f>T48</f>
        <v>7.52</v>
      </c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>
        <f>T48</f>
        <v>7.52</v>
      </c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x14ac:dyDescent="0.2">
      <c r="A49" s="60"/>
      <c r="B49" s="57"/>
      <c r="C49" s="57" t="s">
        <v>505</v>
      </c>
      <c r="D49" s="58"/>
      <c r="E49" s="59"/>
      <c r="F49" s="61">
        <v>2950</v>
      </c>
      <c r="G49" s="171"/>
      <c r="H49" s="61">
        <f>Source!AD25</f>
        <v>2950</v>
      </c>
      <c r="I49" s="61">
        <f>T49</f>
        <v>209.45</v>
      </c>
      <c r="J49" s="171">
        <v>12.5</v>
      </c>
      <c r="K49" s="62">
        <f>U49</f>
        <v>2618.13</v>
      </c>
      <c r="O49" s="22"/>
      <c r="P49" s="22"/>
      <c r="Q49" s="22"/>
      <c r="R49" s="22"/>
      <c r="S49" s="22"/>
      <c r="T49" s="22">
        <f>ROUND(Source!AD25*Source!AV25*Source!I25,2)</f>
        <v>209.45</v>
      </c>
      <c r="U49" s="22">
        <f>Source!Q25</f>
        <v>2618.13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>
        <f>T49</f>
        <v>209.45</v>
      </c>
      <c r="GK49" s="22"/>
      <c r="GL49" s="22">
        <f>T49</f>
        <v>209.45</v>
      </c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>
        <f>T49</f>
        <v>209.45</v>
      </c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x14ac:dyDescent="0.2">
      <c r="A50" s="60"/>
      <c r="B50" s="57"/>
      <c r="C50" s="57" t="s">
        <v>506</v>
      </c>
      <c r="D50" s="58"/>
      <c r="E50" s="59"/>
      <c r="F50" s="61">
        <v>398.25</v>
      </c>
      <c r="G50" s="171"/>
      <c r="H50" s="61">
        <f>Source!AE25</f>
        <v>398.25</v>
      </c>
      <c r="I50" s="61">
        <f>GM50</f>
        <v>28.28</v>
      </c>
      <c r="J50" s="171">
        <v>18.3</v>
      </c>
      <c r="K50" s="62">
        <f>Source!R25</f>
        <v>517.45000000000005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>
        <f>ROUND(Source!AE25*Source!AV25*Source!I25,2)</f>
        <v>28.28</v>
      </c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x14ac:dyDescent="0.2">
      <c r="A51" s="60"/>
      <c r="B51" s="57"/>
      <c r="C51" s="57" t="s">
        <v>507</v>
      </c>
      <c r="D51" s="58"/>
      <c r="E51" s="59">
        <v>95</v>
      </c>
      <c r="F51" s="172" t="s">
        <v>508</v>
      </c>
      <c r="G51" s="171"/>
      <c r="H51" s="61">
        <f>ROUND((Source!AF25*Source!AV25+Source!AE25*Source!AV25)*(Source!FX25)/100,2)</f>
        <v>478.9</v>
      </c>
      <c r="I51" s="61">
        <f>T51</f>
        <v>34.01</v>
      </c>
      <c r="J51" s="171" t="s">
        <v>509</v>
      </c>
      <c r="K51" s="62">
        <f>U51</f>
        <v>530.53</v>
      </c>
      <c r="O51" s="22"/>
      <c r="P51" s="22"/>
      <c r="Q51" s="22"/>
      <c r="R51" s="22"/>
      <c r="S51" s="22"/>
      <c r="T51" s="22">
        <f>ROUND((ROUND(Source!AF25*Source!AV25*Source!I25,2)+ROUND(Source!AE25*Source!AV25*Source!I25,2))*(Source!FX25)/100,2)</f>
        <v>34.01</v>
      </c>
      <c r="U51" s="22">
        <f>Source!X25</f>
        <v>530.53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>
        <f>T51</f>
        <v>34.01</v>
      </c>
      <c r="GZ51" s="22"/>
      <c r="HA51" s="22"/>
      <c r="HB51" s="22">
        <f>T51</f>
        <v>34.01</v>
      </c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x14ac:dyDescent="0.2">
      <c r="A52" s="60"/>
      <c r="B52" s="57"/>
      <c r="C52" s="57" t="s">
        <v>510</v>
      </c>
      <c r="D52" s="58"/>
      <c r="E52" s="59">
        <v>50</v>
      </c>
      <c r="F52" s="172" t="s">
        <v>508</v>
      </c>
      <c r="G52" s="171"/>
      <c r="H52" s="61">
        <f>ROUND((Source!AF25*Source!AV25+Source!AE25*Source!AV25)*(Source!FY25)/100,2)</f>
        <v>252.05</v>
      </c>
      <c r="I52" s="61">
        <f>T52</f>
        <v>17.899999999999999</v>
      </c>
      <c r="J52" s="171" t="s">
        <v>511</v>
      </c>
      <c r="K52" s="62">
        <f>U52</f>
        <v>261.99</v>
      </c>
      <c r="O52" s="22"/>
      <c r="P52" s="22"/>
      <c r="Q52" s="22"/>
      <c r="R52" s="22"/>
      <c r="S52" s="22"/>
      <c r="T52" s="22">
        <f>ROUND((ROUND(Source!AF25*Source!AV25*Source!I25,2)+ROUND(Source!AE25*Source!AV25*Source!I25,2))*(Source!FY25)/100,2)</f>
        <v>17.899999999999999</v>
      </c>
      <c r="U52" s="22">
        <f>Source!Y25</f>
        <v>261.99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>
        <f>T52</f>
        <v>17.899999999999999</v>
      </c>
      <c r="HA52" s="22"/>
      <c r="HB52" s="22">
        <f>T52</f>
        <v>17.899999999999999</v>
      </c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ht="13.5" thickBot="1" x14ac:dyDescent="0.25">
      <c r="A53" s="65"/>
      <c r="B53" s="66"/>
      <c r="C53" s="66" t="s">
        <v>512</v>
      </c>
      <c r="D53" s="67" t="s">
        <v>513</v>
      </c>
      <c r="E53" s="68">
        <v>13.57</v>
      </c>
      <c r="F53" s="69"/>
      <c r="G53" s="69"/>
      <c r="H53" s="69">
        <f>ROUND(Source!AH25,2)</f>
        <v>13.57</v>
      </c>
      <c r="I53" s="70">
        <f>Source!U25</f>
        <v>0.96346999999999994</v>
      </c>
      <c r="J53" s="69"/>
      <c r="K53" s="7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x14ac:dyDescent="0.2">
      <c r="A54" s="64"/>
      <c r="B54" s="63"/>
      <c r="C54" s="63"/>
      <c r="D54" s="63"/>
      <c r="E54" s="63"/>
      <c r="F54" s="63"/>
      <c r="G54" s="63"/>
      <c r="H54" s="155">
        <f>R54</f>
        <v>268.88</v>
      </c>
      <c r="I54" s="156"/>
      <c r="J54" s="155">
        <f>S54</f>
        <v>3548.1800000000003</v>
      </c>
      <c r="K54" s="157"/>
      <c r="O54" s="22"/>
      <c r="P54" s="22"/>
      <c r="Q54" s="22"/>
      <c r="R54" s="22">
        <f>SUM(T47:T53)</f>
        <v>268.88</v>
      </c>
      <c r="S54" s="22">
        <f>SUM(U47:U53)</f>
        <v>3548.1800000000003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>
        <f>R54</f>
        <v>268.88</v>
      </c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ht="36" x14ac:dyDescent="0.2">
      <c r="A55" s="72">
        <v>2</v>
      </c>
      <c r="B55" s="78" t="s">
        <v>23</v>
      </c>
      <c r="C55" s="73" t="s">
        <v>24</v>
      </c>
      <c r="D55" s="74" t="s">
        <v>15</v>
      </c>
      <c r="E55" s="75">
        <v>7.0999999999999994E-2</v>
      </c>
      <c r="F55" s="76">
        <f>Source!AK27</f>
        <v>527.5</v>
      </c>
      <c r="G55" s="173" t="s">
        <v>3</v>
      </c>
      <c r="H55" s="76">
        <f>Source!AB27</f>
        <v>527.5</v>
      </c>
      <c r="I55" s="76"/>
      <c r="J55" s="174"/>
      <c r="K55" s="77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x14ac:dyDescent="0.2">
      <c r="A56" s="53"/>
      <c r="B56" s="50"/>
      <c r="C56" s="50" t="s">
        <v>505</v>
      </c>
      <c r="D56" s="51"/>
      <c r="E56" s="52"/>
      <c r="F56" s="54">
        <v>527.5</v>
      </c>
      <c r="G56" s="170"/>
      <c r="H56" s="54">
        <f>Source!AD27</f>
        <v>527.5</v>
      </c>
      <c r="I56" s="54">
        <f>T56</f>
        <v>37.450000000000003</v>
      </c>
      <c r="J56" s="170">
        <v>12.5</v>
      </c>
      <c r="K56" s="55">
        <f>U56</f>
        <v>468.16</v>
      </c>
      <c r="O56" s="22"/>
      <c r="P56" s="22"/>
      <c r="Q56" s="22"/>
      <c r="R56" s="22"/>
      <c r="S56" s="22"/>
      <c r="T56" s="22">
        <f>ROUND(Source!AD27*Source!AV27*Source!I27,2)</f>
        <v>37.450000000000003</v>
      </c>
      <c r="U56" s="22">
        <f>Source!Q27</f>
        <v>468.16</v>
      </c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>
        <f>T56</f>
        <v>37.450000000000003</v>
      </c>
      <c r="GK56" s="22"/>
      <c r="GL56" s="22">
        <f>T56</f>
        <v>37.450000000000003</v>
      </c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>
        <f>T56</f>
        <v>37.450000000000003</v>
      </c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x14ac:dyDescent="0.2">
      <c r="A57" s="60"/>
      <c r="B57" s="57"/>
      <c r="C57" s="57" t="s">
        <v>506</v>
      </c>
      <c r="D57" s="58"/>
      <c r="E57" s="59"/>
      <c r="F57" s="61">
        <v>102.89</v>
      </c>
      <c r="G57" s="171"/>
      <c r="H57" s="61">
        <f>Source!AE27</f>
        <v>102.89</v>
      </c>
      <c r="I57" s="61">
        <f>GM57</f>
        <v>7.31</v>
      </c>
      <c r="J57" s="171">
        <v>18.3</v>
      </c>
      <c r="K57" s="62">
        <f>Source!R27</f>
        <v>133.68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>
        <f>ROUND(Source!AE27*Source!AV27*Source!I27,2)</f>
        <v>7.31</v>
      </c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x14ac:dyDescent="0.2">
      <c r="A58" s="60"/>
      <c r="B58" s="57"/>
      <c r="C58" s="57" t="s">
        <v>507</v>
      </c>
      <c r="D58" s="58"/>
      <c r="E58" s="59">
        <v>95</v>
      </c>
      <c r="F58" s="172" t="s">
        <v>508</v>
      </c>
      <c r="G58" s="171"/>
      <c r="H58" s="61">
        <f>ROUND((Source!AF27*Source!AV27+Source!AE27*Source!AV27)*(Source!FX27)/100,2)</f>
        <v>97.75</v>
      </c>
      <c r="I58" s="61">
        <f>T58</f>
        <v>6.94</v>
      </c>
      <c r="J58" s="171" t="s">
        <v>509</v>
      </c>
      <c r="K58" s="62">
        <f>U58</f>
        <v>108.28</v>
      </c>
      <c r="O58" s="22"/>
      <c r="P58" s="22"/>
      <c r="Q58" s="22"/>
      <c r="R58" s="22"/>
      <c r="S58" s="22"/>
      <c r="T58" s="22">
        <f>ROUND((ROUND(Source!AF27*Source!AV27*Source!I27,2)+ROUND(Source!AE27*Source!AV27*Source!I27,2))*(Source!FX27)/100,2)</f>
        <v>6.94</v>
      </c>
      <c r="U58" s="22">
        <f>Source!X27</f>
        <v>108.28</v>
      </c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>
        <f>T58</f>
        <v>6.94</v>
      </c>
      <c r="GZ58" s="22"/>
      <c r="HA58" s="22"/>
      <c r="HB58" s="22">
        <f>T58</f>
        <v>6.94</v>
      </c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ht="13.5" thickBot="1" x14ac:dyDescent="0.25">
      <c r="A59" s="65"/>
      <c r="B59" s="66"/>
      <c r="C59" s="66" t="s">
        <v>510</v>
      </c>
      <c r="D59" s="67"/>
      <c r="E59" s="68">
        <v>50</v>
      </c>
      <c r="F59" s="175" t="s">
        <v>508</v>
      </c>
      <c r="G59" s="69"/>
      <c r="H59" s="70">
        <f>ROUND((Source!AF27*Source!AV27+Source!AE27*Source!AV27)*(Source!FY27)/100,2)</f>
        <v>51.45</v>
      </c>
      <c r="I59" s="70">
        <f>T59</f>
        <v>3.66</v>
      </c>
      <c r="J59" s="69" t="s">
        <v>511</v>
      </c>
      <c r="K59" s="176">
        <f>U59</f>
        <v>53.47</v>
      </c>
      <c r="O59" s="22"/>
      <c r="P59" s="22"/>
      <c r="Q59" s="22"/>
      <c r="R59" s="22"/>
      <c r="S59" s="22"/>
      <c r="T59" s="22">
        <f>ROUND((ROUND(Source!AF27*Source!AV27*Source!I27,2)+ROUND(Source!AE27*Source!AV27*Source!I27,2))*(Source!FY27)/100,2)</f>
        <v>3.66</v>
      </c>
      <c r="U59" s="22">
        <f>Source!Y27</f>
        <v>53.47</v>
      </c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>
        <f>T59</f>
        <v>3.66</v>
      </c>
      <c r="HA59" s="22"/>
      <c r="HB59" s="22">
        <f>T59</f>
        <v>3.66</v>
      </c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x14ac:dyDescent="0.2">
      <c r="A60" s="64"/>
      <c r="B60" s="63"/>
      <c r="C60" s="63"/>
      <c r="D60" s="63"/>
      <c r="E60" s="63"/>
      <c r="F60" s="63"/>
      <c r="G60" s="63"/>
      <c r="H60" s="155">
        <f>R60</f>
        <v>48.05</v>
      </c>
      <c r="I60" s="156"/>
      <c r="J60" s="155">
        <f>S60</f>
        <v>629.91000000000008</v>
      </c>
      <c r="K60" s="157"/>
      <c r="O60" s="22"/>
      <c r="P60" s="22"/>
      <c r="Q60" s="22"/>
      <c r="R60" s="22">
        <f>SUM(T55:T59)</f>
        <v>48.05</v>
      </c>
      <c r="S60" s="22">
        <f>SUM(U55:U59)</f>
        <v>629.91000000000008</v>
      </c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>
        <f>R60</f>
        <v>48.05</v>
      </c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ht="36" x14ac:dyDescent="0.2">
      <c r="A61" s="72">
        <v>3</v>
      </c>
      <c r="B61" s="78" t="s">
        <v>27</v>
      </c>
      <c r="C61" s="73" t="s">
        <v>28</v>
      </c>
      <c r="D61" s="74" t="s">
        <v>29</v>
      </c>
      <c r="E61" s="75">
        <v>0.15</v>
      </c>
      <c r="F61" s="76">
        <f>Source!AK29</f>
        <v>1583.82</v>
      </c>
      <c r="G61" s="173" t="s">
        <v>3</v>
      </c>
      <c r="H61" s="76">
        <f>Source!AB29</f>
        <v>1583.82</v>
      </c>
      <c r="I61" s="76"/>
      <c r="J61" s="174"/>
      <c r="K61" s="77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x14ac:dyDescent="0.2">
      <c r="A62" s="53"/>
      <c r="B62" s="50"/>
      <c r="C62" s="50" t="s">
        <v>504</v>
      </c>
      <c r="D62" s="51"/>
      <c r="E62" s="52"/>
      <c r="F62" s="54">
        <v>1583.82</v>
      </c>
      <c r="G62" s="170"/>
      <c r="H62" s="54">
        <f>Source!AF29</f>
        <v>1583.82</v>
      </c>
      <c r="I62" s="54">
        <f>T62</f>
        <v>237.57</v>
      </c>
      <c r="J62" s="170">
        <v>18.3</v>
      </c>
      <c r="K62" s="55">
        <f>U62</f>
        <v>4347.59</v>
      </c>
      <c r="O62" s="22"/>
      <c r="P62" s="22"/>
      <c r="Q62" s="22"/>
      <c r="R62" s="22"/>
      <c r="S62" s="22"/>
      <c r="T62" s="22">
        <f>ROUND(Source!AF29*Source!AV29*Source!I29,2)</f>
        <v>237.57</v>
      </c>
      <c r="U62" s="22">
        <f>Source!S29</f>
        <v>4347.59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>
        <f>T62</f>
        <v>237.57</v>
      </c>
      <c r="GK62" s="22">
        <f>T62</f>
        <v>237.57</v>
      </c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>
        <f>T62</f>
        <v>237.57</v>
      </c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x14ac:dyDescent="0.2">
      <c r="A63" s="60"/>
      <c r="B63" s="57"/>
      <c r="C63" s="57" t="s">
        <v>507</v>
      </c>
      <c r="D63" s="58"/>
      <c r="E63" s="59">
        <v>80</v>
      </c>
      <c r="F63" s="172" t="s">
        <v>508</v>
      </c>
      <c r="G63" s="171"/>
      <c r="H63" s="61">
        <f>ROUND((Source!AF29*Source!AV29+Source!AE29*Source!AV29)*(Source!FX29)/100,2)</f>
        <v>1267.06</v>
      </c>
      <c r="I63" s="61">
        <f>T63</f>
        <v>190.06</v>
      </c>
      <c r="J63" s="171" t="s">
        <v>514</v>
      </c>
      <c r="K63" s="62">
        <f>U63</f>
        <v>2956.36</v>
      </c>
      <c r="O63" s="22"/>
      <c r="P63" s="22"/>
      <c r="Q63" s="22"/>
      <c r="R63" s="22"/>
      <c r="S63" s="22"/>
      <c r="T63" s="22">
        <f>ROUND((ROUND(Source!AF29*Source!AV29*Source!I29,2)+ROUND(Source!AE29*Source!AV29*Source!I29,2))*(Source!FX29)/100,2)</f>
        <v>190.06</v>
      </c>
      <c r="U63" s="22">
        <f>Source!X29</f>
        <v>2956.36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>
        <f>T63</f>
        <v>190.06</v>
      </c>
      <c r="GZ63" s="22"/>
      <c r="HA63" s="22"/>
      <c r="HB63" s="22">
        <f>T63</f>
        <v>190.06</v>
      </c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x14ac:dyDescent="0.2">
      <c r="A64" s="60"/>
      <c r="B64" s="57"/>
      <c r="C64" s="57" t="s">
        <v>510</v>
      </c>
      <c r="D64" s="58"/>
      <c r="E64" s="59">
        <v>45</v>
      </c>
      <c r="F64" s="172" t="s">
        <v>508</v>
      </c>
      <c r="G64" s="171"/>
      <c r="H64" s="61">
        <f>ROUND((Source!AF29*Source!AV29+Source!AE29*Source!AV29)*(Source!FY29)/100,2)</f>
        <v>712.72</v>
      </c>
      <c r="I64" s="61">
        <f>T64</f>
        <v>106.91</v>
      </c>
      <c r="J64" s="171" t="s">
        <v>515</v>
      </c>
      <c r="K64" s="62">
        <f>U64</f>
        <v>1565.13</v>
      </c>
      <c r="O64" s="22"/>
      <c r="P64" s="22"/>
      <c r="Q64" s="22"/>
      <c r="R64" s="22"/>
      <c r="S64" s="22"/>
      <c r="T64" s="22">
        <f>ROUND((ROUND(Source!AF29*Source!AV29*Source!I29,2)+ROUND(Source!AE29*Source!AV29*Source!I29,2))*(Source!FY29)/100,2)</f>
        <v>106.91</v>
      </c>
      <c r="U64" s="22">
        <f>Source!Y29</f>
        <v>1565.13</v>
      </c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>
        <f>T64</f>
        <v>106.91</v>
      </c>
      <c r="HA64" s="22"/>
      <c r="HB64" s="22">
        <f>T64</f>
        <v>106.91</v>
      </c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ht="13.5" thickBot="1" x14ac:dyDescent="0.25">
      <c r="A65" s="65"/>
      <c r="B65" s="66"/>
      <c r="C65" s="66" t="s">
        <v>512</v>
      </c>
      <c r="D65" s="67" t="s">
        <v>513</v>
      </c>
      <c r="E65" s="68">
        <v>189</v>
      </c>
      <c r="F65" s="69"/>
      <c r="G65" s="69"/>
      <c r="H65" s="69">
        <f>ROUND(Source!AH29,2)</f>
        <v>189</v>
      </c>
      <c r="I65" s="70">
        <f>Source!U29</f>
        <v>28.349999999999998</v>
      </c>
      <c r="J65" s="69"/>
      <c r="K65" s="71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x14ac:dyDescent="0.2">
      <c r="A66" s="64"/>
      <c r="B66" s="63"/>
      <c r="C66" s="63"/>
      <c r="D66" s="63"/>
      <c r="E66" s="63"/>
      <c r="F66" s="63"/>
      <c r="G66" s="63"/>
      <c r="H66" s="155">
        <f>R66</f>
        <v>534.54</v>
      </c>
      <c r="I66" s="156"/>
      <c r="J66" s="155">
        <f>S66</f>
        <v>8869.0800000000017</v>
      </c>
      <c r="K66" s="157"/>
      <c r="O66" s="22"/>
      <c r="P66" s="22"/>
      <c r="Q66" s="22"/>
      <c r="R66" s="22">
        <f>SUM(T61:T65)</f>
        <v>534.54</v>
      </c>
      <c r="S66" s="22">
        <f>SUM(U61:U65)</f>
        <v>8869.0800000000017</v>
      </c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>
        <f>R66</f>
        <v>534.54</v>
      </c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ht="24" x14ac:dyDescent="0.2">
      <c r="A67" s="72">
        <v>4</v>
      </c>
      <c r="B67" s="78" t="s">
        <v>33</v>
      </c>
      <c r="C67" s="73" t="s">
        <v>34</v>
      </c>
      <c r="D67" s="74" t="s">
        <v>35</v>
      </c>
      <c r="E67" s="75">
        <v>5.2</v>
      </c>
      <c r="F67" s="76">
        <f>Source!AK31</f>
        <v>69.12</v>
      </c>
      <c r="G67" s="173" t="s">
        <v>3</v>
      </c>
      <c r="H67" s="76">
        <f>Source!AB31</f>
        <v>68.75</v>
      </c>
      <c r="I67" s="76"/>
      <c r="J67" s="174"/>
      <c r="K67" s="77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x14ac:dyDescent="0.2">
      <c r="A68" s="53"/>
      <c r="B68" s="50"/>
      <c r="C68" s="50" t="s">
        <v>504</v>
      </c>
      <c r="D68" s="51"/>
      <c r="E68" s="52"/>
      <c r="F68" s="54">
        <v>19.61</v>
      </c>
      <c r="G68" s="170"/>
      <c r="H68" s="54">
        <f>Source!AF31</f>
        <v>19.61</v>
      </c>
      <c r="I68" s="54">
        <f>T68</f>
        <v>101.97</v>
      </c>
      <c r="J68" s="170">
        <v>18.3</v>
      </c>
      <c r="K68" s="55">
        <f>U68</f>
        <v>1866.09</v>
      </c>
      <c r="O68" s="22"/>
      <c r="P68" s="22"/>
      <c r="Q68" s="22"/>
      <c r="R68" s="22"/>
      <c r="S68" s="22"/>
      <c r="T68" s="22">
        <f>ROUND(Source!AF31*Source!AV31*Source!I31,2)</f>
        <v>101.97</v>
      </c>
      <c r="U68" s="22">
        <f>Source!S31</f>
        <v>1866.09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>
        <f>T68</f>
        <v>101.97</v>
      </c>
      <c r="GK68" s="22">
        <f>T68</f>
        <v>101.97</v>
      </c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>
        <f>T68</f>
        <v>101.97</v>
      </c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x14ac:dyDescent="0.2">
      <c r="A69" s="60"/>
      <c r="B69" s="57"/>
      <c r="C69" s="57" t="s">
        <v>505</v>
      </c>
      <c r="D69" s="58"/>
      <c r="E69" s="59"/>
      <c r="F69" s="61">
        <v>49.14</v>
      </c>
      <c r="G69" s="171"/>
      <c r="H69" s="61">
        <f>Source!AD31</f>
        <v>49.14</v>
      </c>
      <c r="I69" s="61">
        <f>T69</f>
        <v>255.53</v>
      </c>
      <c r="J69" s="171">
        <v>12.5</v>
      </c>
      <c r="K69" s="62">
        <f>U69</f>
        <v>3194.1</v>
      </c>
      <c r="O69" s="22"/>
      <c r="P69" s="22"/>
      <c r="Q69" s="22"/>
      <c r="R69" s="22"/>
      <c r="S69" s="22"/>
      <c r="T69" s="22">
        <f>ROUND(Source!AD31*Source!AV31*Source!I31,2)</f>
        <v>255.53</v>
      </c>
      <c r="U69" s="22">
        <f>Source!Q31</f>
        <v>3194.1</v>
      </c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>
        <f>T69</f>
        <v>255.53</v>
      </c>
      <c r="GK69" s="22"/>
      <c r="GL69" s="22">
        <f>T69</f>
        <v>255.53</v>
      </c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>
        <f>T69</f>
        <v>255.53</v>
      </c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x14ac:dyDescent="0.2">
      <c r="A70" s="60"/>
      <c r="B70" s="57"/>
      <c r="C70" s="57" t="s">
        <v>506</v>
      </c>
      <c r="D70" s="58"/>
      <c r="E70" s="59"/>
      <c r="F70" s="61">
        <v>5.56</v>
      </c>
      <c r="G70" s="171"/>
      <c r="H70" s="61">
        <f>Source!AE31</f>
        <v>5.56</v>
      </c>
      <c r="I70" s="61">
        <f>GM70</f>
        <v>28.91</v>
      </c>
      <c r="J70" s="171">
        <v>18.3</v>
      </c>
      <c r="K70" s="62">
        <f>Source!R31</f>
        <v>529.09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>
        <f>ROUND(Source!AE31*Source!AV31*Source!I31,2)</f>
        <v>28.91</v>
      </c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x14ac:dyDescent="0.2">
      <c r="A71" s="60"/>
      <c r="B71" s="57"/>
      <c r="C71" s="57" t="s">
        <v>507</v>
      </c>
      <c r="D71" s="58"/>
      <c r="E71" s="59">
        <v>122</v>
      </c>
      <c r="F71" s="172" t="s">
        <v>508</v>
      </c>
      <c r="G71" s="171"/>
      <c r="H71" s="61">
        <f>ROUND((Source!AF31*Source!AV31+Source!AE31*Source!AV31)*(Source!FX31)/100,2)</f>
        <v>30.71</v>
      </c>
      <c r="I71" s="61">
        <f>T71</f>
        <v>159.66999999999999</v>
      </c>
      <c r="J71" s="171" t="s">
        <v>516</v>
      </c>
      <c r="K71" s="62">
        <f>U71</f>
        <v>2490.9899999999998</v>
      </c>
      <c r="O71" s="22"/>
      <c r="P71" s="22"/>
      <c r="Q71" s="22"/>
      <c r="R71" s="22"/>
      <c r="S71" s="22"/>
      <c r="T71" s="22">
        <f>ROUND((ROUND(Source!AF31*Source!AV31*Source!I31,2)+ROUND(Source!AE31*Source!AV31*Source!I31,2))*(Source!FX31)/100,2)</f>
        <v>159.66999999999999</v>
      </c>
      <c r="U71" s="22">
        <f>Source!X31</f>
        <v>2490.9899999999998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>
        <f>T71</f>
        <v>159.66999999999999</v>
      </c>
      <c r="GZ71" s="22"/>
      <c r="HA71" s="22"/>
      <c r="HB71" s="22">
        <f>T71</f>
        <v>159.66999999999999</v>
      </c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x14ac:dyDescent="0.2">
      <c r="A72" s="60"/>
      <c r="B72" s="57"/>
      <c r="C72" s="57" t="s">
        <v>510</v>
      </c>
      <c r="D72" s="58"/>
      <c r="E72" s="59">
        <v>80</v>
      </c>
      <c r="F72" s="172" t="s">
        <v>508</v>
      </c>
      <c r="G72" s="171"/>
      <c r="H72" s="61">
        <f>ROUND((Source!AF31*Source!AV31+Source!AE31*Source!AV31)*(Source!FY31)/100,2)</f>
        <v>20.14</v>
      </c>
      <c r="I72" s="61">
        <f>T72</f>
        <v>104.7</v>
      </c>
      <c r="J72" s="171" t="s">
        <v>517</v>
      </c>
      <c r="K72" s="62">
        <f>U72</f>
        <v>1532.92</v>
      </c>
      <c r="O72" s="22"/>
      <c r="P72" s="22"/>
      <c r="Q72" s="22"/>
      <c r="R72" s="22"/>
      <c r="S72" s="22"/>
      <c r="T72" s="22">
        <f>ROUND((ROUND(Source!AF31*Source!AV31*Source!I31,2)+ROUND(Source!AE31*Source!AV31*Source!I31,2))*(Source!FY31)/100,2)</f>
        <v>104.7</v>
      </c>
      <c r="U72" s="22">
        <f>Source!Y31</f>
        <v>1532.92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>
        <f>T72</f>
        <v>104.7</v>
      </c>
      <c r="HA72" s="22"/>
      <c r="HB72" s="22">
        <f>T72</f>
        <v>104.7</v>
      </c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ht="13.5" thickBot="1" x14ac:dyDescent="0.25">
      <c r="A73" s="65"/>
      <c r="B73" s="66"/>
      <c r="C73" s="66" t="s">
        <v>512</v>
      </c>
      <c r="D73" s="67" t="s">
        <v>513</v>
      </c>
      <c r="E73" s="68">
        <v>2.4</v>
      </c>
      <c r="F73" s="69"/>
      <c r="G73" s="69"/>
      <c r="H73" s="69">
        <f>ROUND(Source!AH31,2)</f>
        <v>2.4</v>
      </c>
      <c r="I73" s="70">
        <f>Source!U31</f>
        <v>12.48</v>
      </c>
      <c r="J73" s="69"/>
      <c r="K73" s="71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x14ac:dyDescent="0.2">
      <c r="A74" s="64"/>
      <c r="B74" s="63"/>
      <c r="C74" s="63"/>
      <c r="D74" s="63"/>
      <c r="E74" s="63"/>
      <c r="F74" s="63"/>
      <c r="G74" s="63"/>
      <c r="H74" s="155">
        <f>R74</f>
        <v>621.87</v>
      </c>
      <c r="I74" s="156"/>
      <c r="J74" s="155">
        <f>S74</f>
        <v>9084.0999999999985</v>
      </c>
      <c r="K74" s="157"/>
      <c r="O74" s="22"/>
      <c r="P74" s="22"/>
      <c r="Q74" s="22"/>
      <c r="R74" s="22">
        <f>SUM(T67:T73)</f>
        <v>621.87</v>
      </c>
      <c r="S74" s="22">
        <f>SUM(U67:U73)</f>
        <v>9084.0999999999985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>
        <f>R74</f>
        <v>621.87</v>
      </c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x14ac:dyDescent="0.2">
      <c r="A75" s="72">
        <v>5</v>
      </c>
      <c r="B75" s="78" t="s">
        <v>40</v>
      </c>
      <c r="C75" s="73" t="s">
        <v>41</v>
      </c>
      <c r="D75" s="74" t="s">
        <v>29</v>
      </c>
      <c r="E75" s="75">
        <v>0.06</v>
      </c>
      <c r="F75" s="76">
        <f>Source!AK33</f>
        <v>3897.23</v>
      </c>
      <c r="G75" s="173" t="s">
        <v>3</v>
      </c>
      <c r="H75" s="76">
        <f>Source!AB33</f>
        <v>2991.74</v>
      </c>
      <c r="I75" s="76"/>
      <c r="J75" s="174"/>
      <c r="K75" s="77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x14ac:dyDescent="0.2">
      <c r="A76" s="53"/>
      <c r="B76" s="50"/>
      <c r="C76" s="50" t="s">
        <v>504</v>
      </c>
      <c r="D76" s="51"/>
      <c r="E76" s="52"/>
      <c r="F76" s="54">
        <v>1404</v>
      </c>
      <c r="G76" s="170"/>
      <c r="H76" s="54">
        <f>Source!AF33</f>
        <v>1404</v>
      </c>
      <c r="I76" s="54">
        <f>T76</f>
        <v>84.24</v>
      </c>
      <c r="J76" s="170">
        <v>18.3</v>
      </c>
      <c r="K76" s="55">
        <f>U76</f>
        <v>1541.59</v>
      </c>
      <c r="O76" s="22"/>
      <c r="P76" s="22"/>
      <c r="Q76" s="22"/>
      <c r="R76" s="22"/>
      <c r="S76" s="22"/>
      <c r="T76" s="22">
        <f>ROUND(Source!AF33*Source!AV33*Source!I33,2)</f>
        <v>84.24</v>
      </c>
      <c r="U76" s="22">
        <f>Source!S33</f>
        <v>1541.59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>
        <f>T76</f>
        <v>84.24</v>
      </c>
      <c r="GK76" s="22">
        <f>T76</f>
        <v>84.24</v>
      </c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>
        <f>T76</f>
        <v>84.24</v>
      </c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x14ac:dyDescent="0.2">
      <c r="A77" s="60"/>
      <c r="B77" s="57"/>
      <c r="C77" s="57" t="s">
        <v>505</v>
      </c>
      <c r="D77" s="58"/>
      <c r="E77" s="59"/>
      <c r="F77" s="61">
        <v>1587.74</v>
      </c>
      <c r="G77" s="171"/>
      <c r="H77" s="61">
        <f>Source!AD33</f>
        <v>1587.74</v>
      </c>
      <c r="I77" s="61">
        <f>T77</f>
        <v>95.26</v>
      </c>
      <c r="J77" s="171">
        <v>12.5</v>
      </c>
      <c r="K77" s="62">
        <f>U77</f>
        <v>1190.81</v>
      </c>
      <c r="O77" s="22"/>
      <c r="P77" s="22"/>
      <c r="Q77" s="22"/>
      <c r="R77" s="22"/>
      <c r="S77" s="22"/>
      <c r="T77" s="22">
        <f>ROUND(Source!AD33*Source!AV33*Source!I33,2)</f>
        <v>95.26</v>
      </c>
      <c r="U77" s="22">
        <f>Source!Q33</f>
        <v>1190.81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>
        <f>T77</f>
        <v>95.26</v>
      </c>
      <c r="GK77" s="22"/>
      <c r="GL77" s="22">
        <f>T77</f>
        <v>95.26</v>
      </c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>
        <f>T77</f>
        <v>95.26</v>
      </c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x14ac:dyDescent="0.2">
      <c r="A78" s="60"/>
      <c r="B78" s="57"/>
      <c r="C78" s="57" t="s">
        <v>506</v>
      </c>
      <c r="D78" s="58"/>
      <c r="E78" s="59"/>
      <c r="F78" s="61">
        <v>244.51</v>
      </c>
      <c r="G78" s="171"/>
      <c r="H78" s="61">
        <f>Source!AE33</f>
        <v>244.51</v>
      </c>
      <c r="I78" s="61">
        <f>GM78</f>
        <v>14.67</v>
      </c>
      <c r="J78" s="171">
        <v>18.3</v>
      </c>
      <c r="K78" s="62">
        <f>Source!R33</f>
        <v>268.47000000000003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>
        <f>ROUND(Source!AE33*Source!AV33*Source!I33,2)</f>
        <v>14.67</v>
      </c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</row>
    <row r="79" spans="1:255" x14ac:dyDescent="0.2">
      <c r="A79" s="60"/>
      <c r="B79" s="57"/>
      <c r="C79" s="57" t="s">
        <v>507</v>
      </c>
      <c r="D79" s="58"/>
      <c r="E79" s="59">
        <v>105</v>
      </c>
      <c r="F79" s="172" t="s">
        <v>508</v>
      </c>
      <c r="G79" s="171"/>
      <c r="H79" s="61">
        <f>ROUND((Source!AF33*Source!AV33+Source!AE33*Source!AV33)*(Source!FX33)/100,2)</f>
        <v>1730.94</v>
      </c>
      <c r="I79" s="61">
        <f>T79</f>
        <v>103.86</v>
      </c>
      <c r="J79" s="171" t="s">
        <v>518</v>
      </c>
      <c r="K79" s="62">
        <f>U79</f>
        <v>1610.95</v>
      </c>
      <c r="O79" s="22"/>
      <c r="P79" s="22"/>
      <c r="Q79" s="22"/>
      <c r="R79" s="22"/>
      <c r="S79" s="22"/>
      <c r="T79" s="22">
        <f>ROUND((ROUND(Source!AF33*Source!AV33*Source!I33,2)+ROUND(Source!AE33*Source!AV33*Source!I33,2))*(Source!FX33)/100,2)</f>
        <v>103.86</v>
      </c>
      <c r="U79" s="22">
        <f>Source!X33</f>
        <v>1610.95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>
        <f>T79</f>
        <v>103.86</v>
      </c>
      <c r="GZ79" s="22"/>
      <c r="HA79" s="22"/>
      <c r="HB79" s="22">
        <f>T79</f>
        <v>103.86</v>
      </c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</row>
    <row r="80" spans="1:255" x14ac:dyDescent="0.2">
      <c r="A80" s="60"/>
      <c r="B80" s="57"/>
      <c r="C80" s="57" t="s">
        <v>510</v>
      </c>
      <c r="D80" s="58"/>
      <c r="E80" s="59">
        <v>65</v>
      </c>
      <c r="F80" s="172" t="s">
        <v>508</v>
      </c>
      <c r="G80" s="171"/>
      <c r="H80" s="61">
        <f>ROUND((Source!AF33*Source!AV33+Source!AE33*Source!AV33)*(Source!FY33)/100,2)</f>
        <v>1071.53</v>
      </c>
      <c r="I80" s="61">
        <f>T80</f>
        <v>64.290000000000006</v>
      </c>
      <c r="J80" s="171" t="s">
        <v>519</v>
      </c>
      <c r="K80" s="62">
        <f>U80</f>
        <v>941.23</v>
      </c>
      <c r="O80" s="22"/>
      <c r="P80" s="22"/>
      <c r="Q80" s="22"/>
      <c r="R80" s="22"/>
      <c r="S80" s="22"/>
      <c r="T80" s="22">
        <f>ROUND((ROUND(Source!AF33*Source!AV33*Source!I33,2)+ROUND(Source!AE33*Source!AV33*Source!I33,2))*(Source!FY33)/100,2)</f>
        <v>64.290000000000006</v>
      </c>
      <c r="U80" s="22">
        <f>Source!Y33</f>
        <v>941.23</v>
      </c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>
        <f>T80</f>
        <v>64.290000000000006</v>
      </c>
      <c r="HA80" s="22"/>
      <c r="HB80" s="22">
        <f>T80</f>
        <v>64.290000000000006</v>
      </c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</row>
    <row r="81" spans="1:255" ht="13.5" thickBot="1" x14ac:dyDescent="0.25">
      <c r="A81" s="65"/>
      <c r="B81" s="66"/>
      <c r="C81" s="66" t="s">
        <v>512</v>
      </c>
      <c r="D81" s="67" t="s">
        <v>513</v>
      </c>
      <c r="E81" s="68">
        <v>180</v>
      </c>
      <c r="F81" s="69"/>
      <c r="G81" s="69"/>
      <c r="H81" s="69">
        <f>ROUND(Source!AH33,2)</f>
        <v>180</v>
      </c>
      <c r="I81" s="70">
        <f>Source!U33</f>
        <v>10.799999999999999</v>
      </c>
      <c r="J81" s="69"/>
      <c r="K81" s="7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</row>
    <row r="82" spans="1:255" x14ac:dyDescent="0.2">
      <c r="A82" s="64"/>
      <c r="B82" s="63"/>
      <c r="C82" s="63"/>
      <c r="D82" s="63"/>
      <c r="E82" s="63"/>
      <c r="F82" s="63"/>
      <c r="G82" s="63"/>
      <c r="H82" s="155">
        <f>R82</f>
        <v>347.65000000000003</v>
      </c>
      <c r="I82" s="156"/>
      <c r="J82" s="155">
        <f>S82</f>
        <v>5284.58</v>
      </c>
      <c r="K82" s="157"/>
      <c r="O82" s="22"/>
      <c r="P82" s="22"/>
      <c r="Q82" s="22"/>
      <c r="R82" s="22">
        <f>SUM(T75:T81)</f>
        <v>347.65000000000003</v>
      </c>
      <c r="S82" s="22">
        <f>SUM(U75:U81)</f>
        <v>5284.58</v>
      </c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>
        <f>R82</f>
        <v>347.65000000000003</v>
      </c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</row>
    <row r="83" spans="1:255" x14ac:dyDescent="0.2">
      <c r="A83" s="72">
        <v>6</v>
      </c>
      <c r="B83" s="78" t="s">
        <v>46</v>
      </c>
      <c r="C83" s="73" t="s">
        <v>47</v>
      </c>
      <c r="D83" s="74" t="s">
        <v>48</v>
      </c>
      <c r="E83" s="75">
        <v>2</v>
      </c>
      <c r="F83" s="76">
        <f>Source!AK35</f>
        <v>6242.18</v>
      </c>
      <c r="G83" s="173" t="s">
        <v>3</v>
      </c>
      <c r="H83" s="76">
        <f>Source!AB35</f>
        <v>4752.41</v>
      </c>
      <c r="I83" s="76"/>
      <c r="J83" s="174"/>
      <c r="K83" s="77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</row>
    <row r="84" spans="1:255" x14ac:dyDescent="0.2">
      <c r="A84" s="53"/>
      <c r="B84" s="50"/>
      <c r="C84" s="50" t="s">
        <v>504</v>
      </c>
      <c r="D84" s="51"/>
      <c r="E84" s="52"/>
      <c r="F84" s="54">
        <v>2328.04</v>
      </c>
      <c r="G84" s="170"/>
      <c r="H84" s="54">
        <f>Source!AF35</f>
        <v>2328.04</v>
      </c>
      <c r="I84" s="54">
        <f>T84</f>
        <v>4656.08</v>
      </c>
      <c r="J84" s="170">
        <v>18.3</v>
      </c>
      <c r="K84" s="55">
        <f>U84</f>
        <v>85206.26</v>
      </c>
      <c r="O84" s="22"/>
      <c r="P84" s="22"/>
      <c r="Q84" s="22"/>
      <c r="R84" s="22"/>
      <c r="S84" s="22"/>
      <c r="T84" s="22">
        <f>ROUND(Source!AF35*Source!AV35*Source!I35,2)</f>
        <v>4656.08</v>
      </c>
      <c r="U84" s="22">
        <f>Source!S35</f>
        <v>85206.26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>
        <f>T84</f>
        <v>4656.08</v>
      </c>
      <c r="GK84" s="22">
        <f>T84</f>
        <v>4656.08</v>
      </c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>
        <f>T84</f>
        <v>4656.08</v>
      </c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</row>
    <row r="85" spans="1:255" x14ac:dyDescent="0.2">
      <c r="A85" s="60"/>
      <c r="B85" s="57"/>
      <c r="C85" s="57" t="s">
        <v>505</v>
      </c>
      <c r="D85" s="58"/>
      <c r="E85" s="59"/>
      <c r="F85" s="61">
        <v>2424.36</v>
      </c>
      <c r="G85" s="171"/>
      <c r="H85" s="61">
        <f>Source!AD35</f>
        <v>2424.36</v>
      </c>
      <c r="I85" s="61">
        <f>T85</f>
        <v>4848.72</v>
      </c>
      <c r="J85" s="171">
        <v>12.5</v>
      </c>
      <c r="K85" s="62">
        <f>U85</f>
        <v>60609</v>
      </c>
      <c r="O85" s="22"/>
      <c r="P85" s="22"/>
      <c r="Q85" s="22"/>
      <c r="R85" s="22"/>
      <c r="S85" s="22"/>
      <c r="T85" s="22">
        <f>ROUND(Source!AD35*Source!AV35*Source!I35,2)</f>
        <v>4848.72</v>
      </c>
      <c r="U85" s="22">
        <f>Source!Q35</f>
        <v>60609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>
        <f>T85</f>
        <v>4848.72</v>
      </c>
      <c r="GK85" s="22"/>
      <c r="GL85" s="22">
        <f>T85</f>
        <v>4848.72</v>
      </c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>
        <f>T85</f>
        <v>4848.72</v>
      </c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</row>
    <row r="86" spans="1:255" x14ac:dyDescent="0.2">
      <c r="A86" s="60"/>
      <c r="B86" s="57"/>
      <c r="C86" s="57" t="s">
        <v>506</v>
      </c>
      <c r="D86" s="58"/>
      <c r="E86" s="59"/>
      <c r="F86" s="61">
        <v>322.45999999999998</v>
      </c>
      <c r="G86" s="171"/>
      <c r="H86" s="61">
        <f>Source!AE35</f>
        <v>322.45999999999998</v>
      </c>
      <c r="I86" s="61">
        <f>GM86</f>
        <v>644.91999999999996</v>
      </c>
      <c r="J86" s="171">
        <v>18.3</v>
      </c>
      <c r="K86" s="62">
        <f>Source!R35</f>
        <v>11802.04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>
        <f>ROUND(Source!AE35*Source!AV35*Source!I35,2)</f>
        <v>644.91999999999996</v>
      </c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</row>
    <row r="87" spans="1:255" x14ac:dyDescent="0.2">
      <c r="A87" s="60"/>
      <c r="B87" s="57"/>
      <c r="C87" s="57" t="s">
        <v>520</v>
      </c>
      <c r="D87" s="58"/>
      <c r="E87" s="59"/>
      <c r="F87" s="61">
        <v>1489.78</v>
      </c>
      <c r="G87" s="171"/>
      <c r="H87" s="61">
        <f>Source!AC35</f>
        <v>0.01</v>
      </c>
      <c r="I87" s="61">
        <f>T87</f>
        <v>0.02</v>
      </c>
      <c r="J87" s="171">
        <v>7.5</v>
      </c>
      <c r="K87" s="62">
        <f>U87</f>
        <v>0.15</v>
      </c>
      <c r="O87" s="22"/>
      <c r="P87" s="22"/>
      <c r="Q87" s="22"/>
      <c r="R87" s="22"/>
      <c r="S87" s="22"/>
      <c r="T87" s="22">
        <f>ROUND(Source!AC35*Source!AW35*Source!I35,2)</f>
        <v>0.02</v>
      </c>
      <c r="U87" s="22">
        <f>Source!P35</f>
        <v>0.15</v>
      </c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>
        <f>T87</f>
        <v>0.02</v>
      </c>
      <c r="GK87" s="22"/>
      <c r="GL87" s="22"/>
      <c r="GM87" s="22"/>
      <c r="GN87" s="22">
        <f>T87</f>
        <v>0.02</v>
      </c>
      <c r="GO87" s="22"/>
      <c r="GP87" s="22">
        <f>T87</f>
        <v>0.02</v>
      </c>
      <c r="GQ87" s="22">
        <f>T87</f>
        <v>0.02</v>
      </c>
      <c r="GR87" s="22"/>
      <c r="GS87" s="22">
        <f>T87</f>
        <v>0.02</v>
      </c>
      <c r="GT87" s="22"/>
      <c r="GU87" s="22"/>
      <c r="GV87" s="22"/>
      <c r="GW87" s="22">
        <f>ROUND(Source!AG35*Source!I35,2)</f>
        <v>0</v>
      </c>
      <c r="GX87" s="22">
        <f>ROUND(Source!AJ35*Source!I35,2)</f>
        <v>0</v>
      </c>
      <c r="GY87" s="22"/>
      <c r="GZ87" s="22"/>
      <c r="HA87" s="22"/>
      <c r="HB87" s="22"/>
      <c r="HC87" s="22">
        <f>T87</f>
        <v>0.02</v>
      </c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</row>
    <row r="88" spans="1:255" x14ac:dyDescent="0.2">
      <c r="A88" s="60"/>
      <c r="B88" s="57"/>
      <c r="C88" s="57" t="s">
        <v>507</v>
      </c>
      <c r="D88" s="58"/>
      <c r="E88" s="59">
        <v>80</v>
      </c>
      <c r="F88" s="172" t="s">
        <v>508</v>
      </c>
      <c r="G88" s="171"/>
      <c r="H88" s="61">
        <f>ROUND((Source!AF35*Source!AV35+Source!AE35*Source!AV35)*(Source!FX35)/100,2)</f>
        <v>2120.4</v>
      </c>
      <c r="I88" s="61">
        <f>T88</f>
        <v>4240.8</v>
      </c>
      <c r="J88" s="171" t="s">
        <v>514</v>
      </c>
      <c r="K88" s="62">
        <f>U88</f>
        <v>65965.64</v>
      </c>
      <c r="O88" s="22"/>
      <c r="P88" s="22"/>
      <c r="Q88" s="22"/>
      <c r="R88" s="22"/>
      <c r="S88" s="22"/>
      <c r="T88" s="22">
        <f>ROUND((ROUND(Source!AF35*Source!AV35*Source!I35,2)+ROUND(Source!AE35*Source!AV35*Source!I35,2))*(Source!FX35)/100,2)</f>
        <v>4240.8</v>
      </c>
      <c r="U88" s="22">
        <f>Source!X35</f>
        <v>65965.64</v>
      </c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>
        <f>T88</f>
        <v>4240.8</v>
      </c>
      <c r="GZ88" s="22"/>
      <c r="HA88" s="22"/>
      <c r="HB88" s="22"/>
      <c r="HC88" s="22">
        <f>T88</f>
        <v>4240.8</v>
      </c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</row>
    <row r="89" spans="1:255" x14ac:dyDescent="0.2">
      <c r="A89" s="60"/>
      <c r="B89" s="57"/>
      <c r="C89" s="57" t="s">
        <v>510</v>
      </c>
      <c r="D89" s="58"/>
      <c r="E89" s="59">
        <v>60</v>
      </c>
      <c r="F89" s="172" t="s">
        <v>508</v>
      </c>
      <c r="G89" s="171"/>
      <c r="H89" s="61">
        <f>ROUND((Source!AF35*Source!AV35+Source!AE35*Source!AV35)*(Source!FY35)/100,2)</f>
        <v>1590.3</v>
      </c>
      <c r="I89" s="61">
        <f>T89</f>
        <v>3180.6</v>
      </c>
      <c r="J89" s="171" t="s">
        <v>521</v>
      </c>
      <c r="K89" s="62">
        <f>U89</f>
        <v>46563.98</v>
      </c>
      <c r="O89" s="22"/>
      <c r="P89" s="22"/>
      <c r="Q89" s="22"/>
      <c r="R89" s="22"/>
      <c r="S89" s="22"/>
      <c r="T89" s="22">
        <f>ROUND((ROUND(Source!AF35*Source!AV35*Source!I35,2)+ROUND(Source!AE35*Source!AV35*Source!I35,2))*(Source!FY35)/100,2)</f>
        <v>3180.6</v>
      </c>
      <c r="U89" s="22">
        <f>Source!Y35</f>
        <v>46563.98</v>
      </c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>
        <f>T89</f>
        <v>3180.6</v>
      </c>
      <c r="HA89" s="22"/>
      <c r="HB89" s="22"/>
      <c r="HC89" s="22">
        <f>T89</f>
        <v>3180.6</v>
      </c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ht="13.5" thickBot="1" x14ac:dyDescent="0.25">
      <c r="A90" s="65"/>
      <c r="B90" s="66"/>
      <c r="C90" s="66" t="s">
        <v>512</v>
      </c>
      <c r="D90" s="67" t="s">
        <v>513</v>
      </c>
      <c r="E90" s="68">
        <v>242</v>
      </c>
      <c r="F90" s="69"/>
      <c r="G90" s="69"/>
      <c r="H90" s="69">
        <f>ROUND(Source!AH35,2)</f>
        <v>242</v>
      </c>
      <c r="I90" s="70">
        <f>Source!U35</f>
        <v>484</v>
      </c>
      <c r="J90" s="69"/>
      <c r="K90" s="71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</row>
    <row r="91" spans="1:255" x14ac:dyDescent="0.2">
      <c r="A91" s="64"/>
      <c r="B91" s="63"/>
      <c r="C91" s="63"/>
      <c r="D91" s="63"/>
      <c r="E91" s="63"/>
      <c r="F91" s="63"/>
      <c r="G91" s="63"/>
      <c r="H91" s="155">
        <f>R91</f>
        <v>16926.219999999998</v>
      </c>
      <c r="I91" s="156"/>
      <c r="J91" s="155">
        <f>S91</f>
        <v>258345.03</v>
      </c>
      <c r="K91" s="157"/>
      <c r="O91" s="22"/>
      <c r="P91" s="22"/>
      <c r="Q91" s="22"/>
      <c r="R91" s="22">
        <f>SUM(T83:T90)</f>
        <v>16926.219999999998</v>
      </c>
      <c r="S91" s="22">
        <f>SUM(U83:U90)</f>
        <v>258345.03</v>
      </c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>
        <f>R91</f>
        <v>16926.219999999998</v>
      </c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</row>
    <row r="92" spans="1:255" ht="36" x14ac:dyDescent="0.2">
      <c r="A92" s="72">
        <v>7</v>
      </c>
      <c r="B92" s="78" t="s">
        <v>23</v>
      </c>
      <c r="C92" s="73" t="s">
        <v>24</v>
      </c>
      <c r="D92" s="74" t="s">
        <v>15</v>
      </c>
      <c r="E92" s="75">
        <v>2.5000000000000001E-2</v>
      </c>
      <c r="F92" s="76">
        <f>Source!AK37</f>
        <v>527.5</v>
      </c>
      <c r="G92" s="173" t="s">
        <v>3</v>
      </c>
      <c r="H92" s="76">
        <f>Source!AB37</f>
        <v>527.5</v>
      </c>
      <c r="I92" s="76"/>
      <c r="J92" s="174"/>
      <c r="K92" s="77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</row>
    <row r="93" spans="1:255" x14ac:dyDescent="0.2">
      <c r="A93" s="53"/>
      <c r="B93" s="50"/>
      <c r="C93" s="50" t="s">
        <v>505</v>
      </c>
      <c r="D93" s="51"/>
      <c r="E93" s="52"/>
      <c r="F93" s="54">
        <v>527.5</v>
      </c>
      <c r="G93" s="170"/>
      <c r="H93" s="54">
        <f>Source!AD37</f>
        <v>527.5</v>
      </c>
      <c r="I93" s="54">
        <f>T93</f>
        <v>13.19</v>
      </c>
      <c r="J93" s="170">
        <v>12.5</v>
      </c>
      <c r="K93" s="55">
        <f>U93</f>
        <v>164.84</v>
      </c>
      <c r="O93" s="22"/>
      <c r="P93" s="22"/>
      <c r="Q93" s="22"/>
      <c r="R93" s="22"/>
      <c r="S93" s="22"/>
      <c r="T93" s="22">
        <f>ROUND(Source!AD37*Source!AV37*Source!I37,2)</f>
        <v>13.19</v>
      </c>
      <c r="U93" s="22">
        <f>Source!Q37</f>
        <v>164.84</v>
      </c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>
        <f>T93</f>
        <v>13.19</v>
      </c>
      <c r="GK93" s="22"/>
      <c r="GL93" s="22">
        <f>T93</f>
        <v>13.19</v>
      </c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>
        <f>T93</f>
        <v>13.19</v>
      </c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</row>
    <row r="94" spans="1:255" x14ac:dyDescent="0.2">
      <c r="A94" s="60"/>
      <c r="B94" s="57"/>
      <c r="C94" s="57" t="s">
        <v>506</v>
      </c>
      <c r="D94" s="58"/>
      <c r="E94" s="59"/>
      <c r="F94" s="61">
        <v>102.89</v>
      </c>
      <c r="G94" s="171"/>
      <c r="H94" s="61">
        <f>Source!AE37</f>
        <v>102.89</v>
      </c>
      <c r="I94" s="61">
        <f>GM94</f>
        <v>2.57</v>
      </c>
      <c r="J94" s="171">
        <v>18.3</v>
      </c>
      <c r="K94" s="62">
        <f>Source!R37</f>
        <v>47.07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>
        <f>ROUND(Source!AE37*Source!AV37*Source!I37,2)</f>
        <v>2.57</v>
      </c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</row>
    <row r="95" spans="1:255" x14ac:dyDescent="0.2">
      <c r="A95" s="60"/>
      <c r="B95" s="57"/>
      <c r="C95" s="57" t="s">
        <v>507</v>
      </c>
      <c r="D95" s="58"/>
      <c r="E95" s="59">
        <v>95</v>
      </c>
      <c r="F95" s="172" t="s">
        <v>508</v>
      </c>
      <c r="G95" s="171"/>
      <c r="H95" s="61">
        <f>ROUND((Source!AF37*Source!AV37+Source!AE37*Source!AV37)*(Source!FX37)/100,2)</f>
        <v>97.75</v>
      </c>
      <c r="I95" s="61">
        <f>T95</f>
        <v>2.44</v>
      </c>
      <c r="J95" s="171" t="s">
        <v>509</v>
      </c>
      <c r="K95" s="62">
        <f>U95</f>
        <v>38.130000000000003</v>
      </c>
      <c r="O95" s="22"/>
      <c r="P95" s="22"/>
      <c r="Q95" s="22"/>
      <c r="R95" s="22"/>
      <c r="S95" s="22"/>
      <c r="T95" s="22">
        <f>ROUND((ROUND(Source!AF37*Source!AV37*Source!I37,2)+ROUND(Source!AE37*Source!AV37*Source!I37,2))*(Source!FX37)/100,2)</f>
        <v>2.44</v>
      </c>
      <c r="U95" s="22">
        <f>Source!X37</f>
        <v>38.130000000000003</v>
      </c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>
        <f>T95</f>
        <v>2.44</v>
      </c>
      <c r="GZ95" s="22"/>
      <c r="HA95" s="22"/>
      <c r="HB95" s="22">
        <f>T95</f>
        <v>2.44</v>
      </c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</row>
    <row r="96" spans="1:255" ht="13.5" thickBot="1" x14ac:dyDescent="0.25">
      <c r="A96" s="65"/>
      <c r="B96" s="66"/>
      <c r="C96" s="66" t="s">
        <v>510</v>
      </c>
      <c r="D96" s="67"/>
      <c r="E96" s="68">
        <v>50</v>
      </c>
      <c r="F96" s="175" t="s">
        <v>508</v>
      </c>
      <c r="G96" s="69"/>
      <c r="H96" s="70">
        <f>ROUND((Source!AF37*Source!AV37+Source!AE37*Source!AV37)*(Source!FY37)/100,2)</f>
        <v>51.45</v>
      </c>
      <c r="I96" s="70">
        <f>T96</f>
        <v>1.29</v>
      </c>
      <c r="J96" s="69" t="s">
        <v>511</v>
      </c>
      <c r="K96" s="176">
        <f>U96</f>
        <v>18.829999999999998</v>
      </c>
      <c r="O96" s="22"/>
      <c r="P96" s="22"/>
      <c r="Q96" s="22"/>
      <c r="R96" s="22"/>
      <c r="S96" s="22"/>
      <c r="T96" s="22">
        <f>ROUND((ROUND(Source!AF37*Source!AV37*Source!I37,2)+ROUND(Source!AE37*Source!AV37*Source!I37,2))*(Source!FY37)/100,2)</f>
        <v>1.29</v>
      </c>
      <c r="U96" s="22">
        <f>Source!Y37</f>
        <v>18.829999999999998</v>
      </c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>
        <f>T96</f>
        <v>1.29</v>
      </c>
      <c r="HA96" s="22"/>
      <c r="HB96" s="22">
        <f>T96</f>
        <v>1.29</v>
      </c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</row>
    <row r="97" spans="1:255" x14ac:dyDescent="0.2">
      <c r="A97" s="64"/>
      <c r="B97" s="63"/>
      <c r="C97" s="63"/>
      <c r="D97" s="63"/>
      <c r="E97" s="63"/>
      <c r="F97" s="63"/>
      <c r="G97" s="63"/>
      <c r="H97" s="155">
        <f>R97</f>
        <v>16.919999999999998</v>
      </c>
      <c r="I97" s="156"/>
      <c r="J97" s="155">
        <f>S97</f>
        <v>221.8</v>
      </c>
      <c r="K97" s="157"/>
      <c r="O97" s="22"/>
      <c r="P97" s="22"/>
      <c r="Q97" s="22"/>
      <c r="R97" s="22">
        <f>SUM(T92:T96)</f>
        <v>16.919999999999998</v>
      </c>
      <c r="S97" s="22">
        <f>SUM(U92:U96)</f>
        <v>221.8</v>
      </c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>
        <f>R97</f>
        <v>16.919999999999998</v>
      </c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</row>
    <row r="98" spans="1:255" ht="36" x14ac:dyDescent="0.2">
      <c r="A98" s="72">
        <v>8</v>
      </c>
      <c r="B98" s="78" t="s">
        <v>55</v>
      </c>
      <c r="C98" s="73" t="s">
        <v>56</v>
      </c>
      <c r="D98" s="74" t="s">
        <v>15</v>
      </c>
      <c r="E98" s="75">
        <v>2.5000000000000001E-2</v>
      </c>
      <c r="F98" s="76">
        <f>Source!AK39</f>
        <v>136.79</v>
      </c>
      <c r="G98" s="173" t="s">
        <v>3</v>
      </c>
      <c r="H98" s="76">
        <f>Source!AB39</f>
        <v>136.79</v>
      </c>
      <c r="I98" s="76"/>
      <c r="J98" s="174"/>
      <c r="K98" s="77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</row>
    <row r="99" spans="1:255" x14ac:dyDescent="0.2">
      <c r="A99" s="53"/>
      <c r="B99" s="50"/>
      <c r="C99" s="50" t="s">
        <v>505</v>
      </c>
      <c r="D99" s="51"/>
      <c r="E99" s="52"/>
      <c r="F99" s="54">
        <v>136.79</v>
      </c>
      <c r="G99" s="170"/>
      <c r="H99" s="54">
        <f>Source!AD39</f>
        <v>136.79</v>
      </c>
      <c r="I99" s="54">
        <f>T99</f>
        <v>3.42</v>
      </c>
      <c r="J99" s="170">
        <v>12.5</v>
      </c>
      <c r="K99" s="55">
        <f>U99</f>
        <v>42.75</v>
      </c>
      <c r="O99" s="22"/>
      <c r="P99" s="22"/>
      <c r="Q99" s="22"/>
      <c r="R99" s="22"/>
      <c r="S99" s="22"/>
      <c r="T99" s="22">
        <f>ROUND(Source!AD39*Source!AV39*Source!I39,2)</f>
        <v>3.42</v>
      </c>
      <c r="U99" s="22">
        <f>Source!Q39</f>
        <v>42.75</v>
      </c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>
        <f>T99</f>
        <v>3.42</v>
      </c>
      <c r="GK99" s="22"/>
      <c r="GL99" s="22">
        <f>T99</f>
        <v>3.42</v>
      </c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>
        <f>T99</f>
        <v>3.42</v>
      </c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</row>
    <row r="100" spans="1:255" x14ac:dyDescent="0.2">
      <c r="A100" s="60"/>
      <c r="B100" s="57"/>
      <c r="C100" s="57" t="s">
        <v>506</v>
      </c>
      <c r="D100" s="58"/>
      <c r="E100" s="59"/>
      <c r="F100" s="61">
        <v>23.36</v>
      </c>
      <c r="G100" s="171"/>
      <c r="H100" s="61">
        <f>Source!AE39</f>
        <v>23.36</v>
      </c>
      <c r="I100" s="61">
        <f>GM100</f>
        <v>0.57999999999999996</v>
      </c>
      <c r="J100" s="171">
        <v>18.3</v>
      </c>
      <c r="K100" s="62">
        <f>Source!R39</f>
        <v>10.69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>
        <f>ROUND(Source!AE39*Source!AV39*Source!I39,2)</f>
        <v>0.57999999999999996</v>
      </c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</row>
    <row r="101" spans="1:255" x14ac:dyDescent="0.2">
      <c r="A101" s="60"/>
      <c r="B101" s="57"/>
      <c r="C101" s="57" t="s">
        <v>507</v>
      </c>
      <c r="D101" s="58"/>
      <c r="E101" s="59">
        <v>95</v>
      </c>
      <c r="F101" s="172" t="s">
        <v>508</v>
      </c>
      <c r="G101" s="171"/>
      <c r="H101" s="61">
        <f>ROUND((Source!AF39*Source!AV39+Source!AE39*Source!AV39)*(Source!FX39)/100,2)</f>
        <v>22.19</v>
      </c>
      <c r="I101" s="61">
        <f>T101</f>
        <v>0.55000000000000004</v>
      </c>
      <c r="J101" s="171" t="s">
        <v>509</v>
      </c>
      <c r="K101" s="62">
        <f>U101</f>
        <v>8.66</v>
      </c>
      <c r="O101" s="22"/>
      <c r="P101" s="22"/>
      <c r="Q101" s="22"/>
      <c r="R101" s="22"/>
      <c r="S101" s="22"/>
      <c r="T101" s="22">
        <f>ROUND((ROUND(Source!AF39*Source!AV39*Source!I39,2)+ROUND(Source!AE39*Source!AV39*Source!I39,2))*(Source!FX39)/100,2)</f>
        <v>0.55000000000000004</v>
      </c>
      <c r="U101" s="22">
        <f>Source!X39</f>
        <v>8.66</v>
      </c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>
        <f>T101</f>
        <v>0.55000000000000004</v>
      </c>
      <c r="GZ101" s="22"/>
      <c r="HA101" s="22"/>
      <c r="HB101" s="22">
        <f>T101</f>
        <v>0.55000000000000004</v>
      </c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</row>
    <row r="102" spans="1:255" ht="13.5" thickBot="1" x14ac:dyDescent="0.25">
      <c r="A102" s="65"/>
      <c r="B102" s="66"/>
      <c r="C102" s="66" t="s">
        <v>510</v>
      </c>
      <c r="D102" s="67"/>
      <c r="E102" s="68">
        <v>50</v>
      </c>
      <c r="F102" s="175" t="s">
        <v>508</v>
      </c>
      <c r="G102" s="69"/>
      <c r="H102" s="70">
        <f>ROUND((Source!AF39*Source!AV39+Source!AE39*Source!AV39)*(Source!FY39)/100,2)</f>
        <v>11.68</v>
      </c>
      <c r="I102" s="70">
        <f>T102</f>
        <v>0.28999999999999998</v>
      </c>
      <c r="J102" s="69" t="s">
        <v>511</v>
      </c>
      <c r="K102" s="176">
        <f>U102</f>
        <v>4.28</v>
      </c>
      <c r="O102" s="22"/>
      <c r="P102" s="22"/>
      <c r="Q102" s="22"/>
      <c r="R102" s="22"/>
      <c r="S102" s="22"/>
      <c r="T102" s="22">
        <f>ROUND((ROUND(Source!AF39*Source!AV39*Source!I39,2)+ROUND(Source!AE39*Source!AV39*Source!I39,2))*(Source!FY39)/100,2)</f>
        <v>0.28999999999999998</v>
      </c>
      <c r="U102" s="22">
        <f>Source!Y39</f>
        <v>4.28</v>
      </c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>
        <f>T102</f>
        <v>0.28999999999999998</v>
      </c>
      <c r="HA102" s="22"/>
      <c r="HB102" s="22">
        <f>T102</f>
        <v>0.28999999999999998</v>
      </c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</row>
    <row r="103" spans="1:255" x14ac:dyDescent="0.2">
      <c r="A103" s="64"/>
      <c r="B103" s="63"/>
      <c r="C103" s="63"/>
      <c r="D103" s="63"/>
      <c r="E103" s="63"/>
      <c r="F103" s="63"/>
      <c r="G103" s="63"/>
      <c r="H103" s="155">
        <f>R103</f>
        <v>4.26</v>
      </c>
      <c r="I103" s="156"/>
      <c r="J103" s="155">
        <f>S103</f>
        <v>55.69</v>
      </c>
      <c r="K103" s="157"/>
      <c r="O103" s="22"/>
      <c r="P103" s="22"/>
      <c r="Q103" s="22"/>
      <c r="R103" s="22">
        <f>SUM(T98:T102)</f>
        <v>4.26</v>
      </c>
      <c r="S103" s="22">
        <f>SUM(U98:U102)</f>
        <v>55.69</v>
      </c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>
        <f>R103</f>
        <v>4.26</v>
      </c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</row>
    <row r="104" spans="1:255" ht="24" x14ac:dyDescent="0.2">
      <c r="A104" s="72">
        <v>9</v>
      </c>
      <c r="B104" s="78" t="s">
        <v>59</v>
      </c>
      <c r="C104" s="73" t="s">
        <v>60</v>
      </c>
      <c r="D104" s="74" t="s">
        <v>29</v>
      </c>
      <c r="E104" s="75">
        <v>0.25</v>
      </c>
      <c r="F104" s="76">
        <f>Source!AK41</f>
        <v>387.18</v>
      </c>
      <c r="G104" s="173" t="s">
        <v>3</v>
      </c>
      <c r="H104" s="76">
        <f>Source!AB41</f>
        <v>387.18</v>
      </c>
      <c r="I104" s="76"/>
      <c r="J104" s="174"/>
      <c r="K104" s="77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</row>
    <row r="105" spans="1:255" x14ac:dyDescent="0.2">
      <c r="A105" s="53"/>
      <c r="B105" s="50"/>
      <c r="C105" s="50" t="s">
        <v>504</v>
      </c>
      <c r="D105" s="51"/>
      <c r="E105" s="52"/>
      <c r="F105" s="54">
        <v>106.88</v>
      </c>
      <c r="G105" s="170"/>
      <c r="H105" s="54">
        <f>Source!AF41</f>
        <v>106.88</v>
      </c>
      <c r="I105" s="54">
        <f>T105</f>
        <v>26.72</v>
      </c>
      <c r="J105" s="170">
        <v>18.3</v>
      </c>
      <c r="K105" s="55">
        <f>U105</f>
        <v>488.98</v>
      </c>
      <c r="O105" s="22"/>
      <c r="P105" s="22"/>
      <c r="Q105" s="22"/>
      <c r="R105" s="22"/>
      <c r="S105" s="22"/>
      <c r="T105" s="22">
        <f>ROUND(Source!AF41*Source!AV41*Source!I41,2)</f>
        <v>26.72</v>
      </c>
      <c r="U105" s="22">
        <f>Source!S41</f>
        <v>488.98</v>
      </c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>
        <f>T105</f>
        <v>26.72</v>
      </c>
      <c r="GK105" s="22">
        <f>T105</f>
        <v>26.72</v>
      </c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>
        <f>T105</f>
        <v>26.72</v>
      </c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</row>
    <row r="106" spans="1:255" x14ac:dyDescent="0.2">
      <c r="A106" s="60"/>
      <c r="B106" s="57"/>
      <c r="C106" s="57" t="s">
        <v>505</v>
      </c>
      <c r="D106" s="58"/>
      <c r="E106" s="59"/>
      <c r="F106" s="61">
        <v>280.3</v>
      </c>
      <c r="G106" s="171"/>
      <c r="H106" s="61">
        <f>Source!AD41</f>
        <v>280.3</v>
      </c>
      <c r="I106" s="61">
        <f>T106</f>
        <v>70.08</v>
      </c>
      <c r="J106" s="171">
        <v>12.5</v>
      </c>
      <c r="K106" s="62">
        <f>U106</f>
        <v>875.94</v>
      </c>
      <c r="O106" s="22"/>
      <c r="P106" s="22"/>
      <c r="Q106" s="22"/>
      <c r="R106" s="22"/>
      <c r="S106" s="22"/>
      <c r="T106" s="22">
        <f>ROUND(Source!AD41*Source!AV41*Source!I41,2)</f>
        <v>70.08</v>
      </c>
      <c r="U106" s="22">
        <f>Source!Q41</f>
        <v>875.94</v>
      </c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>
        <f>T106</f>
        <v>70.08</v>
      </c>
      <c r="GK106" s="22"/>
      <c r="GL106" s="22">
        <f>T106</f>
        <v>70.08</v>
      </c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>
        <f>T106</f>
        <v>70.08</v>
      </c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</row>
    <row r="107" spans="1:255" x14ac:dyDescent="0.2">
      <c r="A107" s="60"/>
      <c r="B107" s="57"/>
      <c r="C107" s="57" t="s">
        <v>506</v>
      </c>
      <c r="D107" s="58"/>
      <c r="E107" s="59"/>
      <c r="F107" s="61">
        <v>30.58</v>
      </c>
      <c r="G107" s="171"/>
      <c r="H107" s="61">
        <f>Source!AE41</f>
        <v>30.58</v>
      </c>
      <c r="I107" s="61">
        <f>GM107</f>
        <v>7.65</v>
      </c>
      <c r="J107" s="171">
        <v>18.3</v>
      </c>
      <c r="K107" s="62">
        <f>Source!R41</f>
        <v>139.9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>
        <f>ROUND(Source!AE41*Source!AV41*Source!I41,2)</f>
        <v>7.65</v>
      </c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</row>
    <row r="108" spans="1:255" x14ac:dyDescent="0.2">
      <c r="A108" s="60"/>
      <c r="B108" s="57"/>
      <c r="C108" s="57" t="s">
        <v>507</v>
      </c>
      <c r="D108" s="58"/>
      <c r="E108" s="59">
        <v>95</v>
      </c>
      <c r="F108" s="172" t="s">
        <v>508</v>
      </c>
      <c r="G108" s="171"/>
      <c r="H108" s="61">
        <f>ROUND((Source!AF41*Source!AV41+Source!AE41*Source!AV41)*(Source!FX41)/100,2)</f>
        <v>130.59</v>
      </c>
      <c r="I108" s="61">
        <f>T108</f>
        <v>32.65</v>
      </c>
      <c r="J108" s="171" t="s">
        <v>509</v>
      </c>
      <c r="K108" s="62">
        <f>U108</f>
        <v>509.39</v>
      </c>
      <c r="O108" s="22"/>
      <c r="P108" s="22"/>
      <c r="Q108" s="22"/>
      <c r="R108" s="22"/>
      <c r="S108" s="22"/>
      <c r="T108" s="22">
        <f>ROUND((ROUND(Source!AF41*Source!AV41*Source!I41,2)+ROUND(Source!AE41*Source!AV41*Source!I41,2))*(Source!FX41)/100,2)</f>
        <v>32.65</v>
      </c>
      <c r="U108" s="22">
        <f>Source!X41</f>
        <v>509.39</v>
      </c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>
        <f>T108</f>
        <v>32.65</v>
      </c>
      <c r="GZ108" s="22"/>
      <c r="HA108" s="22"/>
      <c r="HB108" s="22">
        <f>T108</f>
        <v>32.65</v>
      </c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</row>
    <row r="109" spans="1:255" x14ac:dyDescent="0.2">
      <c r="A109" s="60"/>
      <c r="B109" s="57"/>
      <c r="C109" s="57" t="s">
        <v>510</v>
      </c>
      <c r="D109" s="58"/>
      <c r="E109" s="59">
        <v>50</v>
      </c>
      <c r="F109" s="172" t="s">
        <v>508</v>
      </c>
      <c r="G109" s="171"/>
      <c r="H109" s="61">
        <f>ROUND((Source!AF41*Source!AV41+Source!AE41*Source!AV41)*(Source!FY41)/100,2)</f>
        <v>68.73</v>
      </c>
      <c r="I109" s="61">
        <f>T109</f>
        <v>17.190000000000001</v>
      </c>
      <c r="J109" s="171" t="s">
        <v>511</v>
      </c>
      <c r="K109" s="62">
        <f>U109</f>
        <v>251.55</v>
      </c>
      <c r="O109" s="22"/>
      <c r="P109" s="22"/>
      <c r="Q109" s="22"/>
      <c r="R109" s="22"/>
      <c r="S109" s="22"/>
      <c r="T109" s="22">
        <f>ROUND((ROUND(Source!AF41*Source!AV41*Source!I41,2)+ROUND(Source!AE41*Source!AV41*Source!I41,2))*(Source!FY41)/100,2)</f>
        <v>17.190000000000001</v>
      </c>
      <c r="U109" s="22">
        <f>Source!Y41</f>
        <v>251.55</v>
      </c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>
        <f>T109</f>
        <v>17.190000000000001</v>
      </c>
      <c r="HA109" s="22"/>
      <c r="HB109" s="22">
        <f>T109</f>
        <v>17.190000000000001</v>
      </c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ht="13.5" thickBot="1" x14ac:dyDescent="0.25">
      <c r="A110" s="65"/>
      <c r="B110" s="66"/>
      <c r="C110" s="66" t="s">
        <v>512</v>
      </c>
      <c r="D110" s="67" t="s">
        <v>513</v>
      </c>
      <c r="E110" s="68">
        <v>12.53</v>
      </c>
      <c r="F110" s="69"/>
      <c r="G110" s="69"/>
      <c r="H110" s="69">
        <f>ROUND(Source!AH41,2)</f>
        <v>12.53</v>
      </c>
      <c r="I110" s="70">
        <f>Source!U41</f>
        <v>3.1324999999999998</v>
      </c>
      <c r="J110" s="69"/>
      <c r="K110" s="71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</row>
    <row r="111" spans="1:255" x14ac:dyDescent="0.2">
      <c r="A111" s="64"/>
      <c r="B111" s="63"/>
      <c r="C111" s="63"/>
      <c r="D111" s="63"/>
      <c r="E111" s="63"/>
      <c r="F111" s="63"/>
      <c r="G111" s="63"/>
      <c r="H111" s="155">
        <f>R111</f>
        <v>146.63999999999999</v>
      </c>
      <c r="I111" s="156"/>
      <c r="J111" s="155">
        <f>S111</f>
        <v>2125.86</v>
      </c>
      <c r="K111" s="157"/>
      <c r="O111" s="22"/>
      <c r="P111" s="22"/>
      <c r="Q111" s="22"/>
      <c r="R111" s="22">
        <f>SUM(T104:T110)</f>
        <v>146.63999999999999</v>
      </c>
      <c r="S111" s="22">
        <f>SUM(U104:U110)</f>
        <v>2125.86</v>
      </c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>
        <f>R111</f>
        <v>146.63999999999999</v>
      </c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ht="36" x14ac:dyDescent="0.2">
      <c r="A112" s="72">
        <v>10</v>
      </c>
      <c r="B112" s="78" t="s">
        <v>63</v>
      </c>
      <c r="C112" s="73" t="s">
        <v>64</v>
      </c>
      <c r="D112" s="74" t="s">
        <v>29</v>
      </c>
      <c r="E112" s="75">
        <v>0.2</v>
      </c>
      <c r="F112" s="76">
        <f>Source!AK43</f>
        <v>1201.2</v>
      </c>
      <c r="G112" s="173" t="s">
        <v>3</v>
      </c>
      <c r="H112" s="76">
        <f>Source!AB43</f>
        <v>1201.2</v>
      </c>
      <c r="I112" s="76"/>
      <c r="J112" s="174"/>
      <c r="K112" s="77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x14ac:dyDescent="0.2">
      <c r="A113" s="53"/>
      <c r="B113" s="50"/>
      <c r="C113" s="50" t="s">
        <v>504</v>
      </c>
      <c r="D113" s="51"/>
      <c r="E113" s="52"/>
      <c r="F113" s="54">
        <v>1201.2</v>
      </c>
      <c r="G113" s="170"/>
      <c r="H113" s="54">
        <f>Source!AF43</f>
        <v>1201.2</v>
      </c>
      <c r="I113" s="54">
        <f>T113</f>
        <v>240.24</v>
      </c>
      <c r="J113" s="170">
        <v>18.3</v>
      </c>
      <c r="K113" s="55">
        <f>U113</f>
        <v>4396.3900000000003</v>
      </c>
      <c r="O113" s="22"/>
      <c r="P113" s="22"/>
      <c r="Q113" s="22"/>
      <c r="R113" s="22"/>
      <c r="S113" s="22"/>
      <c r="T113" s="22">
        <f>ROUND(Source!AF43*Source!AV43*Source!I43,2)</f>
        <v>240.24</v>
      </c>
      <c r="U113" s="22">
        <f>Source!S43</f>
        <v>4396.3900000000003</v>
      </c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>
        <f>T113</f>
        <v>240.24</v>
      </c>
      <c r="GK113" s="22">
        <f>T113</f>
        <v>240.24</v>
      </c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>
        <f>T113</f>
        <v>240.24</v>
      </c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</row>
    <row r="114" spans="1:255" x14ac:dyDescent="0.2">
      <c r="A114" s="60"/>
      <c r="B114" s="57"/>
      <c r="C114" s="57" t="s">
        <v>507</v>
      </c>
      <c r="D114" s="58"/>
      <c r="E114" s="59">
        <v>80</v>
      </c>
      <c r="F114" s="172" t="s">
        <v>508</v>
      </c>
      <c r="G114" s="171"/>
      <c r="H114" s="61">
        <f>ROUND((Source!AF43*Source!AV43+Source!AE43*Source!AV43)*(Source!FX43)/100,2)</f>
        <v>960.96</v>
      </c>
      <c r="I114" s="61">
        <f>T114</f>
        <v>192.19</v>
      </c>
      <c r="J114" s="171" t="s">
        <v>514</v>
      </c>
      <c r="K114" s="62">
        <f>U114</f>
        <v>2989.55</v>
      </c>
      <c r="O114" s="22"/>
      <c r="P114" s="22"/>
      <c r="Q114" s="22"/>
      <c r="R114" s="22"/>
      <c r="S114" s="22"/>
      <c r="T114" s="22">
        <f>ROUND((ROUND(Source!AF43*Source!AV43*Source!I43,2)+ROUND(Source!AE43*Source!AV43*Source!I43,2))*(Source!FX43)/100,2)</f>
        <v>192.19</v>
      </c>
      <c r="U114" s="22">
        <f>Source!X43</f>
        <v>2989.55</v>
      </c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>
        <f>T114</f>
        <v>192.19</v>
      </c>
      <c r="GZ114" s="22"/>
      <c r="HA114" s="22"/>
      <c r="HB114" s="22">
        <f>T114</f>
        <v>192.19</v>
      </c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x14ac:dyDescent="0.2">
      <c r="A115" s="60"/>
      <c r="B115" s="57"/>
      <c r="C115" s="57" t="s">
        <v>510</v>
      </c>
      <c r="D115" s="58"/>
      <c r="E115" s="59">
        <v>45</v>
      </c>
      <c r="F115" s="172" t="s">
        <v>508</v>
      </c>
      <c r="G115" s="171"/>
      <c r="H115" s="61">
        <f>ROUND((Source!AF43*Source!AV43+Source!AE43*Source!AV43)*(Source!FY43)/100,2)</f>
        <v>540.54</v>
      </c>
      <c r="I115" s="61">
        <f>T115</f>
        <v>108.11</v>
      </c>
      <c r="J115" s="171" t="s">
        <v>515</v>
      </c>
      <c r="K115" s="62">
        <f>U115</f>
        <v>1582.7</v>
      </c>
      <c r="O115" s="22"/>
      <c r="P115" s="22"/>
      <c r="Q115" s="22"/>
      <c r="R115" s="22"/>
      <c r="S115" s="22"/>
      <c r="T115" s="22">
        <f>ROUND((ROUND(Source!AF43*Source!AV43*Source!I43,2)+ROUND(Source!AE43*Source!AV43*Source!I43,2))*(Source!FY43)/100,2)</f>
        <v>108.11</v>
      </c>
      <c r="U115" s="22">
        <f>Source!Y43</f>
        <v>1582.7</v>
      </c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>
        <f>T115</f>
        <v>108.11</v>
      </c>
      <c r="HA115" s="22"/>
      <c r="HB115" s="22">
        <f>T115</f>
        <v>108.11</v>
      </c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ht="13.5" thickBot="1" x14ac:dyDescent="0.25">
      <c r="A116" s="65"/>
      <c r="B116" s="66"/>
      <c r="C116" s="66" t="s">
        <v>512</v>
      </c>
      <c r="D116" s="67" t="s">
        <v>513</v>
      </c>
      <c r="E116" s="68">
        <v>154</v>
      </c>
      <c r="F116" s="69"/>
      <c r="G116" s="69"/>
      <c r="H116" s="69">
        <f>ROUND(Source!AH43,2)</f>
        <v>154</v>
      </c>
      <c r="I116" s="70">
        <f>Source!U43</f>
        <v>30.8</v>
      </c>
      <c r="J116" s="69"/>
      <c r="K116" s="7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</row>
    <row r="117" spans="1:255" x14ac:dyDescent="0.2">
      <c r="A117" s="64"/>
      <c r="B117" s="63"/>
      <c r="C117" s="63"/>
      <c r="D117" s="63"/>
      <c r="E117" s="63"/>
      <c r="F117" s="63"/>
      <c r="G117" s="63"/>
      <c r="H117" s="155">
        <f>R117</f>
        <v>540.54</v>
      </c>
      <c r="I117" s="156"/>
      <c r="J117" s="155">
        <f>S117</f>
        <v>8968.6400000000012</v>
      </c>
      <c r="K117" s="157"/>
      <c r="O117" s="22"/>
      <c r="P117" s="22"/>
      <c r="Q117" s="22"/>
      <c r="R117" s="22">
        <f>SUM(T112:T116)</f>
        <v>540.54</v>
      </c>
      <c r="S117" s="22">
        <f>SUM(U112:U116)</f>
        <v>8968.6400000000012</v>
      </c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>
        <f>R117</f>
        <v>540.54</v>
      </c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ht="24" x14ac:dyDescent="0.2">
      <c r="A118" s="72">
        <v>11</v>
      </c>
      <c r="B118" s="78" t="s">
        <v>67</v>
      </c>
      <c r="C118" s="73" t="s">
        <v>68</v>
      </c>
      <c r="D118" s="74" t="s">
        <v>29</v>
      </c>
      <c r="E118" s="75">
        <v>0.2</v>
      </c>
      <c r="F118" s="76">
        <f>Source!AK45</f>
        <v>729</v>
      </c>
      <c r="G118" s="173" t="s">
        <v>3</v>
      </c>
      <c r="H118" s="76">
        <f>Source!AB45</f>
        <v>729</v>
      </c>
      <c r="I118" s="76"/>
      <c r="J118" s="174"/>
      <c r="K118" s="77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</row>
    <row r="119" spans="1:255" x14ac:dyDescent="0.2">
      <c r="A119" s="53"/>
      <c r="B119" s="50"/>
      <c r="C119" s="50" t="s">
        <v>504</v>
      </c>
      <c r="D119" s="51"/>
      <c r="E119" s="52"/>
      <c r="F119" s="54">
        <v>729</v>
      </c>
      <c r="G119" s="170"/>
      <c r="H119" s="54">
        <f>Source!AF45</f>
        <v>729</v>
      </c>
      <c r="I119" s="54">
        <f>T119</f>
        <v>145.80000000000001</v>
      </c>
      <c r="J119" s="170">
        <v>18.3</v>
      </c>
      <c r="K119" s="55">
        <f>U119</f>
        <v>2668.14</v>
      </c>
      <c r="O119" s="22"/>
      <c r="P119" s="22"/>
      <c r="Q119" s="22"/>
      <c r="R119" s="22"/>
      <c r="S119" s="22"/>
      <c r="T119" s="22">
        <f>ROUND(Source!AF45*Source!AV45*Source!I45,2)</f>
        <v>145.80000000000001</v>
      </c>
      <c r="U119" s="22">
        <f>Source!S45</f>
        <v>2668.14</v>
      </c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>
        <f>T119</f>
        <v>145.80000000000001</v>
      </c>
      <c r="GK119" s="22">
        <f>T119</f>
        <v>145.80000000000001</v>
      </c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>
        <f>T119</f>
        <v>145.80000000000001</v>
      </c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</row>
    <row r="120" spans="1:255" x14ac:dyDescent="0.2">
      <c r="A120" s="60"/>
      <c r="B120" s="57"/>
      <c r="C120" s="57" t="s">
        <v>507</v>
      </c>
      <c r="D120" s="58"/>
      <c r="E120" s="59">
        <v>80</v>
      </c>
      <c r="F120" s="172" t="s">
        <v>508</v>
      </c>
      <c r="G120" s="171"/>
      <c r="H120" s="61">
        <f>ROUND((Source!AF45*Source!AV45+Source!AE45*Source!AV45)*(Source!FX45)/100,2)</f>
        <v>583.20000000000005</v>
      </c>
      <c r="I120" s="61">
        <f>T120</f>
        <v>116.64</v>
      </c>
      <c r="J120" s="171" t="s">
        <v>514</v>
      </c>
      <c r="K120" s="62">
        <f>U120</f>
        <v>1814.34</v>
      </c>
      <c r="O120" s="22"/>
      <c r="P120" s="22"/>
      <c r="Q120" s="22"/>
      <c r="R120" s="22"/>
      <c r="S120" s="22"/>
      <c r="T120" s="22">
        <f>ROUND((ROUND(Source!AF45*Source!AV45*Source!I45,2)+ROUND(Source!AE45*Source!AV45*Source!I45,2))*(Source!FX45)/100,2)</f>
        <v>116.64</v>
      </c>
      <c r="U120" s="22">
        <f>Source!X45</f>
        <v>1814.34</v>
      </c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>
        <f>T120</f>
        <v>116.64</v>
      </c>
      <c r="GZ120" s="22"/>
      <c r="HA120" s="22"/>
      <c r="HB120" s="22">
        <f>T120</f>
        <v>116.64</v>
      </c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</row>
    <row r="121" spans="1:255" x14ac:dyDescent="0.2">
      <c r="A121" s="60"/>
      <c r="B121" s="57"/>
      <c r="C121" s="57" t="s">
        <v>510</v>
      </c>
      <c r="D121" s="58"/>
      <c r="E121" s="59">
        <v>45</v>
      </c>
      <c r="F121" s="172" t="s">
        <v>508</v>
      </c>
      <c r="G121" s="171"/>
      <c r="H121" s="61">
        <f>ROUND((Source!AF45*Source!AV45+Source!AE45*Source!AV45)*(Source!FY45)/100,2)</f>
        <v>328.05</v>
      </c>
      <c r="I121" s="61">
        <f>T121</f>
        <v>65.61</v>
      </c>
      <c r="J121" s="171" t="s">
        <v>515</v>
      </c>
      <c r="K121" s="62">
        <f>U121</f>
        <v>960.53</v>
      </c>
      <c r="O121" s="22"/>
      <c r="P121" s="22"/>
      <c r="Q121" s="22"/>
      <c r="R121" s="22"/>
      <c r="S121" s="22"/>
      <c r="T121" s="22">
        <f>ROUND((ROUND(Source!AF45*Source!AV45*Source!I45,2)+ROUND(Source!AE45*Source!AV45*Source!I45,2))*(Source!FY45)/100,2)</f>
        <v>65.61</v>
      </c>
      <c r="U121" s="22">
        <f>Source!Y45</f>
        <v>960.53</v>
      </c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>
        <f>T121</f>
        <v>65.61</v>
      </c>
      <c r="HA121" s="22"/>
      <c r="HB121" s="22">
        <f>T121</f>
        <v>65.61</v>
      </c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</row>
    <row r="122" spans="1:255" ht="13.5" thickBot="1" x14ac:dyDescent="0.25">
      <c r="A122" s="65"/>
      <c r="B122" s="66"/>
      <c r="C122" s="66" t="s">
        <v>512</v>
      </c>
      <c r="D122" s="67" t="s">
        <v>513</v>
      </c>
      <c r="E122" s="68">
        <v>97.2</v>
      </c>
      <c r="F122" s="69"/>
      <c r="G122" s="69"/>
      <c r="H122" s="69">
        <f>ROUND(Source!AH45,2)</f>
        <v>97.2</v>
      </c>
      <c r="I122" s="70">
        <f>Source!U45</f>
        <v>19.440000000000001</v>
      </c>
      <c r="J122" s="69"/>
      <c r="K122" s="71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</row>
    <row r="123" spans="1:255" x14ac:dyDescent="0.2">
      <c r="A123" s="64"/>
      <c r="B123" s="63"/>
      <c r="C123" s="63"/>
      <c r="D123" s="63"/>
      <c r="E123" s="63"/>
      <c r="F123" s="63"/>
      <c r="G123" s="63"/>
      <c r="H123" s="155">
        <f>R123</f>
        <v>328.05</v>
      </c>
      <c r="I123" s="156"/>
      <c r="J123" s="155">
        <f>S123</f>
        <v>5443.0099999999993</v>
      </c>
      <c r="K123" s="157"/>
      <c r="O123" s="22"/>
      <c r="P123" s="22"/>
      <c r="Q123" s="22"/>
      <c r="R123" s="22">
        <f>SUM(T118:T122)</f>
        <v>328.05</v>
      </c>
      <c r="S123" s="22">
        <f>SUM(U118:U122)</f>
        <v>5443.0099999999993</v>
      </c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>
        <f>R123</f>
        <v>328.05</v>
      </c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</row>
    <row r="124" spans="1:255" ht="24" x14ac:dyDescent="0.2">
      <c r="A124" s="72">
        <v>12</v>
      </c>
      <c r="B124" s="78" t="s">
        <v>71</v>
      </c>
      <c r="C124" s="73" t="s">
        <v>72</v>
      </c>
      <c r="D124" s="74" t="s">
        <v>73</v>
      </c>
      <c r="E124" s="75">
        <v>4.4999999999999998E-2</v>
      </c>
      <c r="F124" s="76">
        <f>Source!AK47</f>
        <v>105.87</v>
      </c>
      <c r="G124" s="173" t="s">
        <v>3</v>
      </c>
      <c r="H124" s="76">
        <f>Source!AB47</f>
        <v>105.87</v>
      </c>
      <c r="I124" s="76"/>
      <c r="J124" s="174"/>
      <c r="K124" s="77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</row>
    <row r="125" spans="1:255" x14ac:dyDescent="0.2">
      <c r="A125" s="53"/>
      <c r="B125" s="50"/>
      <c r="C125" s="50" t="s">
        <v>505</v>
      </c>
      <c r="D125" s="51"/>
      <c r="E125" s="52"/>
      <c r="F125" s="54">
        <v>105.87</v>
      </c>
      <c r="G125" s="170"/>
      <c r="H125" s="54">
        <f>Source!AD47</f>
        <v>105.87</v>
      </c>
      <c r="I125" s="54">
        <f>T125</f>
        <v>4.76</v>
      </c>
      <c r="J125" s="170">
        <v>12.5</v>
      </c>
      <c r="K125" s="55">
        <f>U125</f>
        <v>59.55</v>
      </c>
      <c r="O125" s="22"/>
      <c r="P125" s="22"/>
      <c r="Q125" s="22"/>
      <c r="R125" s="22"/>
      <c r="S125" s="22"/>
      <c r="T125" s="22">
        <f>ROUND(Source!AD47*Source!AV47*Source!I47,2)</f>
        <v>4.76</v>
      </c>
      <c r="U125" s="22">
        <f>Source!Q47</f>
        <v>59.55</v>
      </c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>
        <f>T125</f>
        <v>4.76</v>
      </c>
      <c r="GK125" s="22"/>
      <c r="GL125" s="22">
        <f>T125</f>
        <v>4.76</v>
      </c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>
        <f>T125</f>
        <v>4.76</v>
      </c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</row>
    <row r="126" spans="1:255" x14ac:dyDescent="0.2">
      <c r="A126" s="60"/>
      <c r="B126" s="57"/>
      <c r="C126" s="57" t="s">
        <v>506</v>
      </c>
      <c r="D126" s="58"/>
      <c r="E126" s="59"/>
      <c r="F126" s="61">
        <v>14.86</v>
      </c>
      <c r="G126" s="171"/>
      <c r="H126" s="61">
        <f>Source!AE47</f>
        <v>14.86</v>
      </c>
      <c r="I126" s="61">
        <f>GM126</f>
        <v>0.67</v>
      </c>
      <c r="J126" s="171">
        <v>18.3</v>
      </c>
      <c r="K126" s="62">
        <f>Source!R47</f>
        <v>12.24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>
        <f>ROUND(Source!AE47*Source!AV47*Source!I47,2)</f>
        <v>0.67</v>
      </c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</row>
    <row r="127" spans="1:255" x14ac:dyDescent="0.2">
      <c r="A127" s="60"/>
      <c r="B127" s="57"/>
      <c r="C127" s="57" t="s">
        <v>507</v>
      </c>
      <c r="D127" s="58"/>
      <c r="E127" s="59">
        <v>80</v>
      </c>
      <c r="F127" s="172" t="s">
        <v>508</v>
      </c>
      <c r="G127" s="171"/>
      <c r="H127" s="61">
        <f>ROUND((Source!AF47*Source!AV47+Source!AE47*Source!AV47)*(Source!FX47)/100,2)</f>
        <v>11.89</v>
      </c>
      <c r="I127" s="61">
        <f>T127</f>
        <v>0.54</v>
      </c>
      <c r="J127" s="171" t="s">
        <v>514</v>
      </c>
      <c r="K127" s="62">
        <f>U127</f>
        <v>8.32</v>
      </c>
      <c r="O127" s="22"/>
      <c r="P127" s="22"/>
      <c r="Q127" s="22"/>
      <c r="R127" s="22"/>
      <c r="S127" s="22"/>
      <c r="T127" s="22">
        <f>ROUND((ROUND(Source!AF47*Source!AV47*Source!I47,2)+ROUND(Source!AE47*Source!AV47*Source!I47,2))*(Source!FX47)/100,2)</f>
        <v>0.54</v>
      </c>
      <c r="U127" s="22">
        <f>Source!X47</f>
        <v>8.32</v>
      </c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>
        <f>T127</f>
        <v>0.54</v>
      </c>
      <c r="GZ127" s="22"/>
      <c r="HA127" s="22"/>
      <c r="HB127" s="22">
        <f>T127</f>
        <v>0.54</v>
      </c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</row>
    <row r="128" spans="1:255" ht="13.5" thickBot="1" x14ac:dyDescent="0.25">
      <c r="A128" s="65"/>
      <c r="B128" s="66"/>
      <c r="C128" s="66" t="s">
        <v>510</v>
      </c>
      <c r="D128" s="67"/>
      <c r="E128" s="68">
        <v>45</v>
      </c>
      <c r="F128" s="175" t="s">
        <v>508</v>
      </c>
      <c r="G128" s="69"/>
      <c r="H128" s="70">
        <f>ROUND((Source!AF47*Source!AV47+Source!AE47*Source!AV47)*(Source!FY47)/100,2)</f>
        <v>6.69</v>
      </c>
      <c r="I128" s="70">
        <f>T128</f>
        <v>0.3</v>
      </c>
      <c r="J128" s="69" t="s">
        <v>515</v>
      </c>
      <c r="K128" s="176">
        <f>U128</f>
        <v>4.41</v>
      </c>
      <c r="O128" s="22"/>
      <c r="P128" s="22"/>
      <c r="Q128" s="22"/>
      <c r="R128" s="22"/>
      <c r="S128" s="22"/>
      <c r="T128" s="22">
        <f>ROUND((ROUND(Source!AF47*Source!AV47*Source!I47,2)+ROUND(Source!AE47*Source!AV47*Source!I47,2))*(Source!FY47)/100,2)</f>
        <v>0.3</v>
      </c>
      <c r="U128" s="22">
        <f>Source!Y47</f>
        <v>4.41</v>
      </c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>
        <f>T128</f>
        <v>0.3</v>
      </c>
      <c r="HA128" s="22"/>
      <c r="HB128" s="22">
        <f>T128</f>
        <v>0.3</v>
      </c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</row>
    <row r="129" spans="1:255" x14ac:dyDescent="0.2">
      <c r="A129" s="64"/>
      <c r="B129" s="63"/>
      <c r="C129" s="63"/>
      <c r="D129" s="63"/>
      <c r="E129" s="63"/>
      <c r="F129" s="63"/>
      <c r="G129" s="63"/>
      <c r="H129" s="155">
        <f>R129</f>
        <v>5.6</v>
      </c>
      <c r="I129" s="156"/>
      <c r="J129" s="155">
        <f>S129</f>
        <v>72.28</v>
      </c>
      <c r="K129" s="157"/>
      <c r="O129" s="22"/>
      <c r="P129" s="22"/>
      <c r="Q129" s="22"/>
      <c r="R129" s="22">
        <f>SUM(T124:T128)</f>
        <v>5.6</v>
      </c>
      <c r="S129" s="22">
        <f>SUM(U124:U128)</f>
        <v>72.28</v>
      </c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>
        <f>R129</f>
        <v>5.6</v>
      </c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</row>
    <row r="130" spans="1:255" ht="24" x14ac:dyDescent="0.2">
      <c r="A130" s="72">
        <v>13</v>
      </c>
      <c r="B130" s="78" t="s">
        <v>77</v>
      </c>
      <c r="C130" s="73" t="s">
        <v>78</v>
      </c>
      <c r="D130" s="74" t="s">
        <v>29</v>
      </c>
      <c r="E130" s="75">
        <v>2.9000000000000001E-2</v>
      </c>
      <c r="F130" s="76">
        <f>Source!AK49</f>
        <v>2281.9899999999998</v>
      </c>
      <c r="G130" s="173" t="s">
        <v>3</v>
      </c>
      <c r="H130" s="76">
        <f>Source!AB49</f>
        <v>2269.79</v>
      </c>
      <c r="I130" s="76"/>
      <c r="J130" s="174"/>
      <c r="K130" s="77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</row>
    <row r="131" spans="1:255" x14ac:dyDescent="0.2">
      <c r="A131" s="53"/>
      <c r="B131" s="50"/>
      <c r="C131" s="50" t="s">
        <v>504</v>
      </c>
      <c r="D131" s="51"/>
      <c r="E131" s="52"/>
      <c r="F131" s="54">
        <v>126.07</v>
      </c>
      <c r="G131" s="170"/>
      <c r="H131" s="54">
        <f>Source!AF49</f>
        <v>126.07</v>
      </c>
      <c r="I131" s="54">
        <f>T131</f>
        <v>3.66</v>
      </c>
      <c r="J131" s="170">
        <v>18.3</v>
      </c>
      <c r="K131" s="55">
        <f>U131</f>
        <v>66.91</v>
      </c>
      <c r="O131" s="22"/>
      <c r="P131" s="22"/>
      <c r="Q131" s="22"/>
      <c r="R131" s="22"/>
      <c r="S131" s="22"/>
      <c r="T131" s="22">
        <f>ROUND(Source!AF49*Source!AV49*Source!I49,2)</f>
        <v>3.66</v>
      </c>
      <c r="U131" s="22">
        <f>Source!S49</f>
        <v>66.91</v>
      </c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>
        <f>T131</f>
        <v>3.66</v>
      </c>
      <c r="GK131" s="22">
        <f>T131</f>
        <v>3.66</v>
      </c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>
        <f>T131</f>
        <v>3.66</v>
      </c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</row>
    <row r="132" spans="1:255" x14ac:dyDescent="0.2">
      <c r="A132" s="60"/>
      <c r="B132" s="57"/>
      <c r="C132" s="57" t="s">
        <v>505</v>
      </c>
      <c r="D132" s="58"/>
      <c r="E132" s="59"/>
      <c r="F132" s="61">
        <v>2143.7199999999998</v>
      </c>
      <c r="G132" s="171"/>
      <c r="H132" s="61">
        <f>Source!AD49</f>
        <v>2143.7199999999998</v>
      </c>
      <c r="I132" s="61">
        <f>T132</f>
        <v>62.17</v>
      </c>
      <c r="J132" s="171">
        <v>12.5</v>
      </c>
      <c r="K132" s="62">
        <f>U132</f>
        <v>777.1</v>
      </c>
      <c r="O132" s="22"/>
      <c r="P132" s="22"/>
      <c r="Q132" s="22"/>
      <c r="R132" s="22"/>
      <c r="S132" s="22"/>
      <c r="T132" s="22">
        <f>ROUND(Source!AD49*Source!AV49*Source!I49,2)</f>
        <v>62.17</v>
      </c>
      <c r="U132" s="22">
        <f>Source!Q49</f>
        <v>777.1</v>
      </c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>
        <f>T132</f>
        <v>62.17</v>
      </c>
      <c r="GK132" s="22"/>
      <c r="GL132" s="22">
        <f>T132</f>
        <v>62.17</v>
      </c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>
        <f>T132</f>
        <v>62.17</v>
      </c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</row>
    <row r="133" spans="1:255" x14ac:dyDescent="0.2">
      <c r="A133" s="60"/>
      <c r="B133" s="57"/>
      <c r="C133" s="57" t="s">
        <v>506</v>
      </c>
      <c r="D133" s="58"/>
      <c r="E133" s="59"/>
      <c r="F133" s="61">
        <v>177.59</v>
      </c>
      <c r="G133" s="171"/>
      <c r="H133" s="61">
        <f>Source!AE49</f>
        <v>177.59</v>
      </c>
      <c r="I133" s="61">
        <f>GM133</f>
        <v>5.15</v>
      </c>
      <c r="J133" s="171">
        <v>18.3</v>
      </c>
      <c r="K133" s="62">
        <f>Source!R49</f>
        <v>94.25</v>
      </c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>
        <f>ROUND(Source!AE49*Source!AV49*Source!I49,2)</f>
        <v>5.15</v>
      </c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</row>
    <row r="134" spans="1:255" x14ac:dyDescent="0.2">
      <c r="A134" s="60"/>
      <c r="B134" s="57"/>
      <c r="C134" s="57" t="s">
        <v>507</v>
      </c>
      <c r="D134" s="58"/>
      <c r="E134" s="59">
        <v>142</v>
      </c>
      <c r="F134" s="172" t="s">
        <v>508</v>
      </c>
      <c r="G134" s="171"/>
      <c r="H134" s="61">
        <f>ROUND((Source!AF49*Source!AV49+Source!AE49*Source!AV49)*(Source!FX49)/100,2)</f>
        <v>431.2</v>
      </c>
      <c r="I134" s="61">
        <f>T134</f>
        <v>12.51</v>
      </c>
      <c r="J134" s="171" t="s">
        <v>522</v>
      </c>
      <c r="K134" s="62">
        <f>U134</f>
        <v>195</v>
      </c>
      <c r="O134" s="22"/>
      <c r="P134" s="22"/>
      <c r="Q134" s="22"/>
      <c r="R134" s="22"/>
      <c r="S134" s="22"/>
      <c r="T134" s="22">
        <f>ROUND((ROUND(Source!AF49*Source!AV49*Source!I49,2)+ROUND(Source!AE49*Source!AV49*Source!I49,2))*(Source!FX49)/100,2)</f>
        <v>12.51</v>
      </c>
      <c r="U134" s="22">
        <f>Source!X49</f>
        <v>195</v>
      </c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>
        <f>T134</f>
        <v>12.51</v>
      </c>
      <c r="GZ134" s="22"/>
      <c r="HA134" s="22"/>
      <c r="HB134" s="22">
        <f>T134</f>
        <v>12.51</v>
      </c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</row>
    <row r="135" spans="1:255" x14ac:dyDescent="0.2">
      <c r="A135" s="60"/>
      <c r="B135" s="57"/>
      <c r="C135" s="57" t="s">
        <v>510</v>
      </c>
      <c r="D135" s="58"/>
      <c r="E135" s="59">
        <v>95</v>
      </c>
      <c r="F135" s="172" t="s">
        <v>508</v>
      </c>
      <c r="G135" s="171"/>
      <c r="H135" s="61">
        <f>ROUND((Source!AF49*Source!AV49+Source!AE49*Source!AV49)*(Source!FY49)/100,2)</f>
        <v>288.48</v>
      </c>
      <c r="I135" s="61">
        <f>T135</f>
        <v>8.3699999999999992</v>
      </c>
      <c r="J135" s="171" t="s">
        <v>523</v>
      </c>
      <c r="K135" s="62">
        <f>U135</f>
        <v>122.48</v>
      </c>
      <c r="O135" s="22"/>
      <c r="P135" s="22"/>
      <c r="Q135" s="22"/>
      <c r="R135" s="22"/>
      <c r="S135" s="22"/>
      <c r="T135" s="22">
        <f>ROUND((ROUND(Source!AF49*Source!AV49*Source!I49,2)+ROUND(Source!AE49*Source!AV49*Source!I49,2))*(Source!FY49)/100,2)</f>
        <v>8.3699999999999992</v>
      </c>
      <c r="U135" s="22">
        <f>Source!Y49</f>
        <v>122.48</v>
      </c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>
        <f>T135</f>
        <v>8.3699999999999992</v>
      </c>
      <c r="HA135" s="22"/>
      <c r="HB135" s="22">
        <f>T135</f>
        <v>8.3699999999999992</v>
      </c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</row>
    <row r="136" spans="1:255" ht="13.5" thickBot="1" x14ac:dyDescent="0.25">
      <c r="A136" s="65"/>
      <c r="B136" s="66"/>
      <c r="C136" s="66" t="s">
        <v>512</v>
      </c>
      <c r="D136" s="67" t="s">
        <v>513</v>
      </c>
      <c r="E136" s="68">
        <v>15.72</v>
      </c>
      <c r="F136" s="69"/>
      <c r="G136" s="69"/>
      <c r="H136" s="69">
        <f>ROUND(Source!AH49,2)</f>
        <v>15.72</v>
      </c>
      <c r="I136" s="70">
        <f>Source!U49</f>
        <v>0.45588000000000006</v>
      </c>
      <c r="J136" s="69"/>
      <c r="K136" s="71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</row>
    <row r="137" spans="1:255" x14ac:dyDescent="0.2">
      <c r="A137" s="64"/>
      <c r="B137" s="63"/>
      <c r="C137" s="63"/>
      <c r="D137" s="63"/>
      <c r="E137" s="63"/>
      <c r="F137" s="63"/>
      <c r="G137" s="63"/>
      <c r="H137" s="155">
        <f>R137</f>
        <v>86.710000000000008</v>
      </c>
      <c r="I137" s="156"/>
      <c r="J137" s="155">
        <f>S137</f>
        <v>1161.49</v>
      </c>
      <c r="K137" s="157"/>
      <c r="O137" s="22"/>
      <c r="P137" s="22"/>
      <c r="Q137" s="22"/>
      <c r="R137" s="22">
        <f>SUM(T130:T136)</f>
        <v>86.710000000000008</v>
      </c>
      <c r="S137" s="22">
        <f>SUM(U130:U136)</f>
        <v>1161.49</v>
      </c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>
        <f>R137</f>
        <v>86.710000000000008</v>
      </c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</row>
    <row r="138" spans="1:255" ht="72" x14ac:dyDescent="0.2">
      <c r="A138" s="72">
        <v>14</v>
      </c>
      <c r="B138" s="78" t="s">
        <v>83</v>
      </c>
      <c r="C138" s="73" t="s">
        <v>84</v>
      </c>
      <c r="D138" s="74" t="s">
        <v>73</v>
      </c>
      <c r="E138" s="75">
        <v>2.9000000000000001E-2</v>
      </c>
      <c r="F138" s="76">
        <f>Source!AK51</f>
        <v>22804.16</v>
      </c>
      <c r="G138" s="173" t="s">
        <v>3</v>
      </c>
      <c r="H138" s="76">
        <f>Source!AB51</f>
        <v>3288.36</v>
      </c>
      <c r="I138" s="76"/>
      <c r="J138" s="174"/>
      <c r="K138" s="77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</row>
    <row r="139" spans="1:255" x14ac:dyDescent="0.2">
      <c r="A139" s="53"/>
      <c r="B139" s="50"/>
      <c r="C139" s="50" t="s">
        <v>504</v>
      </c>
      <c r="D139" s="51"/>
      <c r="E139" s="52"/>
      <c r="F139" s="54">
        <v>270.83999999999997</v>
      </c>
      <c r="G139" s="170"/>
      <c r="H139" s="54">
        <f>Source!AF51</f>
        <v>270.83999999999997</v>
      </c>
      <c r="I139" s="54">
        <f>T139</f>
        <v>7.85</v>
      </c>
      <c r="J139" s="170">
        <v>18.3</v>
      </c>
      <c r="K139" s="55">
        <f>U139</f>
        <v>143.72999999999999</v>
      </c>
      <c r="O139" s="22"/>
      <c r="P139" s="22"/>
      <c r="Q139" s="22"/>
      <c r="R139" s="22"/>
      <c r="S139" s="22"/>
      <c r="T139" s="22">
        <f>ROUND(Source!AF51*Source!AV51*Source!I51,2)</f>
        <v>7.85</v>
      </c>
      <c r="U139" s="22">
        <f>Source!S51</f>
        <v>143.72999999999999</v>
      </c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>
        <f>T139</f>
        <v>7.85</v>
      </c>
      <c r="GK139" s="22">
        <f>T139</f>
        <v>7.85</v>
      </c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>
        <f>T139</f>
        <v>7.85</v>
      </c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</row>
    <row r="140" spans="1:255" x14ac:dyDescent="0.2">
      <c r="A140" s="60"/>
      <c r="B140" s="57"/>
      <c r="C140" s="57" t="s">
        <v>505</v>
      </c>
      <c r="D140" s="58"/>
      <c r="E140" s="59"/>
      <c r="F140" s="61">
        <v>3017.52</v>
      </c>
      <c r="G140" s="171"/>
      <c r="H140" s="61">
        <f>Source!AD51</f>
        <v>3017.52</v>
      </c>
      <c r="I140" s="61">
        <f>T140</f>
        <v>87.51</v>
      </c>
      <c r="J140" s="171">
        <v>12.5</v>
      </c>
      <c r="K140" s="62">
        <f>U140</f>
        <v>1093.8499999999999</v>
      </c>
      <c r="O140" s="22"/>
      <c r="P140" s="22"/>
      <c r="Q140" s="22"/>
      <c r="R140" s="22"/>
      <c r="S140" s="22"/>
      <c r="T140" s="22">
        <f>ROUND(Source!AD51*Source!AV51*Source!I51,2)</f>
        <v>87.51</v>
      </c>
      <c r="U140" s="22">
        <f>Source!Q51</f>
        <v>1093.8499999999999</v>
      </c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>
        <f>T140</f>
        <v>87.51</v>
      </c>
      <c r="GK140" s="22"/>
      <c r="GL140" s="22">
        <f>T140</f>
        <v>87.51</v>
      </c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>
        <f>T140</f>
        <v>87.51</v>
      </c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</row>
    <row r="141" spans="1:255" x14ac:dyDescent="0.2">
      <c r="A141" s="60"/>
      <c r="B141" s="57"/>
      <c r="C141" s="57" t="s">
        <v>506</v>
      </c>
      <c r="D141" s="58"/>
      <c r="E141" s="59"/>
      <c r="F141" s="61">
        <v>379.93</v>
      </c>
      <c r="G141" s="171"/>
      <c r="H141" s="61">
        <f>Source!AE51</f>
        <v>379.93</v>
      </c>
      <c r="I141" s="61">
        <f>GM141</f>
        <v>11.02</v>
      </c>
      <c r="J141" s="171">
        <v>18.3</v>
      </c>
      <c r="K141" s="62">
        <f>Source!R51</f>
        <v>201.63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>
        <f>ROUND(Source!AE51*Source!AV51*Source!I51,2)</f>
        <v>11.02</v>
      </c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</row>
    <row r="142" spans="1:255" x14ac:dyDescent="0.2">
      <c r="A142" s="60"/>
      <c r="B142" s="57"/>
      <c r="C142" s="57" t="s">
        <v>507</v>
      </c>
      <c r="D142" s="58"/>
      <c r="E142" s="59">
        <v>142</v>
      </c>
      <c r="F142" s="172" t="s">
        <v>508</v>
      </c>
      <c r="G142" s="171"/>
      <c r="H142" s="61">
        <f>ROUND((Source!AF51*Source!AV51+Source!AE51*Source!AV51)*(Source!FX51)/100,2)</f>
        <v>924.09</v>
      </c>
      <c r="I142" s="61">
        <f>T142</f>
        <v>26.8</v>
      </c>
      <c r="J142" s="171" t="s">
        <v>522</v>
      </c>
      <c r="K142" s="62">
        <f>U142</f>
        <v>417.89</v>
      </c>
      <c r="O142" s="22"/>
      <c r="P142" s="22"/>
      <c r="Q142" s="22"/>
      <c r="R142" s="22"/>
      <c r="S142" s="22"/>
      <c r="T142" s="22">
        <f>ROUND((ROUND(Source!AF51*Source!AV51*Source!I51,2)+ROUND(Source!AE51*Source!AV51*Source!I51,2))*(Source!FX51)/100,2)</f>
        <v>26.8</v>
      </c>
      <c r="U142" s="22">
        <f>Source!X51</f>
        <v>417.89</v>
      </c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>
        <f>T142</f>
        <v>26.8</v>
      </c>
      <c r="GZ142" s="22"/>
      <c r="HA142" s="22"/>
      <c r="HB142" s="22">
        <f>T142</f>
        <v>26.8</v>
      </c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</row>
    <row r="143" spans="1:255" x14ac:dyDescent="0.2">
      <c r="A143" s="60"/>
      <c r="B143" s="57"/>
      <c r="C143" s="57" t="s">
        <v>510</v>
      </c>
      <c r="D143" s="58"/>
      <c r="E143" s="59">
        <v>95</v>
      </c>
      <c r="F143" s="172" t="s">
        <v>508</v>
      </c>
      <c r="G143" s="171"/>
      <c r="H143" s="61">
        <f>ROUND((Source!AF51*Source!AV51+Source!AE51*Source!AV51)*(Source!FY51)/100,2)</f>
        <v>618.23</v>
      </c>
      <c r="I143" s="61">
        <f>T143</f>
        <v>17.93</v>
      </c>
      <c r="J143" s="171" t="s">
        <v>523</v>
      </c>
      <c r="K143" s="62">
        <f>U143</f>
        <v>262.47000000000003</v>
      </c>
      <c r="O143" s="22"/>
      <c r="P143" s="22"/>
      <c r="Q143" s="22"/>
      <c r="R143" s="22"/>
      <c r="S143" s="22"/>
      <c r="T143" s="22">
        <f>ROUND((ROUND(Source!AF51*Source!AV51*Source!I51,2)+ROUND(Source!AE51*Source!AV51*Source!I51,2))*(Source!FY51)/100,2)</f>
        <v>17.93</v>
      </c>
      <c r="U143" s="22">
        <f>Source!Y51</f>
        <v>262.47000000000003</v>
      </c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>
        <f>T143</f>
        <v>17.93</v>
      </c>
      <c r="HA143" s="22"/>
      <c r="HB143" s="22">
        <f>T143</f>
        <v>17.93</v>
      </c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</row>
    <row r="144" spans="1:255" ht="13.5" thickBot="1" x14ac:dyDescent="0.25">
      <c r="A144" s="65"/>
      <c r="B144" s="66"/>
      <c r="C144" s="66" t="s">
        <v>512</v>
      </c>
      <c r="D144" s="67" t="s">
        <v>513</v>
      </c>
      <c r="E144" s="68">
        <v>33.15</v>
      </c>
      <c r="F144" s="69"/>
      <c r="G144" s="69"/>
      <c r="H144" s="69">
        <f>ROUND(Source!AH51,2)</f>
        <v>33.15</v>
      </c>
      <c r="I144" s="70">
        <f>Source!U51</f>
        <v>0.96135000000000004</v>
      </c>
      <c r="J144" s="69"/>
      <c r="K144" s="7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spans="1:255" x14ac:dyDescent="0.2">
      <c r="A145" s="64"/>
      <c r="B145" s="63"/>
      <c r="C145" s="63"/>
      <c r="D145" s="63"/>
      <c r="E145" s="63"/>
      <c r="F145" s="63"/>
      <c r="G145" s="63"/>
      <c r="H145" s="155">
        <f>R145</f>
        <v>140.09</v>
      </c>
      <c r="I145" s="156"/>
      <c r="J145" s="155">
        <f>S145</f>
        <v>1917.9399999999998</v>
      </c>
      <c r="K145" s="157"/>
      <c r="O145" s="22"/>
      <c r="P145" s="22"/>
      <c r="Q145" s="22"/>
      <c r="R145" s="22">
        <f>SUM(T138:T144)</f>
        <v>140.09</v>
      </c>
      <c r="S145" s="22">
        <f>SUM(U138:U144)</f>
        <v>1917.9399999999998</v>
      </c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>
        <f>R145</f>
        <v>140.09</v>
      </c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</row>
    <row r="146" spans="1:255" ht="48" x14ac:dyDescent="0.2">
      <c r="A146" s="72">
        <v>15</v>
      </c>
      <c r="B146" s="78" t="s">
        <v>87</v>
      </c>
      <c r="C146" s="73" t="s">
        <v>88</v>
      </c>
      <c r="D146" s="74" t="s">
        <v>89</v>
      </c>
      <c r="E146" s="75">
        <v>0.28999999999999998</v>
      </c>
      <c r="F146" s="76">
        <f>Source!AK53</f>
        <v>299.11</v>
      </c>
      <c r="G146" s="173" t="s">
        <v>3</v>
      </c>
      <c r="H146" s="76">
        <f>Source!AB53</f>
        <v>197.71</v>
      </c>
      <c r="I146" s="76"/>
      <c r="J146" s="174"/>
      <c r="K146" s="77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</row>
    <row r="147" spans="1:255" x14ac:dyDescent="0.2">
      <c r="A147" s="53"/>
      <c r="B147" s="50"/>
      <c r="C147" s="50" t="s">
        <v>504</v>
      </c>
      <c r="D147" s="51"/>
      <c r="E147" s="52"/>
      <c r="F147" s="54">
        <v>140.46</v>
      </c>
      <c r="G147" s="170"/>
      <c r="H147" s="54">
        <f>Source!AF53</f>
        <v>140.46</v>
      </c>
      <c r="I147" s="54">
        <f>T147</f>
        <v>40.729999999999997</v>
      </c>
      <c r="J147" s="170">
        <v>18.3</v>
      </c>
      <c r="K147" s="55">
        <f>U147</f>
        <v>745.42</v>
      </c>
      <c r="O147" s="22"/>
      <c r="P147" s="22"/>
      <c r="Q147" s="22"/>
      <c r="R147" s="22"/>
      <c r="S147" s="22"/>
      <c r="T147" s="22">
        <f>ROUND(Source!AF53*Source!AV53*Source!I53,2)</f>
        <v>40.729999999999997</v>
      </c>
      <c r="U147" s="22">
        <f>Source!S53</f>
        <v>745.42</v>
      </c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>
        <f>T147</f>
        <v>40.729999999999997</v>
      </c>
      <c r="GK147" s="22">
        <f>T147</f>
        <v>40.729999999999997</v>
      </c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>
        <f>T147</f>
        <v>40.729999999999997</v>
      </c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</row>
    <row r="148" spans="1:255" x14ac:dyDescent="0.2">
      <c r="A148" s="60"/>
      <c r="B148" s="57"/>
      <c r="C148" s="57" t="s">
        <v>505</v>
      </c>
      <c r="D148" s="58"/>
      <c r="E148" s="59"/>
      <c r="F148" s="61">
        <v>57.25</v>
      </c>
      <c r="G148" s="171"/>
      <c r="H148" s="61">
        <f>Source!AD53</f>
        <v>57.25</v>
      </c>
      <c r="I148" s="61">
        <f>T148</f>
        <v>16.600000000000001</v>
      </c>
      <c r="J148" s="171">
        <v>12.5</v>
      </c>
      <c r="K148" s="62">
        <f>U148</f>
        <v>207.53</v>
      </c>
      <c r="O148" s="22"/>
      <c r="P148" s="22"/>
      <c r="Q148" s="22"/>
      <c r="R148" s="22"/>
      <c r="S148" s="22"/>
      <c r="T148" s="22">
        <f>ROUND(Source!AD53*Source!AV53*Source!I53,2)</f>
        <v>16.600000000000001</v>
      </c>
      <c r="U148" s="22">
        <f>Source!Q53</f>
        <v>207.53</v>
      </c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>
        <f>T148</f>
        <v>16.600000000000001</v>
      </c>
      <c r="GK148" s="22"/>
      <c r="GL148" s="22">
        <f>T148</f>
        <v>16.600000000000001</v>
      </c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>
        <f>T148</f>
        <v>16.600000000000001</v>
      </c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x14ac:dyDescent="0.2">
      <c r="A149" s="60"/>
      <c r="B149" s="57"/>
      <c r="C149" s="57" t="s">
        <v>506</v>
      </c>
      <c r="D149" s="58"/>
      <c r="E149" s="59"/>
      <c r="F149" s="61">
        <v>0.8</v>
      </c>
      <c r="G149" s="171"/>
      <c r="H149" s="61">
        <f>Source!AE53</f>
        <v>0.8</v>
      </c>
      <c r="I149" s="61">
        <f>GM149</f>
        <v>0.23</v>
      </c>
      <c r="J149" s="171">
        <v>18.3</v>
      </c>
      <c r="K149" s="62">
        <f>Source!R53</f>
        <v>4.25</v>
      </c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>
        <f>ROUND(Source!AE53*Source!AV53*Source!I53,2)</f>
        <v>0.23</v>
      </c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</row>
    <row r="150" spans="1:255" x14ac:dyDescent="0.2">
      <c r="A150" s="60"/>
      <c r="B150" s="57"/>
      <c r="C150" s="57" t="s">
        <v>507</v>
      </c>
      <c r="D150" s="58"/>
      <c r="E150" s="59">
        <v>142</v>
      </c>
      <c r="F150" s="172" t="s">
        <v>508</v>
      </c>
      <c r="G150" s="171"/>
      <c r="H150" s="61">
        <f>ROUND((Source!AF53*Source!AV53+Source!AE53*Source!AV53)*(Source!FX53)/100,2)</f>
        <v>200.59</v>
      </c>
      <c r="I150" s="61">
        <f>T150</f>
        <v>58.16</v>
      </c>
      <c r="J150" s="171" t="s">
        <v>522</v>
      </c>
      <c r="K150" s="62">
        <f>U150</f>
        <v>907.1</v>
      </c>
      <c r="O150" s="22"/>
      <c r="P150" s="22"/>
      <c r="Q150" s="22"/>
      <c r="R150" s="22"/>
      <c r="S150" s="22"/>
      <c r="T150" s="22">
        <f>ROUND((ROUND(Source!AF53*Source!AV53*Source!I53,2)+ROUND(Source!AE53*Source!AV53*Source!I53,2))*(Source!FX53)/100,2)</f>
        <v>58.16</v>
      </c>
      <c r="U150" s="22">
        <f>Source!X53</f>
        <v>907.1</v>
      </c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>
        <f>T150</f>
        <v>58.16</v>
      </c>
      <c r="GZ150" s="22"/>
      <c r="HA150" s="22"/>
      <c r="HB150" s="22">
        <f>T150</f>
        <v>58.16</v>
      </c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</row>
    <row r="151" spans="1:255" x14ac:dyDescent="0.2">
      <c r="A151" s="60"/>
      <c r="B151" s="57"/>
      <c r="C151" s="57" t="s">
        <v>510</v>
      </c>
      <c r="D151" s="58"/>
      <c r="E151" s="59">
        <v>95</v>
      </c>
      <c r="F151" s="172" t="s">
        <v>508</v>
      </c>
      <c r="G151" s="171"/>
      <c r="H151" s="61">
        <f>ROUND((Source!AF53*Source!AV53+Source!AE53*Source!AV53)*(Source!FY53)/100,2)</f>
        <v>134.19999999999999</v>
      </c>
      <c r="I151" s="61">
        <f>T151</f>
        <v>38.909999999999997</v>
      </c>
      <c r="J151" s="171" t="s">
        <v>523</v>
      </c>
      <c r="K151" s="62">
        <f>U151</f>
        <v>569.75</v>
      </c>
      <c r="O151" s="22"/>
      <c r="P151" s="22"/>
      <c r="Q151" s="22"/>
      <c r="R151" s="22"/>
      <c r="S151" s="22"/>
      <c r="T151" s="22">
        <f>ROUND((ROUND(Source!AF53*Source!AV53*Source!I53,2)+ROUND(Source!AE53*Source!AV53*Source!I53,2))*(Source!FY53)/100,2)</f>
        <v>38.909999999999997</v>
      </c>
      <c r="U151" s="22">
        <f>Source!Y53</f>
        <v>569.75</v>
      </c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>
        <f>T151</f>
        <v>38.909999999999997</v>
      </c>
      <c r="HA151" s="22"/>
      <c r="HB151" s="22">
        <f>T151</f>
        <v>38.909999999999997</v>
      </c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</row>
    <row r="152" spans="1:255" ht="13.5" thickBot="1" x14ac:dyDescent="0.25">
      <c r="A152" s="65"/>
      <c r="B152" s="66"/>
      <c r="C152" s="66" t="s">
        <v>512</v>
      </c>
      <c r="D152" s="67" t="s">
        <v>513</v>
      </c>
      <c r="E152" s="68">
        <v>15.12</v>
      </c>
      <c r="F152" s="69"/>
      <c r="G152" s="69"/>
      <c r="H152" s="69">
        <f>ROUND(Source!AH53,2)</f>
        <v>15.12</v>
      </c>
      <c r="I152" s="70">
        <f>Source!U53</f>
        <v>4.3847999999999994</v>
      </c>
      <c r="J152" s="69"/>
      <c r="K152" s="7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</row>
    <row r="153" spans="1:255" x14ac:dyDescent="0.2">
      <c r="A153" s="64"/>
      <c r="B153" s="63"/>
      <c r="C153" s="63"/>
      <c r="D153" s="63"/>
      <c r="E153" s="63"/>
      <c r="F153" s="63"/>
      <c r="G153" s="63"/>
      <c r="H153" s="155">
        <f>R153</f>
        <v>154.39999999999998</v>
      </c>
      <c r="I153" s="156"/>
      <c r="J153" s="155">
        <f>S153</f>
        <v>2429.8000000000002</v>
      </c>
      <c r="K153" s="157"/>
      <c r="O153" s="22"/>
      <c r="P153" s="22"/>
      <c r="Q153" s="22"/>
      <c r="R153" s="22">
        <f>SUM(T146:T152)</f>
        <v>154.39999999999998</v>
      </c>
      <c r="S153" s="22">
        <f>SUM(U146:U152)</f>
        <v>2429.8000000000002</v>
      </c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>
        <f>R153</f>
        <v>154.39999999999998</v>
      </c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</row>
    <row r="154" spans="1:255" ht="36" x14ac:dyDescent="0.2">
      <c r="A154" s="72">
        <v>16</v>
      </c>
      <c r="B154" s="78" t="s">
        <v>92</v>
      </c>
      <c r="C154" s="73" t="s">
        <v>93</v>
      </c>
      <c r="D154" s="74" t="s">
        <v>89</v>
      </c>
      <c r="E154" s="75">
        <v>0.28999999999999998</v>
      </c>
      <c r="F154" s="76">
        <f>Source!AK55</f>
        <v>29.950000000000003</v>
      </c>
      <c r="G154" s="173" t="s">
        <v>3</v>
      </c>
      <c r="H154" s="76">
        <f>Source!AB55</f>
        <v>29.95</v>
      </c>
      <c r="I154" s="76"/>
      <c r="J154" s="174"/>
      <c r="K154" s="77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</row>
    <row r="155" spans="1:255" x14ac:dyDescent="0.2">
      <c r="A155" s="53"/>
      <c r="B155" s="50"/>
      <c r="C155" s="50" t="s">
        <v>504</v>
      </c>
      <c r="D155" s="51"/>
      <c r="E155" s="52"/>
      <c r="F155" s="54">
        <v>21.55</v>
      </c>
      <c r="G155" s="170"/>
      <c r="H155" s="54">
        <f>Source!AF55</f>
        <v>21.55</v>
      </c>
      <c r="I155" s="54">
        <f>T155</f>
        <v>6.25</v>
      </c>
      <c r="J155" s="170">
        <v>18.3</v>
      </c>
      <c r="K155" s="55">
        <f>U155</f>
        <v>114.37</v>
      </c>
      <c r="O155" s="22"/>
      <c r="P155" s="22"/>
      <c r="Q155" s="22"/>
      <c r="R155" s="22"/>
      <c r="S155" s="22"/>
      <c r="T155" s="22">
        <f>ROUND(Source!AF55*Source!AV55*Source!I55,2)</f>
        <v>6.25</v>
      </c>
      <c r="U155" s="22">
        <f>Source!S55</f>
        <v>114.37</v>
      </c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>
        <f>T155</f>
        <v>6.25</v>
      </c>
      <c r="GK155" s="22">
        <f>T155</f>
        <v>6.25</v>
      </c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>
        <f>T155</f>
        <v>6.25</v>
      </c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</row>
    <row r="156" spans="1:255" x14ac:dyDescent="0.2">
      <c r="A156" s="60"/>
      <c r="B156" s="57"/>
      <c r="C156" s="57" t="s">
        <v>505</v>
      </c>
      <c r="D156" s="58"/>
      <c r="E156" s="59"/>
      <c r="F156" s="61">
        <v>8.4</v>
      </c>
      <c r="G156" s="171"/>
      <c r="H156" s="61">
        <f>Source!AD55</f>
        <v>8.4</v>
      </c>
      <c r="I156" s="61">
        <f>T156</f>
        <v>2.44</v>
      </c>
      <c r="J156" s="171">
        <v>12.5</v>
      </c>
      <c r="K156" s="62">
        <f>U156</f>
        <v>30.45</v>
      </c>
      <c r="O156" s="22"/>
      <c r="P156" s="22"/>
      <c r="Q156" s="22"/>
      <c r="R156" s="22"/>
      <c r="S156" s="22"/>
      <c r="T156" s="22">
        <f>ROUND(Source!AD55*Source!AV55*Source!I55,2)</f>
        <v>2.44</v>
      </c>
      <c r="U156" s="22">
        <f>Source!Q55</f>
        <v>30.45</v>
      </c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>
        <f>T156</f>
        <v>2.44</v>
      </c>
      <c r="GK156" s="22"/>
      <c r="GL156" s="22">
        <f>T156</f>
        <v>2.44</v>
      </c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>
        <f>T156</f>
        <v>2.44</v>
      </c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</row>
    <row r="157" spans="1:255" x14ac:dyDescent="0.2">
      <c r="A157" s="60"/>
      <c r="B157" s="57"/>
      <c r="C157" s="57" t="s">
        <v>507</v>
      </c>
      <c r="D157" s="58"/>
      <c r="E157" s="59">
        <v>142</v>
      </c>
      <c r="F157" s="172" t="s">
        <v>508</v>
      </c>
      <c r="G157" s="171"/>
      <c r="H157" s="61">
        <f>ROUND((Source!AF55*Source!AV55+Source!AE55*Source!AV55)*(Source!FX55)/100,2)</f>
        <v>30.6</v>
      </c>
      <c r="I157" s="61">
        <f>T157</f>
        <v>8.8800000000000008</v>
      </c>
      <c r="J157" s="171" t="s">
        <v>522</v>
      </c>
      <c r="K157" s="62">
        <f>U157</f>
        <v>138.38999999999999</v>
      </c>
      <c r="O157" s="22"/>
      <c r="P157" s="22"/>
      <c r="Q157" s="22"/>
      <c r="R157" s="22"/>
      <c r="S157" s="22"/>
      <c r="T157" s="22">
        <f>ROUND((ROUND(Source!AF55*Source!AV55*Source!I55,2)+ROUND(Source!AE55*Source!AV55*Source!I55,2))*(Source!FX55)/100,2)</f>
        <v>8.8800000000000008</v>
      </c>
      <c r="U157" s="22">
        <f>Source!X55</f>
        <v>138.38999999999999</v>
      </c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>
        <f>T157</f>
        <v>8.8800000000000008</v>
      </c>
      <c r="GZ157" s="22"/>
      <c r="HA157" s="22"/>
      <c r="HB157" s="22">
        <f>T157</f>
        <v>8.8800000000000008</v>
      </c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</row>
    <row r="158" spans="1:255" x14ac:dyDescent="0.2">
      <c r="A158" s="60"/>
      <c r="B158" s="57"/>
      <c r="C158" s="57" t="s">
        <v>510</v>
      </c>
      <c r="D158" s="58"/>
      <c r="E158" s="59">
        <v>95</v>
      </c>
      <c r="F158" s="172" t="s">
        <v>508</v>
      </c>
      <c r="G158" s="171"/>
      <c r="H158" s="61">
        <f>ROUND((Source!AF55*Source!AV55+Source!AE55*Source!AV55)*(Source!FY55)/100,2)</f>
        <v>20.47</v>
      </c>
      <c r="I158" s="61">
        <f>T158</f>
        <v>5.94</v>
      </c>
      <c r="J158" s="171" t="s">
        <v>523</v>
      </c>
      <c r="K158" s="62">
        <f>U158</f>
        <v>86.92</v>
      </c>
      <c r="O158" s="22"/>
      <c r="P158" s="22"/>
      <c r="Q158" s="22"/>
      <c r="R158" s="22"/>
      <c r="S158" s="22"/>
      <c r="T158" s="22">
        <f>ROUND((ROUND(Source!AF55*Source!AV55*Source!I55,2)+ROUND(Source!AE55*Source!AV55*Source!I55,2))*(Source!FY55)/100,2)</f>
        <v>5.94</v>
      </c>
      <c r="U158" s="22">
        <f>Source!Y55</f>
        <v>86.92</v>
      </c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>
        <f>T158</f>
        <v>5.94</v>
      </c>
      <c r="HA158" s="22"/>
      <c r="HB158" s="22">
        <f>T158</f>
        <v>5.94</v>
      </c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</row>
    <row r="159" spans="1:255" ht="13.5" thickBot="1" x14ac:dyDescent="0.25">
      <c r="A159" s="65"/>
      <c r="B159" s="66"/>
      <c r="C159" s="66" t="s">
        <v>512</v>
      </c>
      <c r="D159" s="67" t="s">
        <v>513</v>
      </c>
      <c r="E159" s="68">
        <v>2.3199999999999998</v>
      </c>
      <c r="F159" s="69"/>
      <c r="G159" s="69"/>
      <c r="H159" s="69">
        <f>ROUND(Source!AH55,2)</f>
        <v>2.3199999999999998</v>
      </c>
      <c r="I159" s="70">
        <f>Source!U55</f>
        <v>0.67279999999999995</v>
      </c>
      <c r="J159" s="69"/>
      <c r="K159" s="7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</row>
    <row r="160" spans="1:255" x14ac:dyDescent="0.2">
      <c r="A160" s="64"/>
      <c r="B160" s="63"/>
      <c r="C160" s="63"/>
      <c r="D160" s="63"/>
      <c r="E160" s="63"/>
      <c r="F160" s="63"/>
      <c r="G160" s="63"/>
      <c r="H160" s="155">
        <f>R160</f>
        <v>23.51</v>
      </c>
      <c r="I160" s="156"/>
      <c r="J160" s="155">
        <f>S160</f>
        <v>370.13</v>
      </c>
      <c r="K160" s="157"/>
      <c r="O160" s="22"/>
      <c r="P160" s="22"/>
      <c r="Q160" s="22"/>
      <c r="R160" s="22">
        <f>SUM(T154:T159)</f>
        <v>23.51</v>
      </c>
      <c r="S160" s="22">
        <f>SUM(U154:U159)</f>
        <v>370.13</v>
      </c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>
        <f>R160</f>
        <v>23.51</v>
      </c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</row>
    <row r="161" spans="1:255" ht="24" x14ac:dyDescent="0.2">
      <c r="A161" s="72">
        <v>17</v>
      </c>
      <c r="B161" s="78" t="s">
        <v>96</v>
      </c>
      <c r="C161" s="73" t="s">
        <v>97</v>
      </c>
      <c r="D161" s="74" t="s">
        <v>98</v>
      </c>
      <c r="E161" s="75">
        <v>0.6</v>
      </c>
      <c r="F161" s="76">
        <f>Source!AK57</f>
        <v>634.36</v>
      </c>
      <c r="G161" s="173" t="s">
        <v>3</v>
      </c>
      <c r="H161" s="76">
        <f>Source!AB57</f>
        <v>148.52000000000001</v>
      </c>
      <c r="I161" s="76"/>
      <c r="J161" s="174"/>
      <c r="K161" s="77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</row>
    <row r="162" spans="1:255" x14ac:dyDescent="0.2">
      <c r="A162" s="53"/>
      <c r="B162" s="50"/>
      <c r="C162" s="50" t="s">
        <v>504</v>
      </c>
      <c r="D162" s="51"/>
      <c r="E162" s="52"/>
      <c r="F162" s="54">
        <v>100.58</v>
      </c>
      <c r="G162" s="170"/>
      <c r="H162" s="54">
        <f>Source!AF57</f>
        <v>100.58</v>
      </c>
      <c r="I162" s="54">
        <f>T162</f>
        <v>60.35</v>
      </c>
      <c r="J162" s="170">
        <v>18.3</v>
      </c>
      <c r="K162" s="55">
        <f>U162</f>
        <v>1104.3699999999999</v>
      </c>
      <c r="O162" s="22"/>
      <c r="P162" s="22"/>
      <c r="Q162" s="22"/>
      <c r="R162" s="22"/>
      <c r="S162" s="22"/>
      <c r="T162" s="22">
        <f>ROUND(Source!AF57*Source!AV57*Source!I57,2)</f>
        <v>60.35</v>
      </c>
      <c r="U162" s="22">
        <f>Source!S57</f>
        <v>1104.3699999999999</v>
      </c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>
        <f>T162</f>
        <v>60.35</v>
      </c>
      <c r="GK162" s="22">
        <f>T162</f>
        <v>60.35</v>
      </c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>
        <f>T162</f>
        <v>60.35</v>
      </c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</row>
    <row r="163" spans="1:255" x14ac:dyDescent="0.2">
      <c r="A163" s="60"/>
      <c r="B163" s="57"/>
      <c r="C163" s="57" t="s">
        <v>505</v>
      </c>
      <c r="D163" s="58"/>
      <c r="E163" s="59"/>
      <c r="F163" s="61">
        <v>47.94</v>
      </c>
      <c r="G163" s="171"/>
      <c r="H163" s="61">
        <f>Source!AD57</f>
        <v>47.94</v>
      </c>
      <c r="I163" s="61">
        <f>T163</f>
        <v>28.76</v>
      </c>
      <c r="J163" s="171">
        <v>12.5</v>
      </c>
      <c r="K163" s="62">
        <f>U163</f>
        <v>359.55</v>
      </c>
      <c r="O163" s="22"/>
      <c r="P163" s="22"/>
      <c r="Q163" s="22"/>
      <c r="R163" s="22"/>
      <c r="S163" s="22"/>
      <c r="T163" s="22">
        <f>ROUND(Source!AD57*Source!AV57*Source!I57,2)</f>
        <v>28.76</v>
      </c>
      <c r="U163" s="22">
        <f>Source!Q57</f>
        <v>359.55</v>
      </c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>
        <f>T163</f>
        <v>28.76</v>
      </c>
      <c r="GK163" s="22"/>
      <c r="GL163" s="22">
        <f>T163</f>
        <v>28.76</v>
      </c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>
        <f>T163</f>
        <v>28.76</v>
      </c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</row>
    <row r="164" spans="1:255" x14ac:dyDescent="0.2">
      <c r="A164" s="60"/>
      <c r="B164" s="57"/>
      <c r="C164" s="57" t="s">
        <v>506</v>
      </c>
      <c r="D164" s="58"/>
      <c r="E164" s="59"/>
      <c r="F164" s="61">
        <v>4.7699999999999996</v>
      </c>
      <c r="G164" s="171"/>
      <c r="H164" s="61">
        <f>Source!AE57</f>
        <v>4.7699999999999996</v>
      </c>
      <c r="I164" s="61">
        <f>GM164</f>
        <v>2.86</v>
      </c>
      <c r="J164" s="171">
        <v>18.3</v>
      </c>
      <c r="K164" s="62">
        <f>Source!R57</f>
        <v>52.37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>
        <f>ROUND(Source!AE57*Source!AV57*Source!I57,2)</f>
        <v>2.86</v>
      </c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</row>
    <row r="165" spans="1:255" x14ac:dyDescent="0.2">
      <c r="A165" s="60"/>
      <c r="B165" s="57"/>
      <c r="C165" s="57" t="s">
        <v>507</v>
      </c>
      <c r="D165" s="58"/>
      <c r="E165" s="59">
        <v>95</v>
      </c>
      <c r="F165" s="172" t="s">
        <v>508</v>
      </c>
      <c r="G165" s="171"/>
      <c r="H165" s="61">
        <f>ROUND((Source!AF57*Source!AV57+Source!AE57*Source!AV57)*(Source!FX57)/100,2)</f>
        <v>100.08</v>
      </c>
      <c r="I165" s="61">
        <f>T165</f>
        <v>60.05</v>
      </c>
      <c r="J165" s="171" t="s">
        <v>509</v>
      </c>
      <c r="K165" s="62">
        <f>U165</f>
        <v>936.96</v>
      </c>
      <c r="O165" s="22"/>
      <c r="P165" s="22"/>
      <c r="Q165" s="22"/>
      <c r="R165" s="22"/>
      <c r="S165" s="22"/>
      <c r="T165" s="22">
        <f>ROUND((ROUND(Source!AF57*Source!AV57*Source!I57,2)+ROUND(Source!AE57*Source!AV57*Source!I57,2))*(Source!FX57)/100,2)</f>
        <v>60.05</v>
      </c>
      <c r="U165" s="22">
        <f>Source!X57</f>
        <v>936.96</v>
      </c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>
        <f>T165</f>
        <v>60.05</v>
      </c>
      <c r="GZ165" s="22"/>
      <c r="HA165" s="22"/>
      <c r="HB165" s="22"/>
      <c r="HC165" s="22">
        <f>T165</f>
        <v>60.05</v>
      </c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</row>
    <row r="166" spans="1:255" x14ac:dyDescent="0.2">
      <c r="A166" s="60"/>
      <c r="B166" s="57"/>
      <c r="C166" s="57" t="s">
        <v>510</v>
      </c>
      <c r="D166" s="58"/>
      <c r="E166" s="59">
        <v>65</v>
      </c>
      <c r="F166" s="172" t="s">
        <v>508</v>
      </c>
      <c r="G166" s="171"/>
      <c r="H166" s="61">
        <f>ROUND((Source!AF57*Source!AV57+Source!AE57*Source!AV57)*(Source!FY57)/100,2)</f>
        <v>68.48</v>
      </c>
      <c r="I166" s="61">
        <f>T166</f>
        <v>41.09</v>
      </c>
      <c r="J166" s="171" t="s">
        <v>519</v>
      </c>
      <c r="K166" s="62">
        <f>U166</f>
        <v>601.5</v>
      </c>
      <c r="O166" s="22"/>
      <c r="P166" s="22"/>
      <c r="Q166" s="22"/>
      <c r="R166" s="22"/>
      <c r="S166" s="22"/>
      <c r="T166" s="22">
        <f>ROUND((ROUND(Source!AF57*Source!AV57*Source!I57,2)+ROUND(Source!AE57*Source!AV57*Source!I57,2))*(Source!FY57)/100,2)</f>
        <v>41.09</v>
      </c>
      <c r="U166" s="22">
        <f>Source!Y57</f>
        <v>601.5</v>
      </c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>
        <f>T166</f>
        <v>41.09</v>
      </c>
      <c r="HA166" s="22"/>
      <c r="HB166" s="22"/>
      <c r="HC166" s="22">
        <f>T166</f>
        <v>41.09</v>
      </c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</row>
    <row r="167" spans="1:255" ht="13.5" thickBot="1" x14ac:dyDescent="0.25">
      <c r="A167" s="65"/>
      <c r="B167" s="66"/>
      <c r="C167" s="66" t="s">
        <v>512</v>
      </c>
      <c r="D167" s="67" t="s">
        <v>513</v>
      </c>
      <c r="E167" s="68">
        <v>10.7</v>
      </c>
      <c r="F167" s="69"/>
      <c r="G167" s="69"/>
      <c r="H167" s="69">
        <f>ROUND(Source!AH57,2)</f>
        <v>10.7</v>
      </c>
      <c r="I167" s="70">
        <f>Source!U57</f>
        <v>6.419999999999999</v>
      </c>
      <c r="J167" s="69"/>
      <c r="K167" s="7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</row>
    <row r="168" spans="1:255" x14ac:dyDescent="0.2">
      <c r="A168" s="64"/>
      <c r="B168" s="63"/>
      <c r="C168" s="63"/>
      <c r="D168" s="63"/>
      <c r="E168" s="63"/>
      <c r="F168" s="63"/>
      <c r="G168" s="63"/>
      <c r="H168" s="155">
        <f>R168</f>
        <v>190.25</v>
      </c>
      <c r="I168" s="156"/>
      <c r="J168" s="155">
        <f>S168</f>
        <v>3002.38</v>
      </c>
      <c r="K168" s="157"/>
      <c r="O168" s="22"/>
      <c r="P168" s="22"/>
      <c r="Q168" s="22"/>
      <c r="R168" s="22">
        <f>SUM(T161:T167)</f>
        <v>190.25</v>
      </c>
      <c r="S168" s="22">
        <f>SUM(U161:U167)</f>
        <v>3002.38</v>
      </c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>
        <f>R168</f>
        <v>190.25</v>
      </c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</row>
    <row r="169" spans="1:255" ht="24" x14ac:dyDescent="0.2">
      <c r="A169" s="72">
        <v>18</v>
      </c>
      <c r="B169" s="78" t="s">
        <v>103</v>
      </c>
      <c r="C169" s="73" t="s">
        <v>104</v>
      </c>
      <c r="D169" s="74" t="s">
        <v>98</v>
      </c>
      <c r="E169" s="75">
        <v>0.45</v>
      </c>
      <c r="F169" s="76">
        <f>Source!AK59</f>
        <v>760.58999999999992</v>
      </c>
      <c r="G169" s="173" t="s">
        <v>3</v>
      </c>
      <c r="H169" s="76">
        <f>Source!AB59</f>
        <v>178.41</v>
      </c>
      <c r="I169" s="76"/>
      <c r="J169" s="174"/>
      <c r="K169" s="77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</row>
    <row r="170" spans="1:255" x14ac:dyDescent="0.2">
      <c r="A170" s="53"/>
      <c r="B170" s="50"/>
      <c r="C170" s="50" t="s">
        <v>504</v>
      </c>
      <c r="D170" s="51"/>
      <c r="E170" s="52"/>
      <c r="F170" s="54">
        <v>110.92</v>
      </c>
      <c r="G170" s="170"/>
      <c r="H170" s="54">
        <f>Source!AF59</f>
        <v>110.92</v>
      </c>
      <c r="I170" s="54">
        <f>T170</f>
        <v>49.91</v>
      </c>
      <c r="J170" s="170">
        <v>18.3</v>
      </c>
      <c r="K170" s="55">
        <f>U170</f>
        <v>913.43</v>
      </c>
      <c r="O170" s="22"/>
      <c r="P170" s="22"/>
      <c r="Q170" s="22"/>
      <c r="R170" s="22"/>
      <c r="S170" s="22"/>
      <c r="T170" s="22">
        <f>ROUND(Source!AF59*Source!AV59*Source!I59,2)</f>
        <v>49.91</v>
      </c>
      <c r="U170" s="22">
        <f>Source!S59</f>
        <v>913.43</v>
      </c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>
        <f>T170</f>
        <v>49.91</v>
      </c>
      <c r="GK170" s="22">
        <f>T170</f>
        <v>49.91</v>
      </c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>
        <f>T170</f>
        <v>49.91</v>
      </c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55" x14ac:dyDescent="0.2">
      <c r="A171" s="60"/>
      <c r="B171" s="57"/>
      <c r="C171" s="57" t="s">
        <v>505</v>
      </c>
      <c r="D171" s="58"/>
      <c r="E171" s="59"/>
      <c r="F171" s="61">
        <v>67.489999999999995</v>
      </c>
      <c r="G171" s="171"/>
      <c r="H171" s="61">
        <f>Source!AD59</f>
        <v>67.489999999999995</v>
      </c>
      <c r="I171" s="61">
        <f>T171</f>
        <v>30.37</v>
      </c>
      <c r="J171" s="171">
        <v>12.5</v>
      </c>
      <c r="K171" s="62">
        <f>U171</f>
        <v>379.63</v>
      </c>
      <c r="O171" s="22"/>
      <c r="P171" s="22"/>
      <c r="Q171" s="22"/>
      <c r="R171" s="22"/>
      <c r="S171" s="22"/>
      <c r="T171" s="22">
        <f>ROUND(Source!AD59*Source!AV59*Source!I59,2)</f>
        <v>30.37</v>
      </c>
      <c r="U171" s="22">
        <f>Source!Q59</f>
        <v>379.63</v>
      </c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>
        <f>T171</f>
        <v>30.37</v>
      </c>
      <c r="GK171" s="22"/>
      <c r="GL171" s="22">
        <f>T171</f>
        <v>30.37</v>
      </c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>
        <f>T171</f>
        <v>30.37</v>
      </c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</row>
    <row r="172" spans="1:255" x14ac:dyDescent="0.2">
      <c r="A172" s="60"/>
      <c r="B172" s="57"/>
      <c r="C172" s="57" t="s">
        <v>506</v>
      </c>
      <c r="D172" s="58"/>
      <c r="E172" s="59"/>
      <c r="F172" s="61">
        <v>7.53</v>
      </c>
      <c r="G172" s="171"/>
      <c r="H172" s="61">
        <f>Source!AE59</f>
        <v>7.53</v>
      </c>
      <c r="I172" s="61">
        <f>GM172</f>
        <v>3.39</v>
      </c>
      <c r="J172" s="171">
        <v>18.3</v>
      </c>
      <c r="K172" s="62">
        <f>Source!R59</f>
        <v>62.01</v>
      </c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>
        <f>ROUND(Source!AE59*Source!AV59*Source!I59,2)</f>
        <v>3.39</v>
      </c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</row>
    <row r="173" spans="1:255" x14ac:dyDescent="0.2">
      <c r="A173" s="60"/>
      <c r="B173" s="57"/>
      <c r="C173" s="57" t="s">
        <v>507</v>
      </c>
      <c r="D173" s="58"/>
      <c r="E173" s="59">
        <v>95</v>
      </c>
      <c r="F173" s="172" t="s">
        <v>508</v>
      </c>
      <c r="G173" s="171"/>
      <c r="H173" s="61">
        <f>ROUND((Source!AF59*Source!AV59+Source!AE59*Source!AV59)*(Source!FX59)/100,2)</f>
        <v>112.53</v>
      </c>
      <c r="I173" s="61">
        <f>T173</f>
        <v>50.64</v>
      </c>
      <c r="J173" s="171" t="s">
        <v>509</v>
      </c>
      <c r="K173" s="62">
        <f>U173</f>
        <v>790.11</v>
      </c>
      <c r="O173" s="22"/>
      <c r="P173" s="22"/>
      <c r="Q173" s="22"/>
      <c r="R173" s="22"/>
      <c r="S173" s="22"/>
      <c r="T173" s="22">
        <f>ROUND((ROUND(Source!AF59*Source!AV59*Source!I59,2)+ROUND(Source!AE59*Source!AV59*Source!I59,2))*(Source!FX59)/100,2)</f>
        <v>50.64</v>
      </c>
      <c r="U173" s="22">
        <f>Source!X59</f>
        <v>790.11</v>
      </c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>
        <f>T173</f>
        <v>50.64</v>
      </c>
      <c r="GZ173" s="22"/>
      <c r="HA173" s="22"/>
      <c r="HB173" s="22"/>
      <c r="HC173" s="22">
        <f>T173</f>
        <v>50.64</v>
      </c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x14ac:dyDescent="0.2">
      <c r="A174" s="60"/>
      <c r="B174" s="57"/>
      <c r="C174" s="57" t="s">
        <v>510</v>
      </c>
      <c r="D174" s="58"/>
      <c r="E174" s="59">
        <v>65</v>
      </c>
      <c r="F174" s="172" t="s">
        <v>508</v>
      </c>
      <c r="G174" s="171"/>
      <c r="H174" s="61">
        <f>ROUND((Source!AF59*Source!AV59+Source!AE59*Source!AV59)*(Source!FY59)/100,2)</f>
        <v>76.989999999999995</v>
      </c>
      <c r="I174" s="61">
        <f>T174</f>
        <v>34.65</v>
      </c>
      <c r="J174" s="171" t="s">
        <v>519</v>
      </c>
      <c r="K174" s="62">
        <f>U174</f>
        <v>507.23</v>
      </c>
      <c r="O174" s="22"/>
      <c r="P174" s="22"/>
      <c r="Q174" s="22"/>
      <c r="R174" s="22"/>
      <c r="S174" s="22"/>
      <c r="T174" s="22">
        <f>ROUND((ROUND(Source!AF59*Source!AV59*Source!I59,2)+ROUND(Source!AE59*Source!AV59*Source!I59,2))*(Source!FY59)/100,2)</f>
        <v>34.65</v>
      </c>
      <c r="U174" s="22">
        <f>Source!Y59</f>
        <v>507.23</v>
      </c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>
        <f>T174</f>
        <v>34.65</v>
      </c>
      <c r="HA174" s="22"/>
      <c r="HB174" s="22"/>
      <c r="HC174" s="22">
        <f>T174</f>
        <v>34.65</v>
      </c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</row>
    <row r="175" spans="1:255" ht="13.5" thickBot="1" x14ac:dyDescent="0.25">
      <c r="A175" s="65"/>
      <c r="B175" s="66"/>
      <c r="C175" s="66" t="s">
        <v>512</v>
      </c>
      <c r="D175" s="67" t="s">
        <v>513</v>
      </c>
      <c r="E175" s="68">
        <v>11.8</v>
      </c>
      <c r="F175" s="69"/>
      <c r="G175" s="69"/>
      <c r="H175" s="69">
        <f>ROUND(Source!AH59,2)</f>
        <v>11.8</v>
      </c>
      <c r="I175" s="70">
        <f>Source!U59</f>
        <v>5.3100000000000005</v>
      </c>
      <c r="J175" s="69"/>
      <c r="K175" s="7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</row>
    <row r="176" spans="1:255" x14ac:dyDescent="0.2">
      <c r="A176" s="64"/>
      <c r="B176" s="63"/>
      <c r="C176" s="63"/>
      <c r="D176" s="63"/>
      <c r="E176" s="63"/>
      <c r="F176" s="63"/>
      <c r="G176" s="63"/>
      <c r="H176" s="155">
        <f>R176</f>
        <v>165.57000000000002</v>
      </c>
      <c r="I176" s="156"/>
      <c r="J176" s="155">
        <f>S176</f>
        <v>2590.4</v>
      </c>
      <c r="K176" s="157"/>
      <c r="O176" s="22"/>
      <c r="P176" s="22"/>
      <c r="Q176" s="22"/>
      <c r="R176" s="22">
        <f>SUM(T169:T175)</f>
        <v>165.57000000000002</v>
      </c>
      <c r="S176" s="22">
        <f>SUM(U169:U175)</f>
        <v>2590.4</v>
      </c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>
        <f>R176</f>
        <v>165.57000000000002</v>
      </c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</row>
    <row r="177" spans="1:255" ht="36" x14ac:dyDescent="0.2">
      <c r="A177" s="72">
        <v>19</v>
      </c>
      <c r="B177" s="78" t="s">
        <v>107</v>
      </c>
      <c r="C177" s="73" t="s">
        <v>108</v>
      </c>
      <c r="D177" s="74" t="s">
        <v>48</v>
      </c>
      <c r="E177" s="75">
        <v>1</v>
      </c>
      <c r="F177" s="76">
        <f>Source!AK61</f>
        <v>291.64999999999998</v>
      </c>
      <c r="G177" s="173" t="s">
        <v>3</v>
      </c>
      <c r="H177" s="76">
        <f>Source!AB61</f>
        <v>291.64999999999998</v>
      </c>
      <c r="I177" s="76"/>
      <c r="J177" s="174"/>
      <c r="K177" s="77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</row>
    <row r="178" spans="1:255" x14ac:dyDescent="0.2">
      <c r="A178" s="53"/>
      <c r="B178" s="50"/>
      <c r="C178" s="50" t="s">
        <v>504</v>
      </c>
      <c r="D178" s="51"/>
      <c r="E178" s="52"/>
      <c r="F178" s="54">
        <v>291.64999999999998</v>
      </c>
      <c r="G178" s="170"/>
      <c r="H178" s="54">
        <f>Source!AF61</f>
        <v>291.64999999999998</v>
      </c>
      <c r="I178" s="54">
        <f>T178</f>
        <v>291.64999999999998</v>
      </c>
      <c r="J178" s="170">
        <v>18.3</v>
      </c>
      <c r="K178" s="55">
        <f>U178</f>
        <v>5337.2</v>
      </c>
      <c r="O178" s="22"/>
      <c r="P178" s="22"/>
      <c r="Q178" s="22"/>
      <c r="R178" s="22"/>
      <c r="S178" s="22"/>
      <c r="T178" s="22">
        <f>ROUND(Source!AF61*Source!AV61*Source!I61,2)</f>
        <v>291.64999999999998</v>
      </c>
      <c r="U178" s="22">
        <f>Source!S61</f>
        <v>5337.2</v>
      </c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>
        <f>T178</f>
        <v>291.64999999999998</v>
      </c>
      <c r="GK178" s="22">
        <f>T178</f>
        <v>291.64999999999998</v>
      </c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>
        <f>T178</f>
        <v>291.64999999999998</v>
      </c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x14ac:dyDescent="0.2">
      <c r="A179" s="60"/>
      <c r="B179" s="57"/>
      <c r="C179" s="57" t="s">
        <v>507</v>
      </c>
      <c r="D179" s="58"/>
      <c r="E179" s="59">
        <v>65</v>
      </c>
      <c r="F179" s="172" t="s">
        <v>508</v>
      </c>
      <c r="G179" s="171"/>
      <c r="H179" s="61">
        <f>ROUND((Source!AF61*Source!AV61+Source!AE61*Source!AV61)*(Source!FX61)/100,2)</f>
        <v>189.57</v>
      </c>
      <c r="I179" s="61">
        <f>T179</f>
        <v>189.57</v>
      </c>
      <c r="J179" s="171" t="s">
        <v>524</v>
      </c>
      <c r="K179" s="62">
        <f>U179</f>
        <v>2935.46</v>
      </c>
      <c r="O179" s="22"/>
      <c r="P179" s="22"/>
      <c r="Q179" s="22"/>
      <c r="R179" s="22"/>
      <c r="S179" s="22"/>
      <c r="T179" s="22">
        <f>ROUND((ROUND(Source!AF61*Source!AV61*Source!I61,2)+ROUND(Source!AE61*Source!AV61*Source!I61,2))*(Source!FX61)/100,2)</f>
        <v>189.57</v>
      </c>
      <c r="U179" s="22">
        <f>Source!X61</f>
        <v>2935.46</v>
      </c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>
        <f>T179</f>
        <v>189.57</v>
      </c>
      <c r="GZ179" s="22"/>
      <c r="HA179" s="22"/>
      <c r="HB179" s="22"/>
      <c r="HC179" s="22"/>
      <c r="HD179" s="22"/>
      <c r="HE179" s="22">
        <f>T179</f>
        <v>189.57</v>
      </c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x14ac:dyDescent="0.2">
      <c r="A180" s="60"/>
      <c r="B180" s="57"/>
      <c r="C180" s="57" t="s">
        <v>510</v>
      </c>
      <c r="D180" s="58"/>
      <c r="E180" s="59">
        <v>40</v>
      </c>
      <c r="F180" s="172" t="s">
        <v>508</v>
      </c>
      <c r="G180" s="171"/>
      <c r="H180" s="61">
        <f>ROUND((Source!AF61*Source!AV61+Source!AE61*Source!AV61)*(Source!FY61)/100,2)</f>
        <v>116.66</v>
      </c>
      <c r="I180" s="61">
        <f>T180</f>
        <v>116.66</v>
      </c>
      <c r="J180" s="171" t="s">
        <v>525</v>
      </c>
      <c r="K180" s="62">
        <f>U180</f>
        <v>1707.9</v>
      </c>
      <c r="O180" s="22"/>
      <c r="P180" s="22"/>
      <c r="Q180" s="22"/>
      <c r="R180" s="22"/>
      <c r="S180" s="22"/>
      <c r="T180" s="22">
        <f>ROUND((ROUND(Source!AF61*Source!AV61*Source!I61,2)+ROUND(Source!AE61*Source!AV61*Source!I61,2))*(Source!FY61)/100,2)</f>
        <v>116.66</v>
      </c>
      <c r="U180" s="22">
        <f>Source!Y61</f>
        <v>1707.9</v>
      </c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>
        <f>T180</f>
        <v>116.66</v>
      </c>
      <c r="HA180" s="22"/>
      <c r="HB180" s="22"/>
      <c r="HC180" s="22"/>
      <c r="HD180" s="22"/>
      <c r="HE180" s="22">
        <f>T180</f>
        <v>116.66</v>
      </c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ht="13.5" thickBot="1" x14ac:dyDescent="0.25">
      <c r="A181" s="65"/>
      <c r="B181" s="66"/>
      <c r="C181" s="66" t="s">
        <v>512</v>
      </c>
      <c r="D181" s="67" t="s">
        <v>513</v>
      </c>
      <c r="E181" s="68">
        <v>22.5</v>
      </c>
      <c r="F181" s="69"/>
      <c r="G181" s="69"/>
      <c r="H181" s="69">
        <f>ROUND(Source!AH61,2)</f>
        <v>22.5</v>
      </c>
      <c r="I181" s="70">
        <f>Source!U61</f>
        <v>22.5</v>
      </c>
      <c r="J181" s="69"/>
      <c r="K181" s="71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55" x14ac:dyDescent="0.2">
      <c r="A182" s="64"/>
      <c r="B182" s="63"/>
      <c r="C182" s="63"/>
      <c r="D182" s="63"/>
      <c r="E182" s="63"/>
      <c r="F182" s="63"/>
      <c r="G182" s="63"/>
      <c r="H182" s="155">
        <f>R182</f>
        <v>597.88</v>
      </c>
      <c r="I182" s="156"/>
      <c r="J182" s="155">
        <f>S182</f>
        <v>9980.56</v>
      </c>
      <c r="K182" s="157"/>
      <c r="O182" s="22"/>
      <c r="P182" s="22"/>
      <c r="Q182" s="22"/>
      <c r="R182" s="22">
        <f>SUM(T177:T181)</f>
        <v>597.88</v>
      </c>
      <c r="S182" s="22">
        <f>SUM(U177:U181)</f>
        <v>9980.56</v>
      </c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>
        <f>R182</f>
        <v>597.88</v>
      </c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</row>
    <row r="183" spans="1:255" ht="36" x14ac:dyDescent="0.2">
      <c r="A183" s="72">
        <v>20</v>
      </c>
      <c r="B183" s="78" t="s">
        <v>114</v>
      </c>
      <c r="C183" s="73" t="s">
        <v>115</v>
      </c>
      <c r="D183" s="74" t="s">
        <v>48</v>
      </c>
      <c r="E183" s="75">
        <v>1</v>
      </c>
      <c r="F183" s="76">
        <f>Source!AK63</f>
        <v>20.75</v>
      </c>
      <c r="G183" s="173" t="s">
        <v>3</v>
      </c>
      <c r="H183" s="76">
        <f>Source!AB63</f>
        <v>20.75</v>
      </c>
      <c r="I183" s="76"/>
      <c r="J183" s="174"/>
      <c r="K183" s="77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x14ac:dyDescent="0.2">
      <c r="A184" s="53"/>
      <c r="B184" s="50"/>
      <c r="C184" s="50" t="s">
        <v>504</v>
      </c>
      <c r="D184" s="51"/>
      <c r="E184" s="52"/>
      <c r="F184" s="54">
        <v>20.75</v>
      </c>
      <c r="G184" s="170"/>
      <c r="H184" s="54">
        <f>Source!AF63</f>
        <v>20.75</v>
      </c>
      <c r="I184" s="54">
        <f>T184</f>
        <v>20.75</v>
      </c>
      <c r="J184" s="170">
        <v>18.3</v>
      </c>
      <c r="K184" s="55">
        <f>U184</f>
        <v>379.73</v>
      </c>
      <c r="O184" s="22"/>
      <c r="P184" s="22"/>
      <c r="Q184" s="22"/>
      <c r="R184" s="22"/>
      <c r="S184" s="22"/>
      <c r="T184" s="22">
        <f>ROUND(Source!AF63*Source!AV63*Source!I63,2)</f>
        <v>20.75</v>
      </c>
      <c r="U184" s="22">
        <f>Source!S63</f>
        <v>379.73</v>
      </c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>
        <f>T184</f>
        <v>20.75</v>
      </c>
      <c r="GK184" s="22">
        <f>T184</f>
        <v>20.75</v>
      </c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>
        <f>T184</f>
        <v>20.75</v>
      </c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x14ac:dyDescent="0.2">
      <c r="A185" s="60"/>
      <c r="B185" s="57"/>
      <c r="C185" s="57" t="s">
        <v>507</v>
      </c>
      <c r="D185" s="58"/>
      <c r="E185" s="59">
        <v>65</v>
      </c>
      <c r="F185" s="172" t="s">
        <v>508</v>
      </c>
      <c r="G185" s="171"/>
      <c r="H185" s="61">
        <f>ROUND((Source!AF63*Source!AV63+Source!AE63*Source!AV63)*(Source!FX63)/100,2)</f>
        <v>13.49</v>
      </c>
      <c r="I185" s="61">
        <f>T185</f>
        <v>13.49</v>
      </c>
      <c r="J185" s="171" t="s">
        <v>524</v>
      </c>
      <c r="K185" s="62">
        <f>U185</f>
        <v>208.85</v>
      </c>
      <c r="O185" s="22"/>
      <c r="P185" s="22"/>
      <c r="Q185" s="22"/>
      <c r="R185" s="22"/>
      <c r="S185" s="22"/>
      <c r="T185" s="22">
        <f>ROUND((ROUND(Source!AF63*Source!AV63*Source!I63,2)+ROUND(Source!AE63*Source!AV63*Source!I63,2))*(Source!FX63)/100,2)</f>
        <v>13.49</v>
      </c>
      <c r="U185" s="22">
        <f>Source!X63</f>
        <v>208.85</v>
      </c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>
        <f>T185</f>
        <v>13.49</v>
      </c>
      <c r="GZ185" s="22"/>
      <c r="HA185" s="22"/>
      <c r="HB185" s="22"/>
      <c r="HC185" s="22"/>
      <c r="HD185" s="22"/>
      <c r="HE185" s="22">
        <f>T185</f>
        <v>13.49</v>
      </c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x14ac:dyDescent="0.2">
      <c r="A186" s="60"/>
      <c r="B186" s="57"/>
      <c r="C186" s="57" t="s">
        <v>510</v>
      </c>
      <c r="D186" s="58"/>
      <c r="E186" s="59">
        <v>40</v>
      </c>
      <c r="F186" s="172" t="s">
        <v>508</v>
      </c>
      <c r="G186" s="171"/>
      <c r="H186" s="61">
        <f>ROUND((Source!AF63*Source!AV63+Source!AE63*Source!AV63)*(Source!FY63)/100,2)</f>
        <v>8.3000000000000007</v>
      </c>
      <c r="I186" s="61">
        <f>T186</f>
        <v>8.3000000000000007</v>
      </c>
      <c r="J186" s="171" t="s">
        <v>525</v>
      </c>
      <c r="K186" s="62">
        <f>U186</f>
        <v>121.51</v>
      </c>
      <c r="O186" s="22"/>
      <c r="P186" s="22"/>
      <c r="Q186" s="22"/>
      <c r="R186" s="22"/>
      <c r="S186" s="22"/>
      <c r="T186" s="22">
        <f>ROUND((ROUND(Source!AF63*Source!AV63*Source!I63,2)+ROUND(Source!AE63*Source!AV63*Source!I63,2))*(Source!FY63)/100,2)</f>
        <v>8.3000000000000007</v>
      </c>
      <c r="U186" s="22">
        <f>Source!Y63</f>
        <v>121.51</v>
      </c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>
        <f>T186</f>
        <v>8.3000000000000007</v>
      </c>
      <c r="HA186" s="22"/>
      <c r="HB186" s="22"/>
      <c r="HC186" s="22"/>
      <c r="HD186" s="22"/>
      <c r="HE186" s="22">
        <f>T186</f>
        <v>8.3000000000000007</v>
      </c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ht="13.5" thickBot="1" x14ac:dyDescent="0.25">
      <c r="A187" s="65"/>
      <c r="B187" s="66"/>
      <c r="C187" s="66" t="s">
        <v>512</v>
      </c>
      <c r="D187" s="67" t="s">
        <v>513</v>
      </c>
      <c r="E187" s="68">
        <v>1.62</v>
      </c>
      <c r="F187" s="69"/>
      <c r="G187" s="69"/>
      <c r="H187" s="69">
        <f>ROUND(Source!AH63,2)</f>
        <v>1.62</v>
      </c>
      <c r="I187" s="70">
        <f>Source!U63</f>
        <v>1.62</v>
      </c>
      <c r="J187" s="69"/>
      <c r="K187" s="71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x14ac:dyDescent="0.2">
      <c r="A188" s="64"/>
      <c r="B188" s="63"/>
      <c r="C188" s="63"/>
      <c r="D188" s="63"/>
      <c r="E188" s="63"/>
      <c r="F188" s="63"/>
      <c r="G188" s="63"/>
      <c r="H188" s="155">
        <f>R188</f>
        <v>42.540000000000006</v>
      </c>
      <c r="I188" s="156"/>
      <c r="J188" s="155">
        <f>S188</f>
        <v>710.09</v>
      </c>
      <c r="K188" s="157"/>
      <c r="O188" s="22"/>
      <c r="P188" s="22"/>
      <c r="Q188" s="22"/>
      <c r="R188" s="22">
        <f>SUM(T183:T187)</f>
        <v>42.540000000000006</v>
      </c>
      <c r="S188" s="22">
        <f>SUM(U183:U187)</f>
        <v>710.09</v>
      </c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>
        <f>R188</f>
        <v>42.540000000000006</v>
      </c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ht="36" x14ac:dyDescent="0.2">
      <c r="A189" s="72">
        <v>21</v>
      </c>
      <c r="B189" s="78" t="s">
        <v>118</v>
      </c>
      <c r="C189" s="73" t="s">
        <v>119</v>
      </c>
      <c r="D189" s="74" t="s">
        <v>120</v>
      </c>
      <c r="E189" s="75">
        <v>1</v>
      </c>
      <c r="F189" s="76">
        <f>Source!AK65</f>
        <v>165.95</v>
      </c>
      <c r="G189" s="173" t="s">
        <v>3</v>
      </c>
      <c r="H189" s="76">
        <f>Source!AB65</f>
        <v>165.95</v>
      </c>
      <c r="I189" s="76"/>
      <c r="J189" s="174"/>
      <c r="K189" s="77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x14ac:dyDescent="0.2">
      <c r="A190" s="53"/>
      <c r="B190" s="50"/>
      <c r="C190" s="50" t="s">
        <v>504</v>
      </c>
      <c r="D190" s="51"/>
      <c r="E190" s="52"/>
      <c r="F190" s="54">
        <v>165.95</v>
      </c>
      <c r="G190" s="170"/>
      <c r="H190" s="54">
        <f>Source!AF65</f>
        <v>165.95</v>
      </c>
      <c r="I190" s="54">
        <f>T190</f>
        <v>165.95</v>
      </c>
      <c r="J190" s="170">
        <v>18.3</v>
      </c>
      <c r="K190" s="55">
        <f>U190</f>
        <v>3036.89</v>
      </c>
      <c r="O190" s="22"/>
      <c r="P190" s="22"/>
      <c r="Q190" s="22"/>
      <c r="R190" s="22"/>
      <c r="S190" s="22"/>
      <c r="T190" s="22">
        <f>ROUND(Source!AF65*Source!AV65*Source!I65,2)</f>
        <v>165.95</v>
      </c>
      <c r="U190" s="22">
        <f>Source!S65</f>
        <v>3036.89</v>
      </c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>
        <f>T190</f>
        <v>165.95</v>
      </c>
      <c r="GK190" s="22">
        <f>T190</f>
        <v>165.95</v>
      </c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>
        <f>T190</f>
        <v>165.95</v>
      </c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x14ac:dyDescent="0.2">
      <c r="A191" s="60"/>
      <c r="B191" s="57"/>
      <c r="C191" s="57" t="s">
        <v>507</v>
      </c>
      <c r="D191" s="58"/>
      <c r="E191" s="59">
        <v>65</v>
      </c>
      <c r="F191" s="172" t="s">
        <v>508</v>
      </c>
      <c r="G191" s="171"/>
      <c r="H191" s="61">
        <f>ROUND((Source!AF65*Source!AV65+Source!AE65*Source!AV65)*(Source!FX65)/100,2)</f>
        <v>107.87</v>
      </c>
      <c r="I191" s="61">
        <f>T191</f>
        <v>107.87</v>
      </c>
      <c r="J191" s="171" t="s">
        <v>524</v>
      </c>
      <c r="K191" s="62">
        <f>U191</f>
        <v>1670.29</v>
      </c>
      <c r="O191" s="22"/>
      <c r="P191" s="22"/>
      <c r="Q191" s="22"/>
      <c r="R191" s="22"/>
      <c r="S191" s="22"/>
      <c r="T191" s="22">
        <f>ROUND((ROUND(Source!AF65*Source!AV65*Source!I65,2)+ROUND(Source!AE65*Source!AV65*Source!I65,2))*(Source!FX65)/100,2)</f>
        <v>107.87</v>
      </c>
      <c r="U191" s="22">
        <f>Source!X65</f>
        <v>1670.29</v>
      </c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>
        <f>T191</f>
        <v>107.87</v>
      </c>
      <c r="GZ191" s="22"/>
      <c r="HA191" s="22"/>
      <c r="HB191" s="22"/>
      <c r="HC191" s="22"/>
      <c r="HD191" s="22"/>
      <c r="HE191" s="22">
        <f>T191</f>
        <v>107.87</v>
      </c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x14ac:dyDescent="0.2">
      <c r="A192" s="60"/>
      <c r="B192" s="57"/>
      <c r="C192" s="57" t="s">
        <v>510</v>
      </c>
      <c r="D192" s="58"/>
      <c r="E192" s="59">
        <v>40</v>
      </c>
      <c r="F192" s="172" t="s">
        <v>508</v>
      </c>
      <c r="G192" s="171"/>
      <c r="H192" s="61">
        <f>ROUND((Source!AF65*Source!AV65+Source!AE65*Source!AV65)*(Source!FY65)/100,2)</f>
        <v>66.38</v>
      </c>
      <c r="I192" s="61">
        <f>T192</f>
        <v>66.38</v>
      </c>
      <c r="J192" s="171" t="s">
        <v>525</v>
      </c>
      <c r="K192" s="62">
        <f>U192</f>
        <v>971.8</v>
      </c>
      <c r="O192" s="22"/>
      <c r="P192" s="22"/>
      <c r="Q192" s="22"/>
      <c r="R192" s="22"/>
      <c r="S192" s="22"/>
      <c r="T192" s="22">
        <f>ROUND((ROUND(Source!AF65*Source!AV65*Source!I65,2)+ROUND(Source!AE65*Source!AV65*Source!I65,2))*(Source!FY65)/100,2)</f>
        <v>66.38</v>
      </c>
      <c r="U192" s="22">
        <f>Source!Y65</f>
        <v>971.8</v>
      </c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>
        <f>T192</f>
        <v>66.38</v>
      </c>
      <c r="HA192" s="22"/>
      <c r="HB192" s="22"/>
      <c r="HC192" s="22"/>
      <c r="HD192" s="22"/>
      <c r="HE192" s="22">
        <f>T192</f>
        <v>66.38</v>
      </c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ht="13.5" thickBot="1" x14ac:dyDescent="0.25">
      <c r="A193" s="65"/>
      <c r="B193" s="66"/>
      <c r="C193" s="66" t="s">
        <v>512</v>
      </c>
      <c r="D193" s="67" t="s">
        <v>513</v>
      </c>
      <c r="E193" s="68">
        <v>12.96</v>
      </c>
      <c r="F193" s="69"/>
      <c r="G193" s="69"/>
      <c r="H193" s="69">
        <f>ROUND(Source!AH65,2)</f>
        <v>12.96</v>
      </c>
      <c r="I193" s="70">
        <f>Source!U65</f>
        <v>12.96</v>
      </c>
      <c r="J193" s="69"/>
      <c r="K193" s="71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x14ac:dyDescent="0.2">
      <c r="A194" s="64"/>
      <c r="B194" s="63"/>
      <c r="C194" s="63"/>
      <c r="D194" s="63"/>
      <c r="E194" s="63"/>
      <c r="F194" s="63"/>
      <c r="G194" s="63"/>
      <c r="H194" s="155">
        <f>R194</f>
        <v>340.2</v>
      </c>
      <c r="I194" s="156"/>
      <c r="J194" s="155">
        <f>S194</f>
        <v>5678.9800000000005</v>
      </c>
      <c r="K194" s="157"/>
      <c r="O194" s="22"/>
      <c r="P194" s="22"/>
      <c r="Q194" s="22"/>
      <c r="R194" s="22">
        <f>SUM(T189:T193)</f>
        <v>340.2</v>
      </c>
      <c r="S194" s="22">
        <f>SUM(U189:U193)</f>
        <v>5678.9800000000005</v>
      </c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>
        <f>R194</f>
        <v>340.2</v>
      </c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ht="48" x14ac:dyDescent="0.2">
      <c r="A195" s="72">
        <v>22</v>
      </c>
      <c r="B195" s="78" t="s">
        <v>123</v>
      </c>
      <c r="C195" s="73" t="s">
        <v>595</v>
      </c>
      <c r="D195" s="74" t="s">
        <v>126</v>
      </c>
      <c r="E195" s="75">
        <v>1</v>
      </c>
      <c r="F195" s="76">
        <v>361374.38</v>
      </c>
      <c r="G195" s="177"/>
      <c r="H195" s="76">
        <f>Source!AC67</f>
        <v>361374.38</v>
      </c>
      <c r="I195" s="76">
        <f>T195</f>
        <v>361374.38</v>
      </c>
      <c r="J195" s="177">
        <v>7.5</v>
      </c>
      <c r="K195" s="77">
        <f>U195</f>
        <v>2710307.85</v>
      </c>
      <c r="O195" s="22"/>
      <c r="P195" s="22"/>
      <c r="Q195" s="22"/>
      <c r="R195" s="22"/>
      <c r="S195" s="22"/>
      <c r="T195" s="22">
        <f>ROUND(Source!AC67*Source!AW67*Source!I67,2)</f>
        <v>361374.38</v>
      </c>
      <c r="U195" s="22">
        <f>Source!P67</f>
        <v>2710307.85</v>
      </c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>
        <f>T195</f>
        <v>361374.38</v>
      </c>
      <c r="GK195" s="22"/>
      <c r="GL195" s="22"/>
      <c r="GM195" s="22"/>
      <c r="GN195" s="22">
        <f>T195</f>
        <v>361374.38</v>
      </c>
      <c r="GO195" s="22"/>
      <c r="GP195" s="22">
        <f>T195</f>
        <v>361374.38</v>
      </c>
      <c r="GQ195" s="22">
        <f>T195</f>
        <v>361374.38</v>
      </c>
      <c r="GR195" s="22"/>
      <c r="GS195" s="22">
        <f>T195</f>
        <v>361374.38</v>
      </c>
      <c r="GT195" s="22"/>
      <c r="GU195" s="22"/>
      <c r="GV195" s="22"/>
      <c r="GW195" s="22">
        <f>ROUND(Source!AG67*Source!I67,2)</f>
        <v>0</v>
      </c>
      <c r="GX195" s="22">
        <f>ROUND(Source!AJ67*Source!I67,2)</f>
        <v>0</v>
      </c>
      <c r="GY195" s="22"/>
      <c r="GZ195" s="22"/>
      <c r="HA195" s="22"/>
      <c r="HB195" s="22">
        <f>T195</f>
        <v>361374.38</v>
      </c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ht="13.5" thickBot="1" x14ac:dyDescent="0.25">
      <c r="A196" s="178"/>
      <c r="B196" s="179" t="s">
        <v>526</v>
      </c>
      <c r="C196" s="179" t="s">
        <v>527</v>
      </c>
      <c r="D196" s="180"/>
      <c r="E196" s="180"/>
      <c r="F196" s="180"/>
      <c r="G196" s="180"/>
      <c r="H196" s="180"/>
      <c r="I196" s="180"/>
      <c r="J196" s="180"/>
      <c r="K196" s="181"/>
    </row>
    <row r="197" spans="1:255" x14ac:dyDescent="0.2">
      <c r="A197" s="64"/>
      <c r="B197" s="63"/>
      <c r="C197" s="63"/>
      <c r="D197" s="63"/>
      <c r="E197" s="63"/>
      <c r="F197" s="63"/>
      <c r="G197" s="63"/>
      <c r="H197" s="155">
        <f>R197</f>
        <v>361374.38</v>
      </c>
      <c r="I197" s="156"/>
      <c r="J197" s="155">
        <f>S197</f>
        <v>2710307.85</v>
      </c>
      <c r="K197" s="157"/>
      <c r="O197" s="22"/>
      <c r="P197" s="22"/>
      <c r="Q197" s="22"/>
      <c r="R197" s="22">
        <f>SUM(T195:T196)</f>
        <v>361374.38</v>
      </c>
      <c r="S197" s="22">
        <f>SUM(U195:U196)</f>
        <v>2710307.85</v>
      </c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>
        <f>R197</f>
        <v>361374.38</v>
      </c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ht="24" x14ac:dyDescent="0.2">
      <c r="A198" s="72">
        <v>23</v>
      </c>
      <c r="B198" s="78" t="s">
        <v>123</v>
      </c>
      <c r="C198" s="73" t="s">
        <v>132</v>
      </c>
      <c r="D198" s="74" t="s">
        <v>134</v>
      </c>
      <c r="E198" s="75">
        <v>4.4000000000000004</v>
      </c>
      <c r="F198" s="76">
        <v>353.33139999999997</v>
      </c>
      <c r="G198" s="177"/>
      <c r="H198" s="76">
        <f>Source!AC69</f>
        <v>353.33</v>
      </c>
      <c r="I198" s="76">
        <f>T198</f>
        <v>1554.65</v>
      </c>
      <c r="J198" s="177">
        <v>7.5</v>
      </c>
      <c r="K198" s="77">
        <f>U198</f>
        <v>11659.89</v>
      </c>
      <c r="O198" s="22"/>
      <c r="P198" s="22"/>
      <c r="Q198" s="22"/>
      <c r="R198" s="22"/>
      <c r="S198" s="22"/>
      <c r="T198" s="22">
        <f>ROUND(Source!AC69*Source!AW69*Source!I69,2)</f>
        <v>1554.65</v>
      </c>
      <c r="U198" s="22">
        <f>Source!P69</f>
        <v>11659.89</v>
      </c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>
        <f>T198</f>
        <v>1554.65</v>
      </c>
      <c r="GK198" s="22"/>
      <c r="GL198" s="22"/>
      <c r="GM198" s="22"/>
      <c r="GN198" s="22">
        <f>T198</f>
        <v>1554.65</v>
      </c>
      <c r="GO198" s="22"/>
      <c r="GP198" s="22">
        <f>T198</f>
        <v>1554.65</v>
      </c>
      <c r="GQ198" s="22">
        <f>T198</f>
        <v>1554.65</v>
      </c>
      <c r="GR198" s="22"/>
      <c r="GS198" s="22">
        <f>T198</f>
        <v>1554.65</v>
      </c>
      <c r="GT198" s="22"/>
      <c r="GU198" s="22"/>
      <c r="GV198" s="22"/>
      <c r="GW198" s="22">
        <f>ROUND(Source!AG69*Source!I69,2)</f>
        <v>0</v>
      </c>
      <c r="GX198" s="22">
        <f>ROUND(Source!AJ69*Source!I69,2)</f>
        <v>0</v>
      </c>
      <c r="GY198" s="22"/>
      <c r="GZ198" s="22"/>
      <c r="HA198" s="22"/>
      <c r="HB198" s="22">
        <f>T198</f>
        <v>1554.65</v>
      </c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ht="13.5" thickBot="1" x14ac:dyDescent="0.25">
      <c r="A199" s="178"/>
      <c r="B199" s="179" t="s">
        <v>526</v>
      </c>
      <c r="C199" s="179" t="s">
        <v>528</v>
      </c>
      <c r="D199" s="180"/>
      <c r="E199" s="180"/>
      <c r="F199" s="180"/>
      <c r="G199" s="180"/>
      <c r="H199" s="180"/>
      <c r="I199" s="180"/>
      <c r="J199" s="180"/>
      <c r="K199" s="181"/>
    </row>
    <row r="200" spans="1:255" x14ac:dyDescent="0.2">
      <c r="A200" s="64"/>
      <c r="B200" s="63"/>
      <c r="C200" s="63"/>
      <c r="D200" s="63"/>
      <c r="E200" s="63"/>
      <c r="F200" s="63"/>
      <c r="G200" s="63"/>
      <c r="H200" s="155">
        <f>R200</f>
        <v>1554.65</v>
      </c>
      <c r="I200" s="156"/>
      <c r="J200" s="155">
        <f>S200</f>
        <v>11659.89</v>
      </c>
      <c r="K200" s="157"/>
      <c r="O200" s="22"/>
      <c r="P200" s="22"/>
      <c r="Q200" s="22"/>
      <c r="R200" s="22">
        <f>SUM(T198:T199)</f>
        <v>1554.65</v>
      </c>
      <c r="S200" s="22">
        <f>SUM(U198:U199)</f>
        <v>11659.89</v>
      </c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>
        <f>R200</f>
        <v>1554.65</v>
      </c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ht="24" x14ac:dyDescent="0.2">
      <c r="A201" s="72">
        <v>24</v>
      </c>
      <c r="B201" s="78" t="s">
        <v>123</v>
      </c>
      <c r="C201" s="73" t="s">
        <v>137</v>
      </c>
      <c r="D201" s="74" t="s">
        <v>139</v>
      </c>
      <c r="E201" s="75">
        <v>0.5</v>
      </c>
      <c r="F201" s="76">
        <v>2426.6729999999998</v>
      </c>
      <c r="G201" s="177"/>
      <c r="H201" s="76">
        <f>Source!AC71</f>
        <v>2426.67</v>
      </c>
      <c r="I201" s="76">
        <f>T201</f>
        <v>1213.3399999999999</v>
      </c>
      <c r="J201" s="177">
        <v>7.5</v>
      </c>
      <c r="K201" s="77">
        <f>U201</f>
        <v>9100.01</v>
      </c>
      <c r="O201" s="22"/>
      <c r="P201" s="22"/>
      <c r="Q201" s="22"/>
      <c r="R201" s="22"/>
      <c r="S201" s="22"/>
      <c r="T201" s="22">
        <f>ROUND(Source!AC71*Source!AW71*Source!I71,2)</f>
        <v>1213.3399999999999</v>
      </c>
      <c r="U201" s="22">
        <f>Source!P71</f>
        <v>9100.01</v>
      </c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>
        <f>T201</f>
        <v>1213.3399999999999</v>
      </c>
      <c r="GK201" s="22"/>
      <c r="GL201" s="22"/>
      <c r="GM201" s="22"/>
      <c r="GN201" s="22">
        <f>T201</f>
        <v>1213.3399999999999</v>
      </c>
      <c r="GO201" s="22"/>
      <c r="GP201" s="22">
        <f>T201</f>
        <v>1213.3399999999999</v>
      </c>
      <c r="GQ201" s="22">
        <f>T201</f>
        <v>1213.3399999999999</v>
      </c>
      <c r="GR201" s="22"/>
      <c r="GS201" s="22">
        <f>T201</f>
        <v>1213.3399999999999</v>
      </c>
      <c r="GT201" s="22"/>
      <c r="GU201" s="22"/>
      <c r="GV201" s="22"/>
      <c r="GW201" s="22">
        <f>ROUND(Source!AG71*Source!I71,2)</f>
        <v>0</v>
      </c>
      <c r="GX201" s="22">
        <f>ROUND(Source!AJ71*Source!I71,2)</f>
        <v>0</v>
      </c>
      <c r="GY201" s="22"/>
      <c r="GZ201" s="22"/>
      <c r="HA201" s="22"/>
      <c r="HB201" s="22">
        <f>T201</f>
        <v>1213.3399999999999</v>
      </c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</row>
    <row r="202" spans="1:255" ht="13.5" thickBot="1" x14ac:dyDescent="0.25">
      <c r="A202" s="178"/>
      <c r="B202" s="179" t="s">
        <v>526</v>
      </c>
      <c r="C202" s="179" t="s">
        <v>529</v>
      </c>
      <c r="D202" s="180"/>
      <c r="E202" s="180"/>
      <c r="F202" s="180"/>
      <c r="G202" s="180"/>
      <c r="H202" s="180"/>
      <c r="I202" s="180"/>
      <c r="J202" s="180"/>
      <c r="K202" s="181"/>
    </row>
    <row r="203" spans="1:255" x14ac:dyDescent="0.2">
      <c r="A203" s="64"/>
      <c r="B203" s="63"/>
      <c r="C203" s="63"/>
      <c r="D203" s="63"/>
      <c r="E203" s="63"/>
      <c r="F203" s="63"/>
      <c r="G203" s="63"/>
      <c r="H203" s="155">
        <f>R203</f>
        <v>1213.3399999999999</v>
      </c>
      <c r="I203" s="156"/>
      <c r="J203" s="155">
        <f>S203</f>
        <v>9100.01</v>
      </c>
      <c r="K203" s="157"/>
      <c r="O203" s="22"/>
      <c r="P203" s="22"/>
      <c r="Q203" s="22"/>
      <c r="R203" s="22">
        <f>SUM(T201:T202)</f>
        <v>1213.3399999999999</v>
      </c>
      <c r="S203" s="22">
        <f>SUM(U201:U202)</f>
        <v>9100.01</v>
      </c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>
        <f>R203</f>
        <v>1213.3399999999999</v>
      </c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x14ac:dyDescent="0.2">
      <c r="A204" s="72">
        <v>25</v>
      </c>
      <c r="B204" s="78" t="s">
        <v>123</v>
      </c>
      <c r="C204" s="73" t="s">
        <v>142</v>
      </c>
      <c r="D204" s="74" t="s">
        <v>35</v>
      </c>
      <c r="E204" s="75">
        <v>2.75</v>
      </c>
      <c r="F204" s="76">
        <v>3.22</v>
      </c>
      <c r="G204" s="177"/>
      <c r="H204" s="76">
        <f>Source!AC73</f>
        <v>3.22</v>
      </c>
      <c r="I204" s="76">
        <f>T204</f>
        <v>8.86</v>
      </c>
      <c r="J204" s="177">
        <v>7.5</v>
      </c>
      <c r="K204" s="77">
        <f>U204</f>
        <v>66.41</v>
      </c>
      <c r="O204" s="22"/>
      <c r="P204" s="22"/>
      <c r="Q204" s="22"/>
      <c r="R204" s="22"/>
      <c r="S204" s="22"/>
      <c r="T204" s="22">
        <f>ROUND(Source!AC73*Source!AW73*Source!I73,2)</f>
        <v>8.86</v>
      </c>
      <c r="U204" s="22">
        <f>Source!P73</f>
        <v>66.41</v>
      </c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>
        <f>T204</f>
        <v>8.86</v>
      </c>
      <c r="GK204" s="22"/>
      <c r="GL204" s="22"/>
      <c r="GM204" s="22"/>
      <c r="GN204" s="22">
        <f>T204</f>
        <v>8.86</v>
      </c>
      <c r="GO204" s="22"/>
      <c r="GP204" s="22">
        <f>T204</f>
        <v>8.86</v>
      </c>
      <c r="GQ204" s="22">
        <f>T204</f>
        <v>8.86</v>
      </c>
      <c r="GR204" s="22"/>
      <c r="GS204" s="22">
        <f>T204</f>
        <v>8.86</v>
      </c>
      <c r="GT204" s="22"/>
      <c r="GU204" s="22"/>
      <c r="GV204" s="22"/>
      <c r="GW204" s="22">
        <f>ROUND(Source!AG73*Source!I73,2)</f>
        <v>0</v>
      </c>
      <c r="GX204" s="22">
        <f>ROUND(Source!AJ73*Source!I73,2)</f>
        <v>0</v>
      </c>
      <c r="GY204" s="22"/>
      <c r="GZ204" s="22"/>
      <c r="HA204" s="22"/>
      <c r="HB204" s="22">
        <f>T204</f>
        <v>8.86</v>
      </c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ht="13.5" thickBot="1" x14ac:dyDescent="0.25">
      <c r="A205" s="178"/>
      <c r="B205" s="179" t="s">
        <v>526</v>
      </c>
      <c r="C205" s="179" t="s">
        <v>530</v>
      </c>
      <c r="D205" s="180"/>
      <c r="E205" s="180"/>
      <c r="F205" s="180"/>
      <c r="G205" s="180"/>
      <c r="H205" s="180"/>
      <c r="I205" s="180"/>
      <c r="J205" s="180"/>
      <c r="K205" s="181"/>
    </row>
    <row r="206" spans="1:255" x14ac:dyDescent="0.2">
      <c r="A206" s="64"/>
      <c r="B206" s="63"/>
      <c r="C206" s="63"/>
      <c r="D206" s="63"/>
      <c r="E206" s="63"/>
      <c r="F206" s="63"/>
      <c r="G206" s="63"/>
      <c r="H206" s="155">
        <f>R206</f>
        <v>8.86</v>
      </c>
      <c r="I206" s="156"/>
      <c r="J206" s="155">
        <f>S206</f>
        <v>66.41</v>
      </c>
      <c r="K206" s="157"/>
      <c r="O206" s="22"/>
      <c r="P206" s="22"/>
      <c r="Q206" s="22"/>
      <c r="R206" s="22">
        <f>SUM(T204:T205)</f>
        <v>8.86</v>
      </c>
      <c r="S206" s="22">
        <f>SUM(U204:U205)</f>
        <v>66.41</v>
      </c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>
        <f>R206</f>
        <v>8.86</v>
      </c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</row>
    <row r="207" spans="1:255" x14ac:dyDescent="0.2">
      <c r="A207" s="72">
        <v>26</v>
      </c>
      <c r="B207" s="78" t="s">
        <v>123</v>
      </c>
      <c r="C207" s="73" t="s">
        <v>145</v>
      </c>
      <c r="D207" s="74" t="s">
        <v>35</v>
      </c>
      <c r="E207" s="75">
        <v>14</v>
      </c>
      <c r="F207" s="76">
        <v>0.83</v>
      </c>
      <c r="G207" s="177"/>
      <c r="H207" s="76">
        <f>Source!AC75</f>
        <v>0.83</v>
      </c>
      <c r="I207" s="76">
        <f>T207</f>
        <v>11.62</v>
      </c>
      <c r="J207" s="177">
        <v>7.5</v>
      </c>
      <c r="K207" s="77">
        <f>U207</f>
        <v>87.15</v>
      </c>
      <c r="O207" s="22"/>
      <c r="P207" s="22"/>
      <c r="Q207" s="22"/>
      <c r="R207" s="22"/>
      <c r="S207" s="22"/>
      <c r="T207" s="22">
        <f>ROUND(Source!AC75*Source!AW75*Source!I75,2)</f>
        <v>11.62</v>
      </c>
      <c r="U207" s="22">
        <f>Source!P75</f>
        <v>87.15</v>
      </c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>
        <f>T207</f>
        <v>11.62</v>
      </c>
      <c r="GK207" s="22"/>
      <c r="GL207" s="22"/>
      <c r="GM207" s="22"/>
      <c r="GN207" s="22">
        <f>T207</f>
        <v>11.62</v>
      </c>
      <c r="GO207" s="22"/>
      <c r="GP207" s="22">
        <f>T207</f>
        <v>11.62</v>
      </c>
      <c r="GQ207" s="22">
        <f>T207</f>
        <v>11.62</v>
      </c>
      <c r="GR207" s="22"/>
      <c r="GS207" s="22">
        <f>T207</f>
        <v>11.62</v>
      </c>
      <c r="GT207" s="22"/>
      <c r="GU207" s="22"/>
      <c r="GV207" s="22"/>
      <c r="GW207" s="22">
        <f>ROUND(Source!AG75*Source!I75,2)</f>
        <v>0</v>
      </c>
      <c r="GX207" s="22">
        <f>ROUND(Source!AJ75*Source!I75,2)</f>
        <v>0</v>
      </c>
      <c r="GY207" s="22"/>
      <c r="GZ207" s="22"/>
      <c r="HA207" s="22"/>
      <c r="HB207" s="22">
        <f>T207</f>
        <v>11.62</v>
      </c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</row>
    <row r="208" spans="1:255" ht="13.5" thickBot="1" x14ac:dyDescent="0.25">
      <c r="A208" s="178"/>
      <c r="B208" s="179" t="s">
        <v>526</v>
      </c>
      <c r="C208" s="179" t="s">
        <v>531</v>
      </c>
      <c r="D208" s="180"/>
      <c r="E208" s="180"/>
      <c r="F208" s="180"/>
      <c r="G208" s="180"/>
      <c r="H208" s="180"/>
      <c r="I208" s="180"/>
      <c r="J208" s="180"/>
      <c r="K208" s="181"/>
    </row>
    <row r="209" spans="1:255" x14ac:dyDescent="0.2">
      <c r="A209" s="64"/>
      <c r="B209" s="63"/>
      <c r="C209" s="63"/>
      <c r="D209" s="63"/>
      <c r="E209" s="63"/>
      <c r="F209" s="63"/>
      <c r="G209" s="63"/>
      <c r="H209" s="155">
        <f>R209</f>
        <v>11.62</v>
      </c>
      <c r="I209" s="156"/>
      <c r="J209" s="155">
        <f>S209</f>
        <v>87.15</v>
      </c>
      <c r="K209" s="157"/>
      <c r="O209" s="22"/>
      <c r="P209" s="22"/>
      <c r="Q209" s="22"/>
      <c r="R209" s="22">
        <f>SUM(T207:T208)</f>
        <v>11.62</v>
      </c>
      <c r="S209" s="22">
        <f>SUM(U207:U208)</f>
        <v>87.15</v>
      </c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>
        <f>R209</f>
        <v>11.62</v>
      </c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</row>
    <row r="210" spans="1:255" ht="24" x14ac:dyDescent="0.2">
      <c r="A210" s="72">
        <v>27</v>
      </c>
      <c r="B210" s="78" t="s">
        <v>123</v>
      </c>
      <c r="C210" s="73" t="s">
        <v>148</v>
      </c>
      <c r="D210" s="74" t="s">
        <v>35</v>
      </c>
      <c r="E210" s="75">
        <v>2.4</v>
      </c>
      <c r="F210" s="76">
        <v>23.73</v>
      </c>
      <c r="G210" s="177"/>
      <c r="H210" s="76">
        <f>Source!AC77</f>
        <v>23.73</v>
      </c>
      <c r="I210" s="76">
        <f>T210</f>
        <v>56.95</v>
      </c>
      <c r="J210" s="177">
        <v>7.5</v>
      </c>
      <c r="K210" s="77">
        <f>U210</f>
        <v>427.14</v>
      </c>
      <c r="O210" s="22"/>
      <c r="P210" s="22"/>
      <c r="Q210" s="22"/>
      <c r="R210" s="22"/>
      <c r="S210" s="22"/>
      <c r="T210" s="22">
        <f>ROUND(Source!AC77*Source!AW77*Source!I77,2)</f>
        <v>56.95</v>
      </c>
      <c r="U210" s="22">
        <f>Source!P77</f>
        <v>427.14</v>
      </c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>
        <f>T210</f>
        <v>56.95</v>
      </c>
      <c r="GK210" s="22"/>
      <c r="GL210" s="22"/>
      <c r="GM210" s="22"/>
      <c r="GN210" s="22">
        <f>T210</f>
        <v>56.95</v>
      </c>
      <c r="GO210" s="22"/>
      <c r="GP210" s="22">
        <f>T210</f>
        <v>56.95</v>
      </c>
      <c r="GQ210" s="22">
        <f>T210</f>
        <v>56.95</v>
      </c>
      <c r="GR210" s="22"/>
      <c r="GS210" s="22">
        <f>T210</f>
        <v>56.95</v>
      </c>
      <c r="GT210" s="22"/>
      <c r="GU210" s="22"/>
      <c r="GV210" s="22"/>
      <c r="GW210" s="22">
        <f>ROUND(Source!AG77*Source!I77,2)</f>
        <v>0</v>
      </c>
      <c r="GX210" s="22">
        <f>ROUND(Source!AJ77*Source!I77,2)</f>
        <v>0</v>
      </c>
      <c r="GY210" s="22"/>
      <c r="GZ210" s="22"/>
      <c r="HA210" s="22"/>
      <c r="HB210" s="22">
        <f>T210</f>
        <v>56.95</v>
      </c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ht="13.5" thickBot="1" x14ac:dyDescent="0.25">
      <c r="A211" s="178"/>
      <c r="B211" s="179" t="s">
        <v>526</v>
      </c>
      <c r="C211" s="179" t="s">
        <v>532</v>
      </c>
      <c r="D211" s="180"/>
      <c r="E211" s="180"/>
      <c r="F211" s="180"/>
      <c r="G211" s="180"/>
      <c r="H211" s="180"/>
      <c r="I211" s="180"/>
      <c r="J211" s="180"/>
      <c r="K211" s="181"/>
    </row>
    <row r="212" spans="1:255" x14ac:dyDescent="0.2">
      <c r="A212" s="64"/>
      <c r="B212" s="63"/>
      <c r="C212" s="63"/>
      <c r="D212" s="63"/>
      <c r="E212" s="63"/>
      <c r="F212" s="63"/>
      <c r="G212" s="63"/>
      <c r="H212" s="155">
        <f>R212</f>
        <v>56.95</v>
      </c>
      <c r="I212" s="156"/>
      <c r="J212" s="155">
        <f>S212</f>
        <v>427.14</v>
      </c>
      <c r="K212" s="157"/>
      <c r="O212" s="22"/>
      <c r="P212" s="22"/>
      <c r="Q212" s="22"/>
      <c r="R212" s="22">
        <f>SUM(T210:T211)</f>
        <v>56.95</v>
      </c>
      <c r="S212" s="22">
        <f>SUM(U210:U211)</f>
        <v>427.14</v>
      </c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>
        <f>R212</f>
        <v>56.95</v>
      </c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</row>
    <row r="213" spans="1:255" x14ac:dyDescent="0.2">
      <c r="A213" s="72">
        <v>28</v>
      </c>
      <c r="B213" s="78" t="s">
        <v>123</v>
      </c>
      <c r="C213" s="73" t="s">
        <v>151</v>
      </c>
      <c r="D213" s="74" t="s">
        <v>152</v>
      </c>
      <c r="E213" s="75">
        <v>286</v>
      </c>
      <c r="F213" s="76">
        <v>1.68</v>
      </c>
      <c r="G213" s="177"/>
      <c r="H213" s="76">
        <f>Source!AC79</f>
        <v>1.68</v>
      </c>
      <c r="I213" s="76">
        <f>T213</f>
        <v>480.48</v>
      </c>
      <c r="J213" s="177">
        <v>7.5</v>
      </c>
      <c r="K213" s="77">
        <f>U213</f>
        <v>3603.6</v>
      </c>
      <c r="O213" s="22"/>
      <c r="P213" s="22"/>
      <c r="Q213" s="22"/>
      <c r="R213" s="22"/>
      <c r="S213" s="22"/>
      <c r="T213" s="22">
        <f>ROUND(Source!AC79*Source!AW79*Source!I79,2)</f>
        <v>480.48</v>
      </c>
      <c r="U213" s="22">
        <f>Source!P79</f>
        <v>3603.6</v>
      </c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>
        <f>T213</f>
        <v>480.48</v>
      </c>
      <c r="GK213" s="22"/>
      <c r="GL213" s="22"/>
      <c r="GM213" s="22"/>
      <c r="GN213" s="22">
        <f>T213</f>
        <v>480.48</v>
      </c>
      <c r="GO213" s="22"/>
      <c r="GP213" s="22">
        <f>T213</f>
        <v>480.48</v>
      </c>
      <c r="GQ213" s="22">
        <f>T213</f>
        <v>480.48</v>
      </c>
      <c r="GR213" s="22"/>
      <c r="GS213" s="22">
        <f>T213</f>
        <v>480.48</v>
      </c>
      <c r="GT213" s="22"/>
      <c r="GU213" s="22"/>
      <c r="GV213" s="22"/>
      <c r="GW213" s="22">
        <f>ROUND(Source!AG79*Source!I79,2)</f>
        <v>0</v>
      </c>
      <c r="GX213" s="22">
        <f>ROUND(Source!AJ79*Source!I79,2)</f>
        <v>0</v>
      </c>
      <c r="GY213" s="22"/>
      <c r="GZ213" s="22"/>
      <c r="HA213" s="22"/>
      <c r="HB213" s="22">
        <f>T213</f>
        <v>480.48</v>
      </c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55" ht="13.5" thickBot="1" x14ac:dyDescent="0.25">
      <c r="A214" s="178"/>
      <c r="B214" s="179" t="s">
        <v>526</v>
      </c>
      <c r="C214" s="179" t="s">
        <v>533</v>
      </c>
      <c r="D214" s="180"/>
      <c r="E214" s="180"/>
      <c r="F214" s="180"/>
      <c r="G214" s="180"/>
      <c r="H214" s="180"/>
      <c r="I214" s="180"/>
      <c r="J214" s="180"/>
      <c r="K214" s="181"/>
    </row>
    <row r="215" spans="1:255" x14ac:dyDescent="0.2">
      <c r="A215" s="64"/>
      <c r="B215" s="63"/>
      <c r="C215" s="63"/>
      <c r="D215" s="63"/>
      <c r="E215" s="63"/>
      <c r="F215" s="63"/>
      <c r="G215" s="63"/>
      <c r="H215" s="155">
        <f>R215</f>
        <v>480.48</v>
      </c>
      <c r="I215" s="156"/>
      <c r="J215" s="155">
        <f>S215</f>
        <v>3603.6</v>
      </c>
      <c r="K215" s="157"/>
      <c r="O215" s="22"/>
      <c r="P215" s="22"/>
      <c r="Q215" s="22"/>
      <c r="R215" s="22">
        <f>SUM(T213:T214)</f>
        <v>480.48</v>
      </c>
      <c r="S215" s="22">
        <f>SUM(U213:U214)</f>
        <v>3603.6</v>
      </c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>
        <f>R215</f>
        <v>480.48</v>
      </c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255" ht="36" x14ac:dyDescent="0.2">
      <c r="A216" s="72">
        <v>29</v>
      </c>
      <c r="B216" s="78" t="s">
        <v>123</v>
      </c>
      <c r="C216" s="73" t="s">
        <v>155</v>
      </c>
      <c r="D216" s="74" t="s">
        <v>152</v>
      </c>
      <c r="E216" s="75">
        <v>5.6</v>
      </c>
      <c r="F216" s="76">
        <v>2.0299999999999998</v>
      </c>
      <c r="G216" s="177"/>
      <c r="H216" s="76">
        <f>Source!AC81</f>
        <v>2.0299999999999998</v>
      </c>
      <c r="I216" s="76">
        <f>T216</f>
        <v>11.37</v>
      </c>
      <c r="J216" s="177">
        <v>7.5</v>
      </c>
      <c r="K216" s="77">
        <f>U216</f>
        <v>85.26</v>
      </c>
      <c r="O216" s="22"/>
      <c r="P216" s="22"/>
      <c r="Q216" s="22"/>
      <c r="R216" s="22"/>
      <c r="S216" s="22"/>
      <c r="T216" s="22">
        <f>ROUND(Source!AC81*Source!AW81*Source!I81,2)</f>
        <v>11.37</v>
      </c>
      <c r="U216" s="22">
        <f>Source!P81</f>
        <v>85.26</v>
      </c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>
        <f>T216</f>
        <v>11.37</v>
      </c>
      <c r="GK216" s="22"/>
      <c r="GL216" s="22"/>
      <c r="GM216" s="22"/>
      <c r="GN216" s="22">
        <f>T216</f>
        <v>11.37</v>
      </c>
      <c r="GO216" s="22"/>
      <c r="GP216" s="22">
        <f>T216</f>
        <v>11.37</v>
      </c>
      <c r="GQ216" s="22">
        <f>T216</f>
        <v>11.37</v>
      </c>
      <c r="GR216" s="22"/>
      <c r="GS216" s="22">
        <f>T216</f>
        <v>11.37</v>
      </c>
      <c r="GT216" s="22"/>
      <c r="GU216" s="22"/>
      <c r="GV216" s="22"/>
      <c r="GW216" s="22">
        <f>ROUND(Source!AG81*Source!I81,2)</f>
        <v>0</v>
      </c>
      <c r="GX216" s="22">
        <f>ROUND(Source!AJ81*Source!I81,2)</f>
        <v>0</v>
      </c>
      <c r="GY216" s="22"/>
      <c r="GZ216" s="22"/>
      <c r="HA216" s="22"/>
      <c r="HB216" s="22">
        <f>T216</f>
        <v>11.37</v>
      </c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</row>
    <row r="217" spans="1:255" ht="13.5" thickBot="1" x14ac:dyDescent="0.25">
      <c r="A217" s="178"/>
      <c r="B217" s="179" t="s">
        <v>526</v>
      </c>
      <c r="C217" s="179" t="s">
        <v>534</v>
      </c>
      <c r="D217" s="180"/>
      <c r="E217" s="180"/>
      <c r="F217" s="180"/>
      <c r="G217" s="180"/>
      <c r="H217" s="180"/>
      <c r="I217" s="180"/>
      <c r="J217" s="180"/>
      <c r="K217" s="181"/>
    </row>
    <row r="218" spans="1:255" x14ac:dyDescent="0.2">
      <c r="A218" s="64"/>
      <c r="B218" s="63"/>
      <c r="C218" s="63"/>
      <c r="D218" s="63"/>
      <c r="E218" s="63"/>
      <c r="F218" s="63"/>
      <c r="G218" s="63"/>
      <c r="H218" s="155">
        <f>R218</f>
        <v>11.37</v>
      </c>
      <c r="I218" s="156"/>
      <c r="J218" s="155">
        <f>S218</f>
        <v>85.26</v>
      </c>
      <c r="K218" s="157"/>
      <c r="O218" s="22"/>
      <c r="P218" s="22"/>
      <c r="Q218" s="22"/>
      <c r="R218" s="22">
        <f>SUM(T216:T217)</f>
        <v>11.37</v>
      </c>
      <c r="S218" s="22">
        <f>SUM(U216:U217)</f>
        <v>85.26</v>
      </c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>
        <f>R218</f>
        <v>11.37</v>
      </c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</row>
    <row r="219" spans="1:255" x14ac:dyDescent="0.2">
      <c r="A219" s="72">
        <v>30</v>
      </c>
      <c r="B219" s="78" t="s">
        <v>123</v>
      </c>
      <c r="C219" s="73" t="s">
        <v>158</v>
      </c>
      <c r="D219" s="74" t="s">
        <v>152</v>
      </c>
      <c r="E219" s="75">
        <v>6</v>
      </c>
      <c r="F219" s="76">
        <v>5.25</v>
      </c>
      <c r="G219" s="177"/>
      <c r="H219" s="76">
        <f>Source!AC83</f>
        <v>5.25</v>
      </c>
      <c r="I219" s="76">
        <f>T219</f>
        <v>31.5</v>
      </c>
      <c r="J219" s="177">
        <v>7.5</v>
      </c>
      <c r="K219" s="77">
        <f>U219</f>
        <v>236.25</v>
      </c>
      <c r="O219" s="22"/>
      <c r="P219" s="22"/>
      <c r="Q219" s="22"/>
      <c r="R219" s="22"/>
      <c r="S219" s="22"/>
      <c r="T219" s="22">
        <f>ROUND(Source!AC83*Source!AW83*Source!I83,2)</f>
        <v>31.5</v>
      </c>
      <c r="U219" s="22">
        <f>Source!P83</f>
        <v>236.25</v>
      </c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>
        <f>T219</f>
        <v>31.5</v>
      </c>
      <c r="GK219" s="22"/>
      <c r="GL219" s="22"/>
      <c r="GM219" s="22"/>
      <c r="GN219" s="22">
        <f>T219</f>
        <v>31.5</v>
      </c>
      <c r="GO219" s="22"/>
      <c r="GP219" s="22">
        <f>T219</f>
        <v>31.5</v>
      </c>
      <c r="GQ219" s="22">
        <f>T219</f>
        <v>31.5</v>
      </c>
      <c r="GR219" s="22"/>
      <c r="GS219" s="22">
        <f>T219</f>
        <v>31.5</v>
      </c>
      <c r="GT219" s="22"/>
      <c r="GU219" s="22"/>
      <c r="GV219" s="22"/>
      <c r="GW219" s="22">
        <f>ROUND(Source!AG83*Source!I83,2)</f>
        <v>0</v>
      </c>
      <c r="GX219" s="22">
        <f>ROUND(Source!AJ83*Source!I83,2)</f>
        <v>0</v>
      </c>
      <c r="GY219" s="22"/>
      <c r="GZ219" s="22"/>
      <c r="HA219" s="22"/>
      <c r="HB219" s="22">
        <f>T219</f>
        <v>31.5</v>
      </c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</row>
    <row r="220" spans="1:255" ht="13.5" thickBot="1" x14ac:dyDescent="0.25">
      <c r="A220" s="178"/>
      <c r="B220" s="179" t="s">
        <v>526</v>
      </c>
      <c r="C220" s="179" t="s">
        <v>535</v>
      </c>
      <c r="D220" s="180"/>
      <c r="E220" s="180"/>
      <c r="F220" s="180"/>
      <c r="G220" s="180"/>
      <c r="H220" s="180"/>
      <c r="I220" s="180"/>
      <c r="J220" s="180"/>
      <c r="K220" s="181"/>
    </row>
    <row r="221" spans="1:255" x14ac:dyDescent="0.2">
      <c r="A221" s="64"/>
      <c r="B221" s="63"/>
      <c r="C221" s="63"/>
      <c r="D221" s="63"/>
      <c r="E221" s="63"/>
      <c r="F221" s="63"/>
      <c r="G221" s="63"/>
      <c r="H221" s="155">
        <f>R221</f>
        <v>31.5</v>
      </c>
      <c r="I221" s="156"/>
      <c r="J221" s="155">
        <f>S221</f>
        <v>236.25</v>
      </c>
      <c r="K221" s="157"/>
      <c r="O221" s="22"/>
      <c r="P221" s="22"/>
      <c r="Q221" s="22"/>
      <c r="R221" s="22">
        <f>SUM(T219:T220)</f>
        <v>31.5</v>
      </c>
      <c r="S221" s="22">
        <f>SUM(U219:U220)</f>
        <v>236.25</v>
      </c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>
        <f>R221</f>
        <v>31.5</v>
      </c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</row>
    <row r="222" spans="1:255" ht="24" x14ac:dyDescent="0.2">
      <c r="A222" s="72">
        <v>31</v>
      </c>
      <c r="B222" s="78" t="s">
        <v>123</v>
      </c>
      <c r="C222" s="73" t="s">
        <v>161</v>
      </c>
      <c r="D222" s="74" t="s">
        <v>163</v>
      </c>
      <c r="E222" s="75">
        <v>7.05</v>
      </c>
      <c r="F222" s="76">
        <v>35.56</v>
      </c>
      <c r="G222" s="177"/>
      <c r="H222" s="76">
        <f>Source!AC85</f>
        <v>35.56</v>
      </c>
      <c r="I222" s="76">
        <f>T222</f>
        <v>250.7</v>
      </c>
      <c r="J222" s="177">
        <v>7.5</v>
      </c>
      <c r="K222" s="77">
        <f>U222</f>
        <v>1880.24</v>
      </c>
      <c r="O222" s="22"/>
      <c r="P222" s="22"/>
      <c r="Q222" s="22"/>
      <c r="R222" s="22"/>
      <c r="S222" s="22"/>
      <c r="T222" s="22">
        <f>ROUND(Source!AC85*Source!AW85*Source!I85,2)</f>
        <v>250.7</v>
      </c>
      <c r="U222" s="22">
        <f>Source!P85</f>
        <v>1880.24</v>
      </c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>
        <f>T222</f>
        <v>250.7</v>
      </c>
      <c r="GK222" s="22"/>
      <c r="GL222" s="22"/>
      <c r="GM222" s="22"/>
      <c r="GN222" s="22">
        <f>T222</f>
        <v>250.7</v>
      </c>
      <c r="GO222" s="22"/>
      <c r="GP222" s="22">
        <f>T222</f>
        <v>250.7</v>
      </c>
      <c r="GQ222" s="22">
        <f>T222</f>
        <v>250.7</v>
      </c>
      <c r="GR222" s="22"/>
      <c r="GS222" s="22">
        <f>T222</f>
        <v>250.7</v>
      </c>
      <c r="GT222" s="22"/>
      <c r="GU222" s="22"/>
      <c r="GV222" s="22"/>
      <c r="GW222" s="22">
        <f>ROUND(Source!AG85*Source!I85,2)</f>
        <v>0</v>
      </c>
      <c r="GX222" s="22">
        <f>ROUND(Source!AJ85*Source!I85,2)</f>
        <v>0</v>
      </c>
      <c r="GY222" s="22"/>
      <c r="GZ222" s="22"/>
      <c r="HA222" s="22"/>
      <c r="HB222" s="22">
        <f>T222</f>
        <v>250.7</v>
      </c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55" ht="13.5" thickBot="1" x14ac:dyDescent="0.25">
      <c r="A223" s="178"/>
      <c r="B223" s="179" t="s">
        <v>526</v>
      </c>
      <c r="C223" s="179" t="s">
        <v>536</v>
      </c>
      <c r="D223" s="180"/>
      <c r="E223" s="180"/>
      <c r="F223" s="180"/>
      <c r="G223" s="180"/>
      <c r="H223" s="180"/>
      <c r="I223" s="180"/>
      <c r="J223" s="180"/>
      <c r="K223" s="181"/>
    </row>
    <row r="224" spans="1:255" x14ac:dyDescent="0.2">
      <c r="A224" s="64"/>
      <c r="B224" s="63"/>
      <c r="C224" s="63"/>
      <c r="D224" s="63"/>
      <c r="E224" s="63"/>
      <c r="F224" s="63"/>
      <c r="G224" s="63"/>
      <c r="H224" s="155">
        <f>R224</f>
        <v>250.7</v>
      </c>
      <c r="I224" s="156"/>
      <c r="J224" s="155">
        <f>S224</f>
        <v>1880.24</v>
      </c>
      <c r="K224" s="157"/>
      <c r="O224" s="22"/>
      <c r="P224" s="22"/>
      <c r="Q224" s="22"/>
      <c r="R224" s="22">
        <f>SUM(T222:T223)</f>
        <v>250.7</v>
      </c>
      <c r="S224" s="22">
        <f>SUM(U222:U223)</f>
        <v>1880.24</v>
      </c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>
        <f>R224</f>
        <v>250.7</v>
      </c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</row>
    <row r="225" spans="1:255" ht="36" x14ac:dyDescent="0.2">
      <c r="A225" s="72">
        <v>32</v>
      </c>
      <c r="B225" s="78" t="s">
        <v>123</v>
      </c>
      <c r="C225" s="73" t="s">
        <v>166</v>
      </c>
      <c r="D225" s="74" t="s">
        <v>35</v>
      </c>
      <c r="E225" s="75">
        <v>4.4000000000000004</v>
      </c>
      <c r="F225" s="76">
        <v>110.02</v>
      </c>
      <c r="G225" s="177"/>
      <c r="H225" s="76">
        <f>Source!AC87</f>
        <v>110.02</v>
      </c>
      <c r="I225" s="76">
        <f>T225</f>
        <v>484.09</v>
      </c>
      <c r="J225" s="177">
        <v>7.5</v>
      </c>
      <c r="K225" s="77">
        <f>U225</f>
        <v>3630.66</v>
      </c>
      <c r="O225" s="22"/>
      <c r="P225" s="22"/>
      <c r="Q225" s="22"/>
      <c r="R225" s="22"/>
      <c r="S225" s="22"/>
      <c r="T225" s="22">
        <f>ROUND(Source!AC87*Source!AW87*Source!I87,2)</f>
        <v>484.09</v>
      </c>
      <c r="U225" s="22">
        <f>Source!P87</f>
        <v>3630.66</v>
      </c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>
        <f>T225</f>
        <v>484.09</v>
      </c>
      <c r="GK225" s="22"/>
      <c r="GL225" s="22"/>
      <c r="GM225" s="22"/>
      <c r="GN225" s="22">
        <f>T225</f>
        <v>484.09</v>
      </c>
      <c r="GO225" s="22"/>
      <c r="GP225" s="22">
        <f>T225</f>
        <v>484.09</v>
      </c>
      <c r="GQ225" s="22">
        <f>T225</f>
        <v>484.09</v>
      </c>
      <c r="GR225" s="22"/>
      <c r="GS225" s="22">
        <f>T225</f>
        <v>484.09</v>
      </c>
      <c r="GT225" s="22"/>
      <c r="GU225" s="22"/>
      <c r="GV225" s="22"/>
      <c r="GW225" s="22">
        <f>ROUND(Source!AG87*Source!I87,2)</f>
        <v>0</v>
      </c>
      <c r="GX225" s="22">
        <f>ROUND(Source!AJ87*Source!I87,2)</f>
        <v>0</v>
      </c>
      <c r="GY225" s="22"/>
      <c r="GZ225" s="22"/>
      <c r="HA225" s="22"/>
      <c r="HB225" s="22">
        <f>T225</f>
        <v>484.09</v>
      </c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</row>
    <row r="226" spans="1:255" ht="13.5" thickBot="1" x14ac:dyDescent="0.25">
      <c r="A226" s="178"/>
      <c r="B226" s="179" t="s">
        <v>526</v>
      </c>
      <c r="C226" s="179" t="s">
        <v>537</v>
      </c>
      <c r="D226" s="180"/>
      <c r="E226" s="180"/>
      <c r="F226" s="180"/>
      <c r="G226" s="180"/>
      <c r="H226" s="180"/>
      <c r="I226" s="180"/>
      <c r="J226" s="180"/>
      <c r="K226" s="181"/>
    </row>
    <row r="227" spans="1:255" x14ac:dyDescent="0.2">
      <c r="A227" s="64"/>
      <c r="B227" s="63"/>
      <c r="C227" s="63"/>
      <c r="D227" s="63"/>
      <c r="E227" s="63"/>
      <c r="F227" s="63"/>
      <c r="G227" s="63"/>
      <c r="H227" s="155">
        <f>R227</f>
        <v>484.09</v>
      </c>
      <c r="I227" s="156"/>
      <c r="J227" s="155">
        <f>S227</f>
        <v>3630.66</v>
      </c>
      <c r="K227" s="157"/>
      <c r="O227" s="22"/>
      <c r="P227" s="22"/>
      <c r="Q227" s="22"/>
      <c r="R227" s="22">
        <f>SUM(T225:T226)</f>
        <v>484.09</v>
      </c>
      <c r="S227" s="22">
        <f>SUM(U225:U226)</f>
        <v>3630.66</v>
      </c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>
        <f>R227</f>
        <v>484.09</v>
      </c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</row>
    <row r="228" spans="1:255" ht="36" x14ac:dyDescent="0.2">
      <c r="A228" s="72">
        <v>33</v>
      </c>
      <c r="B228" s="78" t="s">
        <v>123</v>
      </c>
      <c r="C228" s="73" t="s">
        <v>169</v>
      </c>
      <c r="D228" s="74" t="s">
        <v>35</v>
      </c>
      <c r="E228" s="75">
        <v>2.1</v>
      </c>
      <c r="F228" s="76">
        <v>108.81</v>
      </c>
      <c r="G228" s="177"/>
      <c r="H228" s="76">
        <f>Source!AC89</f>
        <v>108.81</v>
      </c>
      <c r="I228" s="76">
        <f>T228</f>
        <v>228.5</v>
      </c>
      <c r="J228" s="177">
        <v>7.5</v>
      </c>
      <c r="K228" s="77">
        <f>U228</f>
        <v>1713.76</v>
      </c>
      <c r="O228" s="22"/>
      <c r="P228" s="22"/>
      <c r="Q228" s="22"/>
      <c r="R228" s="22"/>
      <c r="S228" s="22"/>
      <c r="T228" s="22">
        <f>ROUND(Source!AC89*Source!AW89*Source!I89,2)</f>
        <v>228.5</v>
      </c>
      <c r="U228" s="22">
        <f>Source!P89</f>
        <v>1713.76</v>
      </c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>
        <f>T228</f>
        <v>228.5</v>
      </c>
      <c r="GK228" s="22"/>
      <c r="GL228" s="22"/>
      <c r="GM228" s="22"/>
      <c r="GN228" s="22">
        <f>T228</f>
        <v>228.5</v>
      </c>
      <c r="GO228" s="22"/>
      <c r="GP228" s="22">
        <f>T228</f>
        <v>228.5</v>
      </c>
      <c r="GQ228" s="22">
        <f>T228</f>
        <v>228.5</v>
      </c>
      <c r="GR228" s="22"/>
      <c r="GS228" s="22">
        <f>T228</f>
        <v>228.5</v>
      </c>
      <c r="GT228" s="22"/>
      <c r="GU228" s="22"/>
      <c r="GV228" s="22"/>
      <c r="GW228" s="22">
        <f>ROUND(Source!AG89*Source!I89,2)</f>
        <v>0</v>
      </c>
      <c r="GX228" s="22">
        <f>ROUND(Source!AJ89*Source!I89,2)</f>
        <v>0</v>
      </c>
      <c r="GY228" s="22"/>
      <c r="GZ228" s="22"/>
      <c r="HA228" s="22"/>
      <c r="HB228" s="22">
        <f>T228</f>
        <v>228.5</v>
      </c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</row>
    <row r="229" spans="1:255" ht="13.5" thickBot="1" x14ac:dyDescent="0.25">
      <c r="A229" s="178"/>
      <c r="B229" s="179" t="s">
        <v>526</v>
      </c>
      <c r="C229" s="179" t="s">
        <v>538</v>
      </c>
      <c r="D229" s="180"/>
      <c r="E229" s="180"/>
      <c r="F229" s="180"/>
      <c r="G229" s="180"/>
      <c r="H229" s="180"/>
      <c r="I229" s="180"/>
      <c r="J229" s="180"/>
      <c r="K229" s="181"/>
    </row>
    <row r="230" spans="1:255" x14ac:dyDescent="0.2">
      <c r="A230" s="64"/>
      <c r="B230" s="63"/>
      <c r="C230" s="63"/>
      <c r="D230" s="63"/>
      <c r="E230" s="63"/>
      <c r="F230" s="63"/>
      <c r="G230" s="63"/>
      <c r="H230" s="155">
        <f>R230</f>
        <v>228.5</v>
      </c>
      <c r="I230" s="156"/>
      <c r="J230" s="155">
        <f>S230</f>
        <v>1713.76</v>
      </c>
      <c r="K230" s="157"/>
      <c r="O230" s="22"/>
      <c r="P230" s="22"/>
      <c r="Q230" s="22"/>
      <c r="R230" s="22">
        <f>SUM(T228:T229)</f>
        <v>228.5</v>
      </c>
      <c r="S230" s="22">
        <f>SUM(U228:U229)</f>
        <v>1713.76</v>
      </c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>
        <f>R230</f>
        <v>228.5</v>
      </c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</row>
    <row r="231" spans="1:255" x14ac:dyDescent="0.2">
      <c r="A231" s="72">
        <v>34</v>
      </c>
      <c r="B231" s="78" t="s">
        <v>123</v>
      </c>
      <c r="C231" s="73" t="s">
        <v>172</v>
      </c>
      <c r="D231" s="74" t="s">
        <v>152</v>
      </c>
      <c r="E231" s="75">
        <v>22</v>
      </c>
      <c r="F231" s="76">
        <v>10.58</v>
      </c>
      <c r="G231" s="177"/>
      <c r="H231" s="76">
        <f>Source!AC91</f>
        <v>10.58</v>
      </c>
      <c r="I231" s="76">
        <f>T231</f>
        <v>232.76</v>
      </c>
      <c r="J231" s="177">
        <v>7.5</v>
      </c>
      <c r="K231" s="77">
        <f>U231</f>
        <v>1745.7</v>
      </c>
      <c r="O231" s="22"/>
      <c r="P231" s="22"/>
      <c r="Q231" s="22"/>
      <c r="R231" s="22"/>
      <c r="S231" s="22"/>
      <c r="T231" s="22">
        <f>ROUND(Source!AC91*Source!AW91*Source!I91,2)</f>
        <v>232.76</v>
      </c>
      <c r="U231" s="22">
        <f>Source!P91</f>
        <v>1745.7</v>
      </c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>
        <f>T231</f>
        <v>232.76</v>
      </c>
      <c r="GK231" s="22"/>
      <c r="GL231" s="22"/>
      <c r="GM231" s="22"/>
      <c r="GN231" s="22">
        <f>T231</f>
        <v>232.76</v>
      </c>
      <c r="GO231" s="22"/>
      <c r="GP231" s="22">
        <f>T231</f>
        <v>232.76</v>
      </c>
      <c r="GQ231" s="22">
        <f>T231</f>
        <v>232.76</v>
      </c>
      <c r="GR231" s="22"/>
      <c r="GS231" s="22">
        <f>T231</f>
        <v>232.76</v>
      </c>
      <c r="GT231" s="22"/>
      <c r="GU231" s="22"/>
      <c r="GV231" s="22"/>
      <c r="GW231" s="22">
        <f>ROUND(Source!AG91*Source!I91,2)</f>
        <v>0</v>
      </c>
      <c r="GX231" s="22">
        <f>ROUND(Source!AJ91*Source!I91,2)</f>
        <v>0</v>
      </c>
      <c r="GY231" s="22"/>
      <c r="GZ231" s="22"/>
      <c r="HA231" s="22"/>
      <c r="HB231" s="22">
        <f>T231</f>
        <v>232.76</v>
      </c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</row>
    <row r="232" spans="1:255" ht="13.5" thickBot="1" x14ac:dyDescent="0.25">
      <c r="A232" s="178"/>
      <c r="B232" s="179" t="s">
        <v>526</v>
      </c>
      <c r="C232" s="179" t="s">
        <v>539</v>
      </c>
      <c r="D232" s="180"/>
      <c r="E232" s="180"/>
      <c r="F232" s="180"/>
      <c r="G232" s="180"/>
      <c r="H232" s="180"/>
      <c r="I232" s="180"/>
      <c r="J232" s="180"/>
      <c r="K232" s="181"/>
    </row>
    <row r="233" spans="1:255" x14ac:dyDescent="0.2">
      <c r="A233" s="64"/>
      <c r="B233" s="63"/>
      <c r="C233" s="63"/>
      <c r="D233" s="63"/>
      <c r="E233" s="63"/>
      <c r="F233" s="63"/>
      <c r="G233" s="63"/>
      <c r="H233" s="155">
        <f>R233</f>
        <v>232.76</v>
      </c>
      <c r="I233" s="156"/>
      <c r="J233" s="155">
        <f>S233</f>
        <v>1745.7</v>
      </c>
      <c r="K233" s="157"/>
      <c r="O233" s="22"/>
      <c r="P233" s="22"/>
      <c r="Q233" s="22"/>
      <c r="R233" s="22">
        <f>SUM(T231:T232)</f>
        <v>232.76</v>
      </c>
      <c r="S233" s="22">
        <f>SUM(U231:U232)</f>
        <v>1745.7</v>
      </c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>
        <f>R233</f>
        <v>232.76</v>
      </c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</row>
    <row r="234" spans="1:255" x14ac:dyDescent="0.2">
      <c r="A234" s="72">
        <v>35</v>
      </c>
      <c r="B234" s="78" t="s">
        <v>123</v>
      </c>
      <c r="C234" s="73" t="s">
        <v>175</v>
      </c>
      <c r="D234" s="74" t="s">
        <v>138</v>
      </c>
      <c r="E234" s="75">
        <v>3.2000000000000001E-2</v>
      </c>
      <c r="F234" s="76">
        <v>7024</v>
      </c>
      <c r="G234" s="177"/>
      <c r="H234" s="76">
        <f>Source!AC93</f>
        <v>7024</v>
      </c>
      <c r="I234" s="76">
        <f>T234</f>
        <v>224.77</v>
      </c>
      <c r="J234" s="177">
        <v>7.5</v>
      </c>
      <c r="K234" s="77">
        <f>U234</f>
        <v>1685.76</v>
      </c>
      <c r="O234" s="22"/>
      <c r="P234" s="22"/>
      <c r="Q234" s="22"/>
      <c r="R234" s="22"/>
      <c r="S234" s="22"/>
      <c r="T234" s="22">
        <f>ROUND(Source!AC93*Source!AW93*Source!I93,2)</f>
        <v>224.77</v>
      </c>
      <c r="U234" s="22">
        <f>Source!P93</f>
        <v>1685.76</v>
      </c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>
        <f>T234</f>
        <v>224.77</v>
      </c>
      <c r="GK234" s="22"/>
      <c r="GL234" s="22"/>
      <c r="GM234" s="22"/>
      <c r="GN234" s="22">
        <f>T234</f>
        <v>224.77</v>
      </c>
      <c r="GO234" s="22"/>
      <c r="GP234" s="22">
        <f>T234</f>
        <v>224.77</v>
      </c>
      <c r="GQ234" s="22">
        <f>T234</f>
        <v>224.77</v>
      </c>
      <c r="GR234" s="22"/>
      <c r="GS234" s="22">
        <f>T234</f>
        <v>224.77</v>
      </c>
      <c r="GT234" s="22"/>
      <c r="GU234" s="22"/>
      <c r="GV234" s="22"/>
      <c r="GW234" s="22">
        <f>ROUND(Source!AG93*Source!I93,2)</f>
        <v>0</v>
      </c>
      <c r="GX234" s="22">
        <f>ROUND(Source!AJ93*Source!I93,2)</f>
        <v>0</v>
      </c>
      <c r="GY234" s="22"/>
      <c r="GZ234" s="22"/>
      <c r="HA234" s="22"/>
      <c r="HB234" s="22">
        <f>T234</f>
        <v>224.77</v>
      </c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</row>
    <row r="235" spans="1:255" ht="13.5" thickBot="1" x14ac:dyDescent="0.25">
      <c r="A235" s="178"/>
      <c r="B235" s="179" t="s">
        <v>526</v>
      </c>
      <c r="C235" s="179" t="s">
        <v>540</v>
      </c>
      <c r="D235" s="180"/>
      <c r="E235" s="180"/>
      <c r="F235" s="180"/>
      <c r="G235" s="180"/>
      <c r="H235" s="180"/>
      <c r="I235" s="180"/>
      <c r="J235" s="180"/>
      <c r="K235" s="181"/>
    </row>
    <row r="236" spans="1:255" x14ac:dyDescent="0.2">
      <c r="A236" s="64"/>
      <c r="B236" s="63"/>
      <c r="C236" s="63"/>
      <c r="D236" s="63"/>
      <c r="E236" s="63"/>
      <c r="F236" s="63"/>
      <c r="G236" s="63"/>
      <c r="H236" s="155">
        <f>R236</f>
        <v>224.77</v>
      </c>
      <c r="I236" s="156"/>
      <c r="J236" s="155">
        <f>S236</f>
        <v>1685.76</v>
      </c>
      <c r="K236" s="157"/>
      <c r="O236" s="22"/>
      <c r="P236" s="22"/>
      <c r="Q236" s="22"/>
      <c r="R236" s="22">
        <f>SUM(T234:T235)</f>
        <v>224.77</v>
      </c>
      <c r="S236" s="22">
        <f>SUM(U234:U235)</f>
        <v>1685.76</v>
      </c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>
        <f>R236</f>
        <v>224.77</v>
      </c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</row>
    <row r="237" spans="1:255" x14ac:dyDescent="0.2">
      <c r="A237" s="72">
        <v>36</v>
      </c>
      <c r="B237" s="78" t="s">
        <v>123</v>
      </c>
      <c r="C237" s="73" t="s">
        <v>178</v>
      </c>
      <c r="D237" s="74" t="s">
        <v>138</v>
      </c>
      <c r="E237" s="75">
        <v>4.8000000000000001E-2</v>
      </c>
      <c r="F237" s="76">
        <v>7281.33</v>
      </c>
      <c r="G237" s="177"/>
      <c r="H237" s="76">
        <f>Source!AC95</f>
        <v>7281.33</v>
      </c>
      <c r="I237" s="76">
        <f>T237</f>
        <v>349.5</v>
      </c>
      <c r="J237" s="177">
        <v>7.5</v>
      </c>
      <c r="K237" s="77">
        <f>U237</f>
        <v>2621.2800000000002</v>
      </c>
      <c r="O237" s="22"/>
      <c r="P237" s="22"/>
      <c r="Q237" s="22"/>
      <c r="R237" s="22"/>
      <c r="S237" s="22"/>
      <c r="T237" s="22">
        <f>ROUND(Source!AC95*Source!AW95*Source!I95,2)</f>
        <v>349.5</v>
      </c>
      <c r="U237" s="22">
        <f>Source!P95</f>
        <v>2621.2800000000002</v>
      </c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>
        <f>T237</f>
        <v>349.5</v>
      </c>
      <c r="GK237" s="22"/>
      <c r="GL237" s="22"/>
      <c r="GM237" s="22"/>
      <c r="GN237" s="22">
        <f>T237</f>
        <v>349.5</v>
      </c>
      <c r="GO237" s="22"/>
      <c r="GP237" s="22">
        <f>T237</f>
        <v>349.5</v>
      </c>
      <c r="GQ237" s="22">
        <f>T237</f>
        <v>349.5</v>
      </c>
      <c r="GR237" s="22"/>
      <c r="GS237" s="22">
        <f>T237</f>
        <v>349.5</v>
      </c>
      <c r="GT237" s="22"/>
      <c r="GU237" s="22"/>
      <c r="GV237" s="22"/>
      <c r="GW237" s="22">
        <f>ROUND(Source!AG95*Source!I95,2)</f>
        <v>0</v>
      </c>
      <c r="GX237" s="22">
        <f>ROUND(Source!AJ95*Source!I95,2)</f>
        <v>0</v>
      </c>
      <c r="GY237" s="22"/>
      <c r="GZ237" s="22"/>
      <c r="HA237" s="22"/>
      <c r="HB237" s="22">
        <f>T237</f>
        <v>349.5</v>
      </c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</row>
    <row r="238" spans="1:255" ht="13.5" thickBot="1" x14ac:dyDescent="0.25">
      <c r="A238" s="178"/>
      <c r="B238" s="179" t="s">
        <v>526</v>
      </c>
      <c r="C238" s="179" t="s">
        <v>541</v>
      </c>
      <c r="D238" s="180"/>
      <c r="E238" s="180"/>
      <c r="F238" s="180"/>
      <c r="G238" s="180"/>
      <c r="H238" s="180"/>
      <c r="I238" s="180"/>
      <c r="J238" s="180"/>
      <c r="K238" s="181"/>
    </row>
    <row r="239" spans="1:255" ht="13.5" thickBot="1" x14ac:dyDescent="0.25">
      <c r="A239" s="64"/>
      <c r="B239" s="63"/>
      <c r="C239" s="63"/>
      <c r="D239" s="63"/>
      <c r="E239" s="63"/>
      <c r="F239" s="63"/>
      <c r="G239" s="63"/>
      <c r="H239" s="155">
        <f>R239</f>
        <v>349.5</v>
      </c>
      <c r="I239" s="156"/>
      <c r="J239" s="155">
        <f>S239</f>
        <v>2621.2800000000002</v>
      </c>
      <c r="K239" s="157"/>
      <c r="O239" s="22"/>
      <c r="P239" s="22"/>
      <c r="Q239" s="22"/>
      <c r="R239" s="22">
        <f>SUM(T237:T238)</f>
        <v>349.5</v>
      </c>
      <c r="S239" s="22">
        <f>SUM(U237:U238)</f>
        <v>2621.2800000000002</v>
      </c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>
        <f>R239</f>
        <v>349.5</v>
      </c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</row>
    <row r="240" spans="1:255" x14ac:dyDescent="0.2">
      <c r="A240" s="182"/>
      <c r="B240" s="182"/>
      <c r="C240" s="79" t="s">
        <v>542</v>
      </c>
      <c r="D240" s="79"/>
      <c r="E240" s="79"/>
      <c r="F240" s="79"/>
      <c r="G240" s="79"/>
      <c r="H240" s="160">
        <f>FM240</f>
        <v>388043.84000000008</v>
      </c>
      <c r="I240" s="160"/>
      <c r="J240" s="160">
        <f>DP240</f>
        <v>3079340.89</v>
      </c>
      <c r="K240" s="160"/>
      <c r="P240" s="22">
        <f>SUM(R47:R239)</f>
        <v>388043.84000000008</v>
      </c>
      <c r="Q240" s="22">
        <f>SUM(S47:S239)</f>
        <v>3079340.89</v>
      </c>
      <c r="R240" s="22"/>
      <c r="S240" s="22"/>
      <c r="T240" s="22"/>
      <c r="U240" s="22"/>
      <c r="V240" s="22"/>
      <c r="W240" s="22"/>
      <c r="CW240">
        <f>Source!DM97</f>
        <v>645.25080000000014</v>
      </c>
      <c r="CX240">
        <f>Source!DN97</f>
        <v>54.831760000000003</v>
      </c>
      <c r="CY240">
        <f>Source!DG97</f>
        <v>2933417.12</v>
      </c>
      <c r="CZ240">
        <f>Source!DK97</f>
        <v>112494.62</v>
      </c>
      <c r="DA240">
        <f>Source!DI97</f>
        <v>72071.39</v>
      </c>
      <c r="DB240">
        <f>Source!DJ97</f>
        <v>13875.14</v>
      </c>
      <c r="DC240">
        <f>Source!DH97</f>
        <v>2748851.11</v>
      </c>
      <c r="DD240">
        <f>Source!EG97</f>
        <v>0</v>
      </c>
      <c r="DE240">
        <f>Source!EN97</f>
        <v>2748851.11</v>
      </c>
      <c r="DF240">
        <f>Source!EO97</f>
        <v>2748851.11</v>
      </c>
      <c r="DG240">
        <f>Source!EP97</f>
        <v>0</v>
      </c>
      <c r="DH240">
        <f>Source!EQ97</f>
        <v>2748851.11</v>
      </c>
      <c r="DI240">
        <f>Source!EH97</f>
        <v>0</v>
      </c>
      <c r="DJ240">
        <f>Source!EI97</f>
        <v>0</v>
      </c>
      <c r="DK240">
        <f>Source!ER97</f>
        <v>0</v>
      </c>
      <c r="DL240">
        <f>Source!DL97</f>
        <v>0</v>
      </c>
      <c r="DM240">
        <f>Source!DO97</f>
        <v>0</v>
      </c>
      <c r="DN240">
        <f>Source!DP97</f>
        <v>87231.19</v>
      </c>
      <c r="DO240">
        <f>Source!DQ97</f>
        <v>58692.58</v>
      </c>
      <c r="DP240">
        <f>Source!EJ97</f>
        <v>3079340.89</v>
      </c>
      <c r="DQ240">
        <f>Source!EK97</f>
        <v>2799033.45</v>
      </c>
      <c r="DR240">
        <f>Source!EL97</f>
        <v>263937.81</v>
      </c>
      <c r="DS240">
        <f>Source!EH97</f>
        <v>0</v>
      </c>
      <c r="DT240">
        <f>Source!EM97</f>
        <v>16369.63</v>
      </c>
      <c r="DU240">
        <f>Source!EK97+Source!EL97</f>
        <v>3062971.2600000002</v>
      </c>
      <c r="DW240">
        <f>Source!ES97</f>
        <v>0</v>
      </c>
      <c r="DX240">
        <f>Source!ET97</f>
        <v>0</v>
      </c>
      <c r="DY240">
        <f>Source!EU97</f>
        <v>0</v>
      </c>
      <c r="ET240">
        <f>Source!DM97</f>
        <v>645.25080000000014</v>
      </c>
      <c r="EU240">
        <f>Source!DN97</f>
        <v>54.831760000000003</v>
      </c>
      <c r="EV240">
        <f t="shared" ref="EV240:FQ240" si="0">SUM(GJ47:GJ239)</f>
        <v>378426.44000000012</v>
      </c>
      <c r="EW240">
        <f t="shared" si="0"/>
        <v>6147.24</v>
      </c>
      <c r="EX240">
        <f t="shared" si="0"/>
        <v>5765.71</v>
      </c>
      <c r="EY240">
        <f t="shared" si="0"/>
        <v>758.20999999999992</v>
      </c>
      <c r="EZ240">
        <f t="shared" si="0"/>
        <v>366513.49000000011</v>
      </c>
      <c r="FA240">
        <f t="shared" si="0"/>
        <v>0</v>
      </c>
      <c r="FB240">
        <f t="shared" si="0"/>
        <v>366513.49000000011</v>
      </c>
      <c r="FC240">
        <f t="shared" si="0"/>
        <v>366513.49000000011</v>
      </c>
      <c r="FD240">
        <f t="shared" si="0"/>
        <v>0</v>
      </c>
      <c r="FE240">
        <f t="shared" si="0"/>
        <v>366513.49000000011</v>
      </c>
      <c r="FF240">
        <f t="shared" si="0"/>
        <v>0</v>
      </c>
      <c r="FG240">
        <f t="shared" si="0"/>
        <v>0</v>
      </c>
      <c r="FH240">
        <f t="shared" si="0"/>
        <v>0</v>
      </c>
      <c r="FI240">
        <f t="shared" si="0"/>
        <v>0</v>
      </c>
      <c r="FJ240">
        <f t="shared" si="0"/>
        <v>0</v>
      </c>
      <c r="FK240">
        <f t="shared" si="0"/>
        <v>5608.32</v>
      </c>
      <c r="FL240">
        <f t="shared" si="0"/>
        <v>4009.0800000000004</v>
      </c>
      <c r="FM240">
        <f t="shared" si="0"/>
        <v>388043.84000000008</v>
      </c>
      <c r="FN240">
        <f t="shared" si="0"/>
        <v>369781.18000000011</v>
      </c>
      <c r="FO240">
        <f t="shared" si="0"/>
        <v>17282.039999999994</v>
      </c>
      <c r="FP240">
        <f t="shared" si="0"/>
        <v>0</v>
      </c>
      <c r="FQ240">
        <f t="shared" si="0"/>
        <v>980.61999999999989</v>
      </c>
      <c r="FR240">
        <f>FN240+FO240</f>
        <v>387063.22000000009</v>
      </c>
      <c r="FS240">
        <f>SUM(HG47:HG239)</f>
        <v>0</v>
      </c>
      <c r="FT240">
        <f>SUM(HH47:HH239)</f>
        <v>0</v>
      </c>
      <c r="FU240">
        <f>SUM(HI47:HI239)</f>
        <v>0</v>
      </c>
      <c r="FV240">
        <f>SUM(HJ47:HJ239)</f>
        <v>0</v>
      </c>
    </row>
    <row r="241" spans="3:11" x14ac:dyDescent="0.2">
      <c r="H241" s="183"/>
      <c r="I241" s="183"/>
      <c r="J241" s="183"/>
      <c r="K241" s="183"/>
    </row>
    <row r="242" spans="3:11" x14ac:dyDescent="0.2">
      <c r="C242" s="23"/>
      <c r="D242" s="23"/>
      <c r="E242" s="23"/>
      <c r="F242" s="23"/>
      <c r="G242" s="23"/>
      <c r="H242" s="161"/>
      <c r="I242" s="161"/>
      <c r="J242" s="161"/>
      <c r="K242" s="183"/>
    </row>
    <row r="243" spans="3:11" x14ac:dyDescent="0.2">
      <c r="C243" s="23" t="s">
        <v>546</v>
      </c>
      <c r="D243" s="23"/>
      <c r="E243" s="23"/>
      <c r="F243" s="23"/>
      <c r="G243" s="23"/>
      <c r="H243" s="162">
        <f>FK240</f>
        <v>5608.32</v>
      </c>
      <c r="I243" s="162"/>
      <c r="J243" s="162">
        <f>DN240</f>
        <v>87231.19</v>
      </c>
      <c r="K243" s="184"/>
    </row>
    <row r="244" spans="3:11" x14ac:dyDescent="0.2">
      <c r="C244" s="23" t="s">
        <v>547</v>
      </c>
      <c r="D244" s="23"/>
      <c r="E244" s="23"/>
      <c r="F244" s="23"/>
      <c r="G244" s="23"/>
      <c r="H244" s="162">
        <f>FL240</f>
        <v>4009.0800000000004</v>
      </c>
      <c r="I244" s="162"/>
      <c r="J244" s="162">
        <f>DO240</f>
        <v>58692.58</v>
      </c>
      <c r="K244" s="184"/>
    </row>
    <row r="245" spans="3:11" x14ac:dyDescent="0.2">
      <c r="C245" s="23" t="s">
        <v>548</v>
      </c>
      <c r="D245" s="23"/>
      <c r="E245" s="23"/>
      <c r="F245" s="23"/>
      <c r="G245" s="23"/>
      <c r="H245" s="162">
        <f>FM240</f>
        <v>388043.84000000008</v>
      </c>
      <c r="I245" s="162"/>
      <c r="J245" s="162">
        <f>DP240</f>
        <v>3079340.89</v>
      </c>
      <c r="K245" s="184"/>
    </row>
    <row r="246" spans="3:11" x14ac:dyDescent="0.2">
      <c r="C246" s="23" t="s">
        <v>549</v>
      </c>
      <c r="D246" s="23"/>
      <c r="E246" s="23"/>
      <c r="F246" s="23"/>
      <c r="G246" s="23"/>
      <c r="H246" s="161"/>
      <c r="I246" s="161"/>
      <c r="J246" s="161"/>
      <c r="K246" s="183"/>
    </row>
    <row r="247" spans="3:11" x14ac:dyDescent="0.2">
      <c r="C247" s="23" t="s">
        <v>550</v>
      </c>
      <c r="D247" s="23"/>
      <c r="E247" s="23"/>
      <c r="F247" s="23"/>
      <c r="G247" s="23"/>
      <c r="H247" s="162">
        <f>FN240</f>
        <v>369781.18000000011</v>
      </c>
      <c r="I247" s="162"/>
      <c r="J247" s="162">
        <f>DQ240</f>
        <v>2799033.45</v>
      </c>
      <c r="K247" s="184"/>
    </row>
    <row r="248" spans="3:11" x14ac:dyDescent="0.2">
      <c r="C248" s="23" t="s">
        <v>551</v>
      </c>
      <c r="D248" s="23"/>
      <c r="E248" s="23"/>
      <c r="F248" s="23"/>
      <c r="G248" s="23"/>
      <c r="H248" s="162">
        <f>FO240</f>
        <v>17282.039999999994</v>
      </c>
      <c r="I248" s="162"/>
      <c r="J248" s="162">
        <f>DR240</f>
        <v>263937.81</v>
      </c>
      <c r="K248" s="184"/>
    </row>
    <row r="249" spans="3:11" hidden="1" x14ac:dyDescent="0.2">
      <c r="C249" s="23" t="s">
        <v>552</v>
      </c>
      <c r="D249" s="23"/>
      <c r="E249" s="23"/>
      <c r="F249" s="23"/>
      <c r="G249" s="23"/>
      <c r="H249" s="162">
        <f>FP240</f>
        <v>0</v>
      </c>
      <c r="I249" s="162"/>
      <c r="J249" s="162">
        <f>DS240</f>
        <v>0</v>
      </c>
      <c r="K249" s="184"/>
    </row>
    <row r="250" spans="3:11" x14ac:dyDescent="0.2">
      <c r="C250" s="23" t="s">
        <v>553</v>
      </c>
      <c r="D250" s="23"/>
      <c r="E250" s="23"/>
      <c r="F250" s="23"/>
      <c r="G250" s="23"/>
      <c r="H250" s="162">
        <f>FQ240</f>
        <v>980.61999999999989</v>
      </c>
      <c r="I250" s="162"/>
      <c r="J250" s="162">
        <f>DT240</f>
        <v>16369.63</v>
      </c>
      <c r="K250" s="184"/>
    </row>
    <row r="251" spans="3:11" x14ac:dyDescent="0.2">
      <c r="C251" s="23"/>
      <c r="D251" s="23"/>
      <c r="E251" s="23"/>
      <c r="F251" s="23"/>
      <c r="G251" s="23"/>
      <c r="H251" s="161"/>
      <c r="I251" s="161"/>
      <c r="J251" s="161"/>
      <c r="K251" s="183"/>
    </row>
    <row r="252" spans="3:11" x14ac:dyDescent="0.2">
      <c r="C252" s="23" t="s">
        <v>554</v>
      </c>
      <c r="D252" s="23"/>
      <c r="E252" s="23"/>
      <c r="F252" s="23"/>
      <c r="G252" s="23"/>
      <c r="H252" s="162">
        <f>H245</f>
        <v>388043.84000000008</v>
      </c>
      <c r="I252" s="162"/>
      <c r="J252" s="162">
        <f>J245</f>
        <v>3079340.89</v>
      </c>
      <c r="K252" s="184"/>
    </row>
    <row r="253" spans="3:11" hidden="1" x14ac:dyDescent="0.2">
      <c r="C253" s="23" t="s">
        <v>555</v>
      </c>
      <c r="D253" s="23"/>
      <c r="E253" s="80">
        <v>20</v>
      </c>
      <c r="F253" s="81" t="s">
        <v>508</v>
      </c>
      <c r="G253" s="23"/>
      <c r="H253" s="23"/>
      <c r="I253" s="23"/>
      <c r="J253" s="162">
        <f>ROUND(J252*E253/100,2)</f>
        <v>615868.18000000005</v>
      </c>
      <c r="K253" s="185"/>
    </row>
    <row r="254" spans="3:11" hidden="1" x14ac:dyDescent="0.2">
      <c r="C254" s="23" t="s">
        <v>556</v>
      </c>
      <c r="D254" s="23"/>
      <c r="E254" s="23"/>
      <c r="F254" s="23"/>
      <c r="G254" s="23"/>
      <c r="H254" s="23"/>
      <c r="I254" s="23"/>
      <c r="J254" s="162">
        <f>J253+J252</f>
        <v>3695209.0700000003</v>
      </c>
      <c r="K254" s="184"/>
    </row>
    <row r="255" spans="3:11" x14ac:dyDescent="0.2">
      <c r="C255" s="23"/>
      <c r="D255" s="23"/>
      <c r="E255" s="23"/>
      <c r="F255" s="23"/>
      <c r="G255" s="23"/>
      <c r="H255" s="23"/>
      <c r="I255" s="23"/>
      <c r="J255" s="161"/>
      <c r="K255" s="183"/>
    </row>
    <row r="256" spans="3:11" hidden="1" outlineLevel="1" x14ac:dyDescent="0.2">
      <c r="C256" s="23"/>
      <c r="D256" s="23"/>
      <c r="E256" s="23"/>
      <c r="F256" s="23"/>
      <c r="G256" s="23"/>
      <c r="H256" s="23"/>
      <c r="I256" s="23"/>
      <c r="J256" s="23"/>
    </row>
    <row r="257" spans="1:255" hidden="1" outlineLevel="1" x14ac:dyDescent="0.2"/>
    <row r="258" spans="1:255" hidden="1" outlineLevel="1" x14ac:dyDescent="0.2">
      <c r="A258" s="82" t="s">
        <v>557</v>
      </c>
      <c r="B258" s="82"/>
      <c r="C258" s="119"/>
      <c r="D258" s="119"/>
      <c r="E258" s="119"/>
      <c r="F258" s="119"/>
      <c r="G258" s="83"/>
      <c r="H258" s="83"/>
      <c r="I258" s="119"/>
      <c r="J258" s="119"/>
      <c r="BY258" s="84">
        <f>C258</f>
        <v>0</v>
      </c>
      <c r="BZ258" s="84">
        <f>I258</f>
        <v>0</v>
      </c>
      <c r="IU258" s="22"/>
    </row>
    <row r="259" spans="1:255" s="86" customFormat="1" ht="11.25" hidden="1" outlineLevel="1" x14ac:dyDescent="0.2">
      <c r="A259" s="85"/>
      <c r="B259" s="85"/>
      <c r="C259" s="163" t="s">
        <v>558</v>
      </c>
      <c r="D259" s="163"/>
      <c r="E259" s="163"/>
      <c r="F259" s="163"/>
      <c r="G259" s="163"/>
      <c r="H259" s="163"/>
      <c r="I259" s="163" t="s">
        <v>559</v>
      </c>
      <c r="J259" s="163"/>
    </row>
    <row r="260" spans="1:255" hidden="1" outlineLevel="1" x14ac:dyDescent="0.2">
      <c r="A260" s="186"/>
      <c r="B260" s="186"/>
      <c r="C260" s="186"/>
      <c r="D260" s="186"/>
      <c r="E260" s="186"/>
      <c r="F260" s="186"/>
      <c r="G260" s="187" t="s">
        <v>560</v>
      </c>
      <c r="H260" s="186"/>
      <c r="I260" s="186"/>
      <c r="J260" s="186"/>
    </row>
    <row r="261" spans="1:255" hidden="1" outlineLevel="1" x14ac:dyDescent="0.2">
      <c r="A261" s="82" t="s">
        <v>561</v>
      </c>
      <c r="B261" s="82"/>
      <c r="C261" s="119"/>
      <c r="D261" s="119"/>
      <c r="E261" s="119"/>
      <c r="F261" s="119"/>
      <c r="G261" s="83"/>
      <c r="H261" s="83"/>
      <c r="I261" s="119"/>
      <c r="J261" s="119"/>
      <c r="BY261" s="84">
        <f>C261</f>
        <v>0</v>
      </c>
      <c r="BZ261" s="84">
        <f>I261</f>
        <v>0</v>
      </c>
      <c r="IU261" s="22"/>
    </row>
    <row r="262" spans="1:255" s="86" customFormat="1" ht="11.25" hidden="1" outlineLevel="1" x14ac:dyDescent="0.2">
      <c r="A262" s="85"/>
      <c r="B262" s="85"/>
      <c r="C262" s="163" t="s">
        <v>558</v>
      </c>
      <c r="D262" s="163"/>
      <c r="E262" s="163"/>
      <c r="F262" s="163"/>
      <c r="G262" s="163"/>
      <c r="H262" s="163"/>
      <c r="I262" s="163" t="s">
        <v>559</v>
      </c>
      <c r="J262" s="163"/>
    </row>
    <row r="263" spans="1:255" hidden="1" outlineLevel="1" x14ac:dyDescent="0.2">
      <c r="A263" s="186"/>
      <c r="B263" s="186"/>
      <c r="C263" s="186"/>
      <c r="D263" s="186"/>
      <c r="E263" s="186"/>
      <c r="F263" s="186"/>
      <c r="G263" s="187" t="s">
        <v>560</v>
      </c>
      <c r="H263" s="186"/>
      <c r="I263" s="186"/>
      <c r="J263" s="186"/>
    </row>
    <row r="264" spans="1:255" collapsed="1" x14ac:dyDescent="0.2"/>
    <row r="265" spans="1:255" outlineLevel="1" x14ac:dyDescent="0.2"/>
    <row r="266" spans="1:255" outlineLevel="1" x14ac:dyDescent="0.2"/>
    <row r="267" spans="1:255" outlineLevel="1" x14ac:dyDescent="0.2">
      <c r="A267" s="82" t="s">
        <v>562</v>
      </c>
      <c r="B267" s="82"/>
      <c r="C267" s="119"/>
      <c r="D267" s="119"/>
      <c r="E267" s="119"/>
      <c r="F267" s="119"/>
      <c r="G267" s="83"/>
      <c r="H267" s="83"/>
      <c r="I267" s="119"/>
      <c r="J267" s="119"/>
      <c r="BY267" s="84">
        <f>C267</f>
        <v>0</v>
      </c>
      <c r="BZ267" s="84">
        <f>I267</f>
        <v>0</v>
      </c>
      <c r="IU267" s="22"/>
    </row>
    <row r="268" spans="1:255" s="86" customFormat="1" ht="11.25" outlineLevel="1" x14ac:dyDescent="0.2">
      <c r="A268" s="85"/>
      <c r="B268" s="85"/>
      <c r="C268" s="163" t="s">
        <v>558</v>
      </c>
      <c r="D268" s="163"/>
      <c r="E268" s="163"/>
      <c r="F268" s="163"/>
      <c r="G268" s="163"/>
      <c r="H268" s="163"/>
      <c r="I268" s="163" t="s">
        <v>559</v>
      </c>
      <c r="J268" s="163"/>
    </row>
    <row r="269" spans="1:255" outlineLevel="1" x14ac:dyDescent="0.2">
      <c r="A269" s="186"/>
      <c r="B269" s="186"/>
      <c r="C269" s="186"/>
      <c r="D269" s="186"/>
      <c r="E269" s="186"/>
      <c r="F269" s="186"/>
      <c r="G269" s="187" t="s">
        <v>560</v>
      </c>
      <c r="H269" s="186"/>
      <c r="I269" s="186"/>
      <c r="J269" s="186"/>
    </row>
    <row r="270" spans="1:255" outlineLevel="1" x14ac:dyDescent="0.2">
      <c r="A270" s="82" t="s">
        <v>563</v>
      </c>
      <c r="B270" s="82"/>
      <c r="C270" s="119"/>
      <c r="D270" s="119"/>
      <c r="E270" s="119"/>
      <c r="F270" s="119"/>
      <c r="G270" s="83"/>
      <c r="H270" s="83"/>
      <c r="I270" s="119"/>
      <c r="J270" s="119"/>
      <c r="BY270" s="84">
        <f>C270</f>
        <v>0</v>
      </c>
      <c r="BZ270" s="84">
        <f>I270</f>
        <v>0</v>
      </c>
      <c r="IU270" s="22"/>
    </row>
    <row r="271" spans="1:255" s="86" customFormat="1" ht="11.25" outlineLevel="1" x14ac:dyDescent="0.2">
      <c r="A271" s="85"/>
      <c r="B271" s="85"/>
      <c r="C271" s="163" t="s">
        <v>558</v>
      </c>
      <c r="D271" s="163"/>
      <c r="E271" s="163"/>
      <c r="F271" s="163"/>
      <c r="G271" s="163"/>
      <c r="H271" s="163"/>
      <c r="I271" s="163" t="s">
        <v>559</v>
      </c>
      <c r="J271" s="163"/>
    </row>
    <row r="272" spans="1:255" outlineLevel="1" x14ac:dyDescent="0.2">
      <c r="A272" s="186"/>
      <c r="B272" s="186"/>
      <c r="C272" s="186"/>
      <c r="D272" s="186"/>
      <c r="E272" s="186"/>
      <c r="F272" s="186"/>
      <c r="G272" s="187" t="s">
        <v>560</v>
      </c>
      <c r="H272" s="186"/>
      <c r="I272" s="186"/>
      <c r="J272" s="186"/>
    </row>
  </sheetData>
  <mergeCells count="165">
    <mergeCell ref="C271:H271"/>
    <mergeCell ref="I271:J271"/>
    <mergeCell ref="C267:F267"/>
    <mergeCell ref="I267:J267"/>
    <mergeCell ref="C268:H268"/>
    <mergeCell ref="I268:J268"/>
    <mergeCell ref="C270:F270"/>
    <mergeCell ref="I270:J270"/>
    <mergeCell ref="C259:H259"/>
    <mergeCell ref="I259:J259"/>
    <mergeCell ref="C261:F261"/>
    <mergeCell ref="I261:J261"/>
    <mergeCell ref="C262:H262"/>
    <mergeCell ref="I262:J262"/>
    <mergeCell ref="H252:I252"/>
    <mergeCell ref="J252:K252"/>
    <mergeCell ref="J253:K253"/>
    <mergeCell ref="J254:K254"/>
    <mergeCell ref="J255:K255"/>
    <mergeCell ref="C258:F258"/>
    <mergeCell ref="I258:J258"/>
    <mergeCell ref="H249:I249"/>
    <mergeCell ref="J249:K249"/>
    <mergeCell ref="H250:I250"/>
    <mergeCell ref="J250:K250"/>
    <mergeCell ref="H251:I251"/>
    <mergeCell ref="J251:K251"/>
    <mergeCell ref="H246:I246"/>
    <mergeCell ref="J246:K246"/>
    <mergeCell ref="H247:I247"/>
    <mergeCell ref="J247:K247"/>
    <mergeCell ref="H248:I248"/>
    <mergeCell ref="J248:K248"/>
    <mergeCell ref="H243:I243"/>
    <mergeCell ref="J243:K243"/>
    <mergeCell ref="H244:I244"/>
    <mergeCell ref="J244:K244"/>
    <mergeCell ref="H245:I245"/>
    <mergeCell ref="J245:K245"/>
    <mergeCell ref="H240:I240"/>
    <mergeCell ref="J240:K240"/>
    <mergeCell ref="H241:I241"/>
    <mergeCell ref="J241:K241"/>
    <mergeCell ref="H242:I242"/>
    <mergeCell ref="J242:K242"/>
    <mergeCell ref="H233:I233"/>
    <mergeCell ref="J233:K233"/>
    <mergeCell ref="H236:I236"/>
    <mergeCell ref="J236:K236"/>
    <mergeCell ref="H239:I239"/>
    <mergeCell ref="J239:K239"/>
    <mergeCell ref="H224:I224"/>
    <mergeCell ref="J224:K224"/>
    <mergeCell ref="H227:I227"/>
    <mergeCell ref="J227:K227"/>
    <mergeCell ref="H230:I230"/>
    <mergeCell ref="J230:K230"/>
    <mergeCell ref="H215:I215"/>
    <mergeCell ref="J215:K215"/>
    <mergeCell ref="H218:I218"/>
    <mergeCell ref="J218:K218"/>
    <mergeCell ref="H221:I221"/>
    <mergeCell ref="J221:K221"/>
    <mergeCell ref="H206:I206"/>
    <mergeCell ref="J206:K206"/>
    <mergeCell ref="H209:I209"/>
    <mergeCell ref="J209:K209"/>
    <mergeCell ref="H212:I212"/>
    <mergeCell ref="J212:K212"/>
    <mergeCell ref="H197:I197"/>
    <mergeCell ref="J197:K197"/>
    <mergeCell ref="H200:I200"/>
    <mergeCell ref="J200:K200"/>
    <mergeCell ref="H203:I203"/>
    <mergeCell ref="J203:K203"/>
    <mergeCell ref="H182:I182"/>
    <mergeCell ref="J182:K182"/>
    <mergeCell ref="H188:I188"/>
    <mergeCell ref="J188:K188"/>
    <mergeCell ref="H194:I194"/>
    <mergeCell ref="J194:K194"/>
    <mergeCell ref="H160:I160"/>
    <mergeCell ref="J160:K160"/>
    <mergeCell ref="H168:I168"/>
    <mergeCell ref="J168:K168"/>
    <mergeCell ref="H176:I176"/>
    <mergeCell ref="J176:K176"/>
    <mergeCell ref="H137:I137"/>
    <mergeCell ref="J137:K137"/>
    <mergeCell ref="H145:I145"/>
    <mergeCell ref="J145:K145"/>
    <mergeCell ref="H153:I153"/>
    <mergeCell ref="J153:K153"/>
    <mergeCell ref="H117:I117"/>
    <mergeCell ref="J117:K117"/>
    <mergeCell ref="H123:I123"/>
    <mergeCell ref="J123:K123"/>
    <mergeCell ref="H129:I129"/>
    <mergeCell ref="J129:K129"/>
    <mergeCell ref="H97:I97"/>
    <mergeCell ref="J97:K97"/>
    <mergeCell ref="H103:I103"/>
    <mergeCell ref="J103:K103"/>
    <mergeCell ref="H111:I111"/>
    <mergeCell ref="J111:K111"/>
    <mergeCell ref="H74:I74"/>
    <mergeCell ref="J74:K74"/>
    <mergeCell ref="H82:I82"/>
    <mergeCell ref="J82:K82"/>
    <mergeCell ref="H91:I91"/>
    <mergeCell ref="J91:K91"/>
    <mergeCell ref="H54:I54"/>
    <mergeCell ref="J54:K54"/>
    <mergeCell ref="H60:I60"/>
    <mergeCell ref="J60:K60"/>
    <mergeCell ref="H66:I66"/>
    <mergeCell ref="J66:K66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441</v>
      </c>
    </row>
    <row r="3" spans="1:178" x14ac:dyDescent="0.2">
      <c r="A3">
        <v>3</v>
      </c>
      <c r="B3" t="s">
        <v>442</v>
      </c>
    </row>
    <row r="4" spans="1:178" x14ac:dyDescent="0.2">
      <c r="A4">
        <v>2</v>
      </c>
      <c r="B4" t="s">
        <v>443</v>
      </c>
    </row>
    <row r="5" spans="1:178" x14ac:dyDescent="0.2">
      <c r="A5">
        <v>0</v>
      </c>
      <c r="B5" t="s">
        <v>444</v>
      </c>
    </row>
    <row r="6" spans="1:178" x14ac:dyDescent="0.2">
      <c r="A6">
        <v>2</v>
      </c>
      <c r="B6" t="s">
        <v>445</v>
      </c>
    </row>
    <row r="7" spans="1:178" x14ac:dyDescent="0.2">
      <c r="A7">
        <v>0</v>
      </c>
      <c r="B7" t="s">
        <v>446</v>
      </c>
    </row>
    <row r="8" spans="1:178" x14ac:dyDescent="0.2">
      <c r="A8">
        <v>2</v>
      </c>
      <c r="B8" t="s">
        <v>447</v>
      </c>
    </row>
    <row r="9" spans="1:178" x14ac:dyDescent="0.2">
      <c r="A9">
        <v>0</v>
      </c>
      <c r="B9" t="s">
        <v>448</v>
      </c>
    </row>
    <row r="13" spans="1:178" x14ac:dyDescent="0.2">
      <c r="A13">
        <v>3</v>
      </c>
      <c r="B13" t="s">
        <v>502</v>
      </c>
      <c r="D13" t="s">
        <v>503</v>
      </c>
      <c r="F13" t="s">
        <v>483</v>
      </c>
    </row>
    <row r="14" spans="1:178" x14ac:dyDescent="0.2">
      <c r="A14">
        <v>513</v>
      </c>
      <c r="B14" t="s">
        <v>543</v>
      </c>
      <c r="D14" t="s">
        <v>503</v>
      </c>
      <c r="F14" t="s">
        <v>483</v>
      </c>
      <c r="CW14">
        <f>Source!DM97</f>
        <v>645.25080000000014</v>
      </c>
      <c r="CX14">
        <f>Source!DN97</f>
        <v>54.831760000000003</v>
      </c>
      <c r="CY14">
        <f>Source!DG97</f>
        <v>2933417.12</v>
      </c>
      <c r="CZ14">
        <f>Source!DK97</f>
        <v>112494.62</v>
      </c>
      <c r="DA14">
        <f>Source!DI97</f>
        <v>72071.39</v>
      </c>
      <c r="DB14">
        <f>Source!DJ97</f>
        <v>13875.14</v>
      </c>
      <c r="DC14">
        <f>Source!DH97</f>
        <v>2748851.11</v>
      </c>
      <c r="DD14">
        <f>Source!EG97</f>
        <v>0</v>
      </c>
      <c r="DE14">
        <f>Source!EN97</f>
        <v>2748851.11</v>
      </c>
      <c r="DF14">
        <f>Source!EO97</f>
        <v>2748851.11</v>
      </c>
      <c r="DG14">
        <f>Source!EP97</f>
        <v>0</v>
      </c>
      <c r="DH14">
        <f>Source!EQ97</f>
        <v>2748851.11</v>
      </c>
      <c r="DI14">
        <f>Source!EH97</f>
        <v>0</v>
      </c>
      <c r="DJ14">
        <f>Source!EI97</f>
        <v>0</v>
      </c>
      <c r="DK14">
        <f>Source!ER97</f>
        <v>0</v>
      </c>
      <c r="DL14">
        <f>Source!DL97</f>
        <v>0</v>
      </c>
      <c r="DM14">
        <f>Source!DO97</f>
        <v>0</v>
      </c>
      <c r="DN14">
        <f>Source!DP97</f>
        <v>87231.19</v>
      </c>
      <c r="DO14">
        <f>Source!DQ97</f>
        <v>58692.58</v>
      </c>
      <c r="DP14">
        <f>Source!EJ97</f>
        <v>3079340.89</v>
      </c>
      <c r="DQ14">
        <f>Source!EK97</f>
        <v>2799033.45</v>
      </c>
      <c r="DR14">
        <f>Source!EL97</f>
        <v>263937.81</v>
      </c>
      <c r="DS14">
        <f>Source!EH97</f>
        <v>0</v>
      </c>
      <c r="DT14">
        <f>Source!EM97</f>
        <v>16369.63</v>
      </c>
      <c r="DU14">
        <f>Source!EK97+Source!EL97</f>
        <v>3062971.2600000002</v>
      </c>
      <c r="DW14">
        <f>Source!ES97</f>
        <v>0</v>
      </c>
      <c r="DX14">
        <f>Source!ET97</f>
        <v>0</v>
      </c>
      <c r="DY14">
        <f>Source!EU97</f>
        <v>0</v>
      </c>
      <c r="ET14">
        <f>Source!DM97</f>
        <v>645.25080000000014</v>
      </c>
      <c r="EU14">
        <f>Source!DN97</f>
        <v>54.831760000000003</v>
      </c>
      <c r="EV14">
        <f>SUM('1.Лок.смета.и.Акт'!GJ47:'1.Лок.смета.и.Акт'!GJ239)</f>
        <v>378426.44000000012</v>
      </c>
      <c r="EW14">
        <f>SUM('1.Лок.смета.и.Акт'!GK47:'1.Лок.смета.и.Акт'!GK239)</f>
        <v>6147.24</v>
      </c>
      <c r="EX14">
        <f>SUM('1.Лок.смета.и.Акт'!GL47:'1.Лок.смета.и.Акт'!GL239)</f>
        <v>5765.71</v>
      </c>
      <c r="EY14">
        <f>SUM('1.Лок.смета.и.Акт'!GM47:'1.Лок.смета.и.Акт'!GM239)</f>
        <v>758.20999999999992</v>
      </c>
      <c r="EZ14">
        <f>SUM('1.Лок.смета.и.Акт'!GN47:'1.Лок.смета.и.Акт'!GN239)</f>
        <v>366513.49000000011</v>
      </c>
      <c r="FA14">
        <f>SUM('1.Лок.смета.и.Акт'!GO47:'1.Лок.смета.и.Акт'!GO239)</f>
        <v>0</v>
      </c>
      <c r="FB14">
        <f>SUM('1.Лок.смета.и.Акт'!GP47:'1.Лок.смета.и.Акт'!GP239)</f>
        <v>366513.49000000011</v>
      </c>
      <c r="FC14">
        <f>SUM('1.Лок.смета.и.Акт'!GQ47:'1.Лок.смета.и.Акт'!GQ239)</f>
        <v>366513.49000000011</v>
      </c>
      <c r="FD14">
        <f>SUM('1.Лок.смета.и.Акт'!GR47:'1.Лок.смета.и.Акт'!GR239)</f>
        <v>0</v>
      </c>
      <c r="FE14">
        <f>SUM('1.Лок.смета.и.Акт'!GS47:'1.Лок.смета.и.Акт'!GS239)</f>
        <v>366513.49000000011</v>
      </c>
      <c r="FF14">
        <f>SUM('1.Лок.смета.и.Акт'!GT47:'1.Лок.смета.и.Акт'!GT239)</f>
        <v>0</v>
      </c>
      <c r="FG14">
        <f>SUM('1.Лок.смета.и.Акт'!GU47:'1.Лок.смета.и.Акт'!GU239)</f>
        <v>0</v>
      </c>
      <c r="FH14">
        <f>SUM('1.Лок.смета.и.Акт'!GV47:'1.Лок.смета.и.Акт'!GV239)</f>
        <v>0</v>
      </c>
      <c r="FI14">
        <f>SUM('1.Лок.смета.и.Акт'!GW47:'1.Лок.смета.и.Акт'!GW239)</f>
        <v>0</v>
      </c>
      <c r="FJ14">
        <f>SUM('1.Лок.смета.и.Акт'!GX47:'1.Лок.смета.и.Акт'!GX239)</f>
        <v>0</v>
      </c>
      <c r="FK14">
        <f>SUM('1.Лок.смета.и.Акт'!GY47:'1.Лок.смета.и.Акт'!GY239)</f>
        <v>5608.32</v>
      </c>
      <c r="FL14">
        <f>SUM('1.Лок.смета.и.Акт'!GZ47:'1.Лок.смета.и.Акт'!GZ239)</f>
        <v>4009.0800000000004</v>
      </c>
      <c r="FM14">
        <f>SUM('1.Лок.смета.и.Акт'!HA47:'1.Лок.смета.и.Акт'!HA239)</f>
        <v>388043.84000000008</v>
      </c>
      <c r="FN14">
        <f>SUM('1.Лок.смета.и.Акт'!HB47:'1.Лок.смета.и.Акт'!HB239)</f>
        <v>369781.18000000011</v>
      </c>
      <c r="FO14">
        <f>SUM('1.Лок.смета.и.Акт'!HC47:'1.Лок.смета.и.Акт'!HC239)</f>
        <v>17282.039999999994</v>
      </c>
      <c r="FP14">
        <f>SUM('1.Лок.смета.и.Акт'!HD47:'1.Лок.смета.и.Акт'!HD239)</f>
        <v>0</v>
      </c>
      <c r="FQ14">
        <f>SUM('1.Лок.смета.и.Акт'!HE47:'1.Лок.смета.и.Акт'!HE239)</f>
        <v>980.61999999999989</v>
      </c>
      <c r="FR14">
        <f>'1.Лок.смета.и.Акт'!FN240+'1.Лок.смета.и.Акт'!FO240</f>
        <v>387063.22000000009</v>
      </c>
      <c r="FS14">
        <f>SUM('1.Лок.смета.и.Акт'!HG47:'1.Лок.смета.и.Акт'!HG239)</f>
        <v>0</v>
      </c>
      <c r="FT14">
        <f>SUM('1.Лок.смета.и.Акт'!HH47:'1.Лок.смета.и.Акт'!HH239)</f>
        <v>0</v>
      </c>
      <c r="FU14">
        <f>SUM('1.Лок.смета.и.Акт'!HI47:'1.Лок.смета.и.Акт'!HI239)</f>
        <v>0</v>
      </c>
      <c r="FV14">
        <f>SUM('1.Лок.смета.и.Акт'!HJ47:'1.Лок.смета.и.Акт'!HJ239)</f>
        <v>0</v>
      </c>
    </row>
    <row r="15" spans="1:178" x14ac:dyDescent="0.2">
      <c r="A15">
        <v>999</v>
      </c>
      <c r="B15" t="s">
        <v>564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56">
        <f>'2.Материалы'!G37</f>
        <v>2922208.3</v>
      </c>
      <c r="H2" t="s">
        <v>592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449</v>
      </c>
      <c r="T5">
        <v>1</v>
      </c>
      <c r="U5" t="s">
        <v>435</v>
      </c>
      <c r="IF5">
        <v>-1</v>
      </c>
    </row>
    <row r="6" spans="1:240" x14ac:dyDescent="0.2">
      <c r="G6">
        <v>50</v>
      </c>
      <c r="H6" t="s">
        <v>438</v>
      </c>
      <c r="IF6">
        <v>-1</v>
      </c>
    </row>
    <row r="7" spans="1:240" x14ac:dyDescent="0.2">
      <c r="G7">
        <v>2</v>
      </c>
      <c r="H7" t="s">
        <v>565</v>
      </c>
      <c r="IF7">
        <v>-1</v>
      </c>
    </row>
    <row r="8" spans="1:240" x14ac:dyDescent="0.2">
      <c r="G8">
        <f>IF((Source!AR97&lt;&gt;'1.Лок.смета.и.Акт'!P240),0,1)</f>
        <v>0</v>
      </c>
      <c r="H8" t="s">
        <v>544</v>
      </c>
      <c r="IF8">
        <v>-1</v>
      </c>
    </row>
    <row r="9" spans="1:240" x14ac:dyDescent="0.2">
      <c r="G9" s="12" t="s">
        <v>439</v>
      </c>
      <c r="H9" t="s">
        <v>440</v>
      </c>
      <c r="T9" t="s">
        <v>436</v>
      </c>
      <c r="U9" t="s">
        <v>437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Строительство 2БКТП 2х250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401540.71</v>
      </c>
      <c r="P18" s="3">
        <f t="shared" si="1"/>
        <v>389627.76</v>
      </c>
      <c r="Q18" s="3">
        <f t="shared" si="1"/>
        <v>5765.71</v>
      </c>
      <c r="R18" s="3">
        <f t="shared" si="1"/>
        <v>758.21</v>
      </c>
      <c r="S18" s="3">
        <f t="shared" si="1"/>
        <v>6147.24</v>
      </c>
      <c r="T18" s="3">
        <f t="shared" si="1"/>
        <v>0</v>
      </c>
      <c r="U18" s="3">
        <f t="shared" si="1"/>
        <v>645.25080000000014</v>
      </c>
      <c r="V18" s="3">
        <f t="shared" si="1"/>
        <v>54.831760000000003</v>
      </c>
      <c r="W18" s="3">
        <f t="shared" si="1"/>
        <v>0</v>
      </c>
      <c r="X18" s="3">
        <f t="shared" si="1"/>
        <v>5608.32</v>
      </c>
      <c r="Y18" s="3">
        <f t="shared" si="1"/>
        <v>4009.08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411158.11</v>
      </c>
      <c r="AS18" s="3">
        <f t="shared" si="1"/>
        <v>392895.45</v>
      </c>
      <c r="AT18" s="3">
        <f t="shared" si="1"/>
        <v>17282.04</v>
      </c>
      <c r="AU18" s="3">
        <f t="shared" ref="AU18:BZ18" si="2">AU126</f>
        <v>980.62</v>
      </c>
      <c r="AV18" s="3">
        <f t="shared" si="2"/>
        <v>389627.76</v>
      </c>
      <c r="AW18" s="3">
        <f t="shared" si="2"/>
        <v>389627.76</v>
      </c>
      <c r="AX18" s="3">
        <f t="shared" si="2"/>
        <v>0</v>
      </c>
      <c r="AY18" s="3">
        <f t="shared" si="2"/>
        <v>389627.76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2933417.12</v>
      </c>
      <c r="DH18" s="4">
        <f t="shared" si="4"/>
        <v>2748851.11</v>
      </c>
      <c r="DI18" s="4">
        <f t="shared" si="4"/>
        <v>72071.39</v>
      </c>
      <c r="DJ18" s="4">
        <f t="shared" si="4"/>
        <v>13875.14</v>
      </c>
      <c r="DK18" s="4">
        <f t="shared" si="4"/>
        <v>112494.62</v>
      </c>
      <c r="DL18" s="4">
        <f t="shared" si="4"/>
        <v>0</v>
      </c>
      <c r="DM18" s="4">
        <f t="shared" si="4"/>
        <v>645.25080000000014</v>
      </c>
      <c r="DN18" s="4">
        <f t="shared" si="4"/>
        <v>54.831760000000003</v>
      </c>
      <c r="DO18" s="4">
        <f t="shared" si="4"/>
        <v>0</v>
      </c>
      <c r="DP18" s="4">
        <f t="shared" si="4"/>
        <v>87231.19</v>
      </c>
      <c r="DQ18" s="4">
        <f t="shared" si="4"/>
        <v>58692.58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3079340.89</v>
      </c>
      <c r="EK18" s="4">
        <f t="shared" si="4"/>
        <v>2799033.45</v>
      </c>
      <c r="EL18" s="4">
        <f t="shared" si="4"/>
        <v>263937.81</v>
      </c>
      <c r="EM18" s="4">
        <f t="shared" ref="EM18:FR18" si="5">EM126</f>
        <v>16369.63</v>
      </c>
      <c r="EN18" s="4">
        <f t="shared" si="5"/>
        <v>2748851.11</v>
      </c>
      <c r="EO18" s="4">
        <f t="shared" si="5"/>
        <v>2748851.11</v>
      </c>
      <c r="EP18" s="4">
        <f t="shared" si="5"/>
        <v>0</v>
      </c>
      <c r="EQ18" s="4">
        <f t="shared" si="5"/>
        <v>2748851.11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401540.71</v>
      </c>
      <c r="P22" s="3">
        <f t="shared" si="8"/>
        <v>389627.76</v>
      </c>
      <c r="Q22" s="3">
        <f t="shared" si="8"/>
        <v>5765.71</v>
      </c>
      <c r="R22" s="3">
        <f t="shared" si="8"/>
        <v>758.21</v>
      </c>
      <c r="S22" s="3">
        <f t="shared" si="8"/>
        <v>6147.24</v>
      </c>
      <c r="T22" s="3">
        <f t="shared" si="8"/>
        <v>0</v>
      </c>
      <c r="U22" s="3">
        <f t="shared" si="8"/>
        <v>645.25080000000014</v>
      </c>
      <c r="V22" s="3">
        <f t="shared" si="8"/>
        <v>54.831760000000003</v>
      </c>
      <c r="W22" s="3">
        <f t="shared" si="8"/>
        <v>0</v>
      </c>
      <c r="X22" s="3">
        <f t="shared" si="8"/>
        <v>5608.32</v>
      </c>
      <c r="Y22" s="3">
        <f t="shared" si="8"/>
        <v>4009.08</v>
      </c>
      <c r="Z22" s="3">
        <f t="shared" si="8"/>
        <v>0</v>
      </c>
      <c r="AA22" s="3">
        <f t="shared" si="8"/>
        <v>0</v>
      </c>
      <c r="AB22" s="3">
        <f t="shared" si="8"/>
        <v>401540.71</v>
      </c>
      <c r="AC22" s="3">
        <f t="shared" si="8"/>
        <v>389627.76</v>
      </c>
      <c r="AD22" s="3">
        <f t="shared" si="8"/>
        <v>5765.71</v>
      </c>
      <c r="AE22" s="3">
        <f t="shared" si="8"/>
        <v>758.21</v>
      </c>
      <c r="AF22" s="3">
        <f t="shared" si="8"/>
        <v>6147.24</v>
      </c>
      <c r="AG22" s="3">
        <f t="shared" si="8"/>
        <v>0</v>
      </c>
      <c r="AH22" s="3">
        <f t="shared" si="8"/>
        <v>645.25080000000014</v>
      </c>
      <c r="AI22" s="3">
        <f t="shared" si="8"/>
        <v>54.831760000000003</v>
      </c>
      <c r="AJ22" s="3">
        <f t="shared" si="8"/>
        <v>0</v>
      </c>
      <c r="AK22" s="3">
        <f t="shared" si="8"/>
        <v>5608.32</v>
      </c>
      <c r="AL22" s="3">
        <f t="shared" si="8"/>
        <v>4009.08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411158.11</v>
      </c>
      <c r="AS22" s="3">
        <f t="shared" si="8"/>
        <v>392895.45</v>
      </c>
      <c r="AT22" s="3">
        <f t="shared" si="8"/>
        <v>17282.04</v>
      </c>
      <c r="AU22" s="3">
        <f t="shared" ref="AU22:BZ22" si="9">AU97</f>
        <v>980.62</v>
      </c>
      <c r="AV22" s="3">
        <f t="shared" si="9"/>
        <v>389627.76</v>
      </c>
      <c r="AW22" s="3">
        <f t="shared" si="9"/>
        <v>389627.76</v>
      </c>
      <c r="AX22" s="3">
        <f t="shared" si="9"/>
        <v>0</v>
      </c>
      <c r="AY22" s="3">
        <f t="shared" si="9"/>
        <v>389627.76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411158.11</v>
      </c>
      <c r="CB22" s="3">
        <f t="shared" si="10"/>
        <v>392895.45</v>
      </c>
      <c r="CC22" s="3">
        <f t="shared" si="10"/>
        <v>17282.04</v>
      </c>
      <c r="CD22" s="3">
        <f t="shared" si="10"/>
        <v>980.62</v>
      </c>
      <c r="CE22" s="3">
        <f t="shared" si="10"/>
        <v>389627.76</v>
      </c>
      <c r="CF22" s="3">
        <f t="shared" si="10"/>
        <v>389627.76</v>
      </c>
      <c r="CG22" s="3">
        <f t="shared" si="10"/>
        <v>0</v>
      </c>
      <c r="CH22" s="3">
        <f t="shared" si="10"/>
        <v>389627.76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2933417.12</v>
      </c>
      <c r="DH22" s="4">
        <f t="shared" si="11"/>
        <v>2748851.11</v>
      </c>
      <c r="DI22" s="4">
        <f t="shared" si="11"/>
        <v>72071.39</v>
      </c>
      <c r="DJ22" s="4">
        <f t="shared" si="11"/>
        <v>13875.14</v>
      </c>
      <c r="DK22" s="4">
        <f t="shared" si="11"/>
        <v>112494.62</v>
      </c>
      <c r="DL22" s="4">
        <f t="shared" si="11"/>
        <v>0</v>
      </c>
      <c r="DM22" s="4">
        <f t="shared" si="11"/>
        <v>645.25080000000014</v>
      </c>
      <c r="DN22" s="4">
        <f t="shared" si="11"/>
        <v>54.831760000000003</v>
      </c>
      <c r="DO22" s="4">
        <f t="shared" si="11"/>
        <v>0</v>
      </c>
      <c r="DP22" s="4">
        <f t="shared" si="11"/>
        <v>87231.19</v>
      </c>
      <c r="DQ22" s="4">
        <f t="shared" si="11"/>
        <v>58692.58</v>
      </c>
      <c r="DR22" s="4">
        <f t="shared" si="11"/>
        <v>0</v>
      </c>
      <c r="DS22" s="4">
        <f t="shared" si="11"/>
        <v>0</v>
      </c>
      <c r="DT22" s="4">
        <f t="shared" si="11"/>
        <v>2933417.12</v>
      </c>
      <c r="DU22" s="4">
        <f t="shared" si="11"/>
        <v>2748851.11</v>
      </c>
      <c r="DV22" s="4">
        <f t="shared" si="11"/>
        <v>72071.39</v>
      </c>
      <c r="DW22" s="4">
        <f t="shared" si="11"/>
        <v>13875.14</v>
      </c>
      <c r="DX22" s="4">
        <f t="shared" si="11"/>
        <v>112494.62</v>
      </c>
      <c r="DY22" s="4">
        <f t="shared" si="11"/>
        <v>0</v>
      </c>
      <c r="DZ22" s="4">
        <f t="shared" si="11"/>
        <v>645.25080000000014</v>
      </c>
      <c r="EA22" s="4">
        <f t="shared" si="11"/>
        <v>54.831760000000003</v>
      </c>
      <c r="EB22" s="4">
        <f t="shared" si="11"/>
        <v>0</v>
      </c>
      <c r="EC22" s="4">
        <f t="shared" si="11"/>
        <v>87231.19</v>
      </c>
      <c r="ED22" s="4">
        <f t="shared" si="11"/>
        <v>58692.58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3079340.89</v>
      </c>
      <c r="EK22" s="4">
        <f t="shared" si="11"/>
        <v>2799033.45</v>
      </c>
      <c r="EL22" s="4">
        <f t="shared" si="11"/>
        <v>263937.81</v>
      </c>
      <c r="EM22" s="4">
        <f t="shared" ref="EM22:FR22" si="12">EM97</f>
        <v>16369.63</v>
      </c>
      <c r="EN22" s="4">
        <f t="shared" si="12"/>
        <v>2748851.11</v>
      </c>
      <c r="EO22" s="4">
        <f t="shared" si="12"/>
        <v>2748851.11</v>
      </c>
      <c r="EP22" s="4">
        <f t="shared" si="12"/>
        <v>0</v>
      </c>
      <c r="EQ22" s="4">
        <f t="shared" si="12"/>
        <v>2748851.11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3079340.89</v>
      </c>
      <c r="FT22" s="4">
        <f t="shared" si="13"/>
        <v>2799033.45</v>
      </c>
      <c r="FU22" s="4">
        <f t="shared" si="13"/>
        <v>263937.81</v>
      </c>
      <c r="FV22" s="4">
        <f t="shared" si="13"/>
        <v>16369.63</v>
      </c>
      <c r="FW22" s="4">
        <f t="shared" si="13"/>
        <v>2748851.11</v>
      </c>
      <c r="FX22" s="4">
        <f t="shared" si="13"/>
        <v>2748851.11</v>
      </c>
      <c r="FY22" s="4">
        <f t="shared" si="13"/>
        <v>0</v>
      </c>
      <c r="FZ22" s="4">
        <f t="shared" si="13"/>
        <v>2748851.11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7.0999999999999994E-2</v>
      </c>
      <c r="J24" s="2">
        <v>0</v>
      </c>
      <c r="K24" s="2"/>
      <c r="L24" s="2"/>
      <c r="M24" s="2"/>
      <c r="N24" s="2"/>
      <c r="O24" s="2">
        <f t="shared" ref="O24:O55" si="14">ROUND(CP24,2)</f>
        <v>216.97</v>
      </c>
      <c r="P24" s="2">
        <f t="shared" ref="P24:P55" si="15">ROUND(CQ24*I24,2)</f>
        <v>0</v>
      </c>
      <c r="Q24" s="2">
        <f t="shared" ref="Q24:Q55" si="16">ROUND(CR24*I24,2)</f>
        <v>209.45</v>
      </c>
      <c r="R24" s="2">
        <f t="shared" ref="R24:R55" si="17">ROUND(CS24*I24,2)</f>
        <v>28.28</v>
      </c>
      <c r="S24" s="2">
        <f t="shared" ref="S24:S55" si="18">ROUND(CT24*I24,2)</f>
        <v>7.52</v>
      </c>
      <c r="T24" s="2">
        <f t="shared" ref="T24:T55" si="19">ROUND(CU24*I24,2)</f>
        <v>0</v>
      </c>
      <c r="U24" s="2">
        <f t="shared" ref="U24:U55" si="20">CV24*I24</f>
        <v>0.96346999999999994</v>
      </c>
      <c r="V24" s="2">
        <f t="shared" ref="V24:V55" si="21">CW24*I24</f>
        <v>2.0945</v>
      </c>
      <c r="W24" s="2">
        <f t="shared" ref="W24:W55" si="22">ROUND(CX24*I24,2)</f>
        <v>0</v>
      </c>
      <c r="X24" s="2">
        <f t="shared" ref="X24:X55" si="23">ROUND(CY24,2)</f>
        <v>34.01</v>
      </c>
      <c r="Y24" s="2">
        <f t="shared" ref="Y24:Y55" si="24">ROUND(CZ24,2)</f>
        <v>17.899999999999999</v>
      </c>
      <c r="Z24" s="2"/>
      <c r="AA24" s="2">
        <v>34739613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(AS24)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216.97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34.01</v>
      </c>
      <c r="CZ24" s="2">
        <f t="shared" ref="CZ24:CZ55" si="44">(((S24+(R24*IF(0,0,1)))*AU24)/100)</f>
        <v>17.899999999999999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1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5" si="46">ROUND(IF(AND(BH24=3,BI24=3,FS24&lt;&gt;0),P24,0),2)</f>
        <v>0</v>
      </c>
      <c r="GM24" s="2">
        <f t="shared" ref="GM24:GM55" si="47">ROUND(O24+X24+Y24,2)+GX24</f>
        <v>268.88</v>
      </c>
      <c r="GN24" s="2">
        <f t="shared" ref="GN24:GN55" si="48">IF(OR(BI24=0,BI24=1),ROUND(O24+X24+Y24,2),0)</f>
        <v>268.88</v>
      </c>
      <c r="GO24" s="2">
        <f t="shared" ref="GO24:GO55" si="49">IF(BI24=2,ROUND(O24+X24+Y24,2),0)</f>
        <v>0</v>
      </c>
      <c r="GP24" s="2">
        <f t="shared" ref="GP24:GP55" si="50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ROUND((GT24),2)</f>
        <v>0</v>
      </c>
      <c r="GW24" s="2">
        <v>1</v>
      </c>
      <c r="GX24" s="2">
        <f t="shared" ref="GX24:GX55" si="52">ROUND(HC24*I24,2)</f>
        <v>0</v>
      </c>
      <c r="GY24" s="2"/>
      <c r="GZ24" s="2"/>
      <c r="HA24" s="2">
        <v>0</v>
      </c>
      <c r="HB24" s="2">
        <v>0</v>
      </c>
      <c r="HC24" s="2">
        <f t="shared" ref="HC24:HC5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7.0999999999999994E-2</v>
      </c>
      <c r="J25">
        <v>0</v>
      </c>
      <c r="O25">
        <f t="shared" si="14"/>
        <v>2755.66</v>
      </c>
      <c r="P25">
        <f t="shared" si="15"/>
        <v>0</v>
      </c>
      <c r="Q25">
        <f t="shared" si="16"/>
        <v>2618.13</v>
      </c>
      <c r="R25">
        <f t="shared" si="17"/>
        <v>517.45000000000005</v>
      </c>
      <c r="S25">
        <f t="shared" si="18"/>
        <v>137.53</v>
      </c>
      <c r="T25">
        <f t="shared" si="19"/>
        <v>0</v>
      </c>
      <c r="U25">
        <f t="shared" si="20"/>
        <v>0.96346999999999994</v>
      </c>
      <c r="V25">
        <f t="shared" si="21"/>
        <v>2.0945</v>
      </c>
      <c r="W25">
        <f t="shared" si="22"/>
        <v>0</v>
      </c>
      <c r="X25">
        <f t="shared" si="23"/>
        <v>530.53</v>
      </c>
      <c r="Y25">
        <f t="shared" si="24"/>
        <v>261.99</v>
      </c>
      <c r="AA25">
        <v>34739614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6">
        <f>'1.Лок.смета.и.Акт'!F49</f>
        <v>2950</v>
      </c>
      <c r="AN25" s="56">
        <f>'1.Лок.смета.и.Акт'!F50</f>
        <v>398.25</v>
      </c>
      <c r="AO25" s="56">
        <f>'1.Лок.смета.и.Акт'!F48</f>
        <v>105.85</v>
      </c>
      <c r="AP25">
        <v>0</v>
      </c>
      <c r="AQ25">
        <f>'1.Лок.смета.и.Акт'!E53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f>'1.Лок.смета.и.Акт'!J49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'1.Лок.смета.и.Акт'!J50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2755.6600000000003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530.53380000000004</v>
      </c>
      <c r="CZ25">
        <f t="shared" si="44"/>
        <v>261.99200000000002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'1.Лок.смета.и.Акт'!D47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6">
        <f>'1.Лок.смета.и.Акт'!F49</f>
        <v>2950</v>
      </c>
      <c r="EU25" s="56">
        <f>'1.Лок.смета.и.Акт'!F50</f>
        <v>398.25</v>
      </c>
      <c r="EV25" s="56">
        <f>'1.Лок.смета.и.Акт'!F48</f>
        <v>105.85</v>
      </c>
      <c r="EW25">
        <f>'1.Лок.смета.и.Акт'!E53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1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3548.18</v>
      </c>
      <c r="GN25">
        <f t="shared" si="48"/>
        <v>3548.18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'1.Лок.смета.и.Акт'!E55</f>
        <v>7.0999999999999994E-2</v>
      </c>
      <c r="J26" s="2">
        <v>0</v>
      </c>
      <c r="K26" s="2"/>
      <c r="L26" s="2"/>
      <c r="M26" s="2"/>
      <c r="N26" s="2"/>
      <c r="O26" s="2">
        <f t="shared" si="14"/>
        <v>37.450000000000003</v>
      </c>
      <c r="P26" s="2">
        <f t="shared" si="15"/>
        <v>0</v>
      </c>
      <c r="Q26" s="2">
        <f t="shared" si="16"/>
        <v>37.450000000000003</v>
      </c>
      <c r="R26" s="2">
        <f t="shared" si="17"/>
        <v>7.31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0.62976999999999994</v>
      </c>
      <c r="W26" s="2">
        <f t="shared" si="22"/>
        <v>0</v>
      </c>
      <c r="X26" s="2">
        <f t="shared" si="23"/>
        <v>6.94</v>
      </c>
      <c r="Y26" s="2">
        <f t="shared" si="24"/>
        <v>3.66</v>
      </c>
      <c r="Z26" s="2"/>
      <c r="AA26" s="2">
        <v>34739613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37.450000000000003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6.9444999999999997</v>
      </c>
      <c r="CZ26" s="2">
        <f t="shared" si="44"/>
        <v>3.6549999999999998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1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48.05</v>
      </c>
      <c r="GN26" s="2">
        <f t="shared" si="48"/>
        <v>48.05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'1.Лок.смета.и.Акт'!E55</f>
        <v>7.0999999999999994E-2</v>
      </c>
      <c r="J27">
        <v>0</v>
      </c>
      <c r="O27">
        <f t="shared" si="14"/>
        <v>468.16</v>
      </c>
      <c r="P27">
        <f t="shared" si="15"/>
        <v>0</v>
      </c>
      <c r="Q27">
        <f t="shared" si="16"/>
        <v>468.16</v>
      </c>
      <c r="R27">
        <f t="shared" si="17"/>
        <v>133.68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0.62976999999999994</v>
      </c>
      <c r="W27">
        <f t="shared" si="22"/>
        <v>0</v>
      </c>
      <c r="X27">
        <f t="shared" si="23"/>
        <v>108.28</v>
      </c>
      <c r="Y27">
        <f t="shared" si="24"/>
        <v>53.47</v>
      </c>
      <c r="AA27">
        <v>34739614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6">
        <f>'1.Лок.смета.и.Акт'!F56</f>
        <v>527.5</v>
      </c>
      <c r="AN27" s="56">
        <f>'1.Лок.смета.и.Акт'!F57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'1.Лок.смета.и.Акт'!J56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'1.Лок.смета.и.Акт'!J57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468.16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108.2808</v>
      </c>
      <c r="CZ27">
        <f t="shared" si="44"/>
        <v>53.472000000000008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'1.Лок.смета.и.Акт'!D55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6">
        <f>'1.Лок.смета.и.Акт'!F56</f>
        <v>527.5</v>
      </c>
      <c r="EU27" s="56">
        <f>'1.Лок.смета.и.Акт'!F57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1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629.91</v>
      </c>
      <c r="GN27">
        <f t="shared" si="48"/>
        <v>629.91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'1.Лок.смета.и.Акт'!E61</f>
        <v>0.15</v>
      </c>
      <c r="J28" s="2">
        <v>0</v>
      </c>
      <c r="K28" s="2"/>
      <c r="L28" s="2"/>
      <c r="M28" s="2"/>
      <c r="N28" s="2"/>
      <c r="O28" s="2">
        <f t="shared" si="14"/>
        <v>237.57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237.57</v>
      </c>
      <c r="T28" s="2">
        <f t="shared" si="19"/>
        <v>0</v>
      </c>
      <c r="U28" s="2">
        <f t="shared" si="20"/>
        <v>28.349999999999998</v>
      </c>
      <c r="V28" s="2">
        <f t="shared" si="21"/>
        <v>0</v>
      </c>
      <c r="W28" s="2">
        <f t="shared" si="22"/>
        <v>0</v>
      </c>
      <c r="X28" s="2">
        <f t="shared" si="23"/>
        <v>190.06</v>
      </c>
      <c r="Y28" s="2">
        <f t="shared" si="24"/>
        <v>106.91</v>
      </c>
      <c r="Z28" s="2"/>
      <c r="AA28" s="2">
        <v>34739613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237.57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190.05599999999998</v>
      </c>
      <c r="CZ28" s="2">
        <f t="shared" si="44"/>
        <v>106.90649999999999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1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534.54</v>
      </c>
      <c r="GN28" s="2">
        <f t="shared" si="48"/>
        <v>534.54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'1.Лок.смета.и.Акт'!E61</f>
        <v>0.15</v>
      </c>
      <c r="J29">
        <v>0</v>
      </c>
      <c r="O29">
        <f t="shared" si="14"/>
        <v>4347.59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4347.59</v>
      </c>
      <c r="T29">
        <f t="shared" si="19"/>
        <v>0</v>
      </c>
      <c r="U29">
        <f t="shared" si="20"/>
        <v>28.349999999999998</v>
      </c>
      <c r="V29">
        <f t="shared" si="21"/>
        <v>0</v>
      </c>
      <c r="W29">
        <f t="shared" si="22"/>
        <v>0</v>
      </c>
      <c r="X29">
        <f t="shared" si="23"/>
        <v>2956.36</v>
      </c>
      <c r="Y29">
        <f t="shared" si="24"/>
        <v>1565.13</v>
      </c>
      <c r="AA29">
        <v>34739614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6">
        <f>'1.Лок.смета.и.Акт'!F62</f>
        <v>1583.82</v>
      </c>
      <c r="AP29">
        <v>0</v>
      </c>
      <c r="AQ29">
        <f>'1.Лок.смета.и.Акт'!E65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'1.Лок.смета.и.Акт'!J62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4347.59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2956.3611999999998</v>
      </c>
      <c r="CZ29">
        <f t="shared" si="44"/>
        <v>1565.1324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'1.Лок.смета.и.Акт'!D61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6">
        <f>'1.Лок.смета.и.Акт'!F62</f>
        <v>1583.82</v>
      </c>
      <c r="EW29">
        <f>'1.Лок.смета.и.Акт'!E65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1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8869.08</v>
      </c>
      <c r="GN29">
        <f t="shared" si="48"/>
        <v>8869.08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'1.Лок.смета.и.Акт'!E67</f>
        <v>5.2</v>
      </c>
      <c r="J30" s="2">
        <v>0</v>
      </c>
      <c r="K30" s="2"/>
      <c r="L30" s="2"/>
      <c r="M30" s="2"/>
      <c r="N30" s="2"/>
      <c r="O30" s="2">
        <f t="shared" si="14"/>
        <v>357.5</v>
      </c>
      <c r="P30" s="2">
        <f t="shared" si="15"/>
        <v>0</v>
      </c>
      <c r="Q30" s="2">
        <f t="shared" si="16"/>
        <v>255.53</v>
      </c>
      <c r="R30" s="2">
        <f t="shared" si="17"/>
        <v>28.91</v>
      </c>
      <c r="S30" s="2">
        <f t="shared" si="18"/>
        <v>101.97</v>
      </c>
      <c r="T30" s="2">
        <f t="shared" si="19"/>
        <v>0</v>
      </c>
      <c r="U30" s="2">
        <f t="shared" si="20"/>
        <v>12.48</v>
      </c>
      <c r="V30" s="2">
        <f t="shared" si="21"/>
        <v>2.8080000000000003</v>
      </c>
      <c r="W30" s="2">
        <f t="shared" si="22"/>
        <v>0</v>
      </c>
      <c r="X30" s="2">
        <f t="shared" si="23"/>
        <v>159.66999999999999</v>
      </c>
      <c r="Y30" s="2">
        <f t="shared" si="24"/>
        <v>104.7</v>
      </c>
      <c r="Z30" s="2"/>
      <c r="AA30" s="2">
        <v>34739613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357.5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159.67359999999999</v>
      </c>
      <c r="CZ30" s="2">
        <f t="shared" si="44"/>
        <v>104.70399999999999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1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621.87</v>
      </c>
      <c r="GN30" s="2">
        <f t="shared" si="48"/>
        <v>621.87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'1.Лок.смета.и.Акт'!E67</f>
        <v>5.2</v>
      </c>
      <c r="J31">
        <v>0</v>
      </c>
      <c r="O31">
        <f t="shared" si="14"/>
        <v>5060.1899999999996</v>
      </c>
      <c r="P31">
        <f t="shared" si="15"/>
        <v>0</v>
      </c>
      <c r="Q31">
        <f t="shared" si="16"/>
        <v>3194.1</v>
      </c>
      <c r="R31">
        <f t="shared" si="17"/>
        <v>529.09</v>
      </c>
      <c r="S31">
        <f t="shared" si="18"/>
        <v>1866.09</v>
      </c>
      <c r="T31">
        <f t="shared" si="19"/>
        <v>0</v>
      </c>
      <c r="U31">
        <f t="shared" si="20"/>
        <v>12.48</v>
      </c>
      <c r="V31">
        <f t="shared" si="21"/>
        <v>2.8080000000000003</v>
      </c>
      <c r="W31">
        <f t="shared" si="22"/>
        <v>0</v>
      </c>
      <c r="X31">
        <f t="shared" si="23"/>
        <v>2490.9899999999998</v>
      </c>
      <c r="Y31">
        <f t="shared" si="24"/>
        <v>1532.92</v>
      </c>
      <c r="AA31">
        <v>34739614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6">
        <f>'1.Лок.смета.и.Акт'!F69</f>
        <v>49.14</v>
      </c>
      <c r="AN31" s="56">
        <f>'1.Лок.смета.и.Акт'!F70</f>
        <v>5.56</v>
      </c>
      <c r="AO31" s="56">
        <f>'1.Лок.смета.и.Акт'!F68</f>
        <v>19.61</v>
      </c>
      <c r="AP31">
        <v>0</v>
      </c>
      <c r="AQ31">
        <f>'1.Лок.смета.и.Акт'!E73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'1.Лок.смета.и.Акт'!J68</f>
        <v>18.3</v>
      </c>
      <c r="BB31">
        <f>'1.Лок.смета.и.Акт'!J69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'1.Лок.смета.и.Акт'!J70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5060.1899999999996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2490.9871999999996</v>
      </c>
      <c r="CZ31">
        <f t="shared" si="44"/>
        <v>1532.9151999999999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'1.Лок.смета.и.Акт'!D67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6">
        <f>'1.Лок.смета.и.Акт'!F69</f>
        <v>49.14</v>
      </c>
      <c r="EU31" s="56">
        <f>'1.Лок.смета.и.Акт'!F70</f>
        <v>5.56</v>
      </c>
      <c r="EV31" s="56">
        <f>'1.Лок.смета.и.Акт'!F68</f>
        <v>19.61</v>
      </c>
      <c r="EW31">
        <f>'1.Лок.смета.и.Акт'!E73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1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9084.1</v>
      </c>
      <c r="GN31">
        <f t="shared" si="48"/>
        <v>9084.1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'1.Лок.смета.и.Акт'!E75</f>
        <v>0.06</v>
      </c>
      <c r="J32" s="2">
        <v>0</v>
      </c>
      <c r="K32" s="2"/>
      <c r="L32" s="2"/>
      <c r="M32" s="2"/>
      <c r="N32" s="2"/>
      <c r="O32" s="2">
        <f t="shared" si="14"/>
        <v>179.5</v>
      </c>
      <c r="P32" s="2">
        <f t="shared" si="15"/>
        <v>0</v>
      </c>
      <c r="Q32" s="2">
        <f t="shared" si="16"/>
        <v>95.26</v>
      </c>
      <c r="R32" s="2">
        <f t="shared" si="17"/>
        <v>14.67</v>
      </c>
      <c r="S32" s="2">
        <f t="shared" si="18"/>
        <v>84.24</v>
      </c>
      <c r="T32" s="2">
        <f t="shared" si="19"/>
        <v>0</v>
      </c>
      <c r="U32" s="2">
        <f t="shared" si="20"/>
        <v>10.799999999999999</v>
      </c>
      <c r="V32" s="2">
        <f t="shared" si="21"/>
        <v>1.0877999999999999</v>
      </c>
      <c r="W32" s="2">
        <f t="shared" si="22"/>
        <v>0</v>
      </c>
      <c r="X32" s="2">
        <f t="shared" si="23"/>
        <v>103.86</v>
      </c>
      <c r="Y32" s="2">
        <f t="shared" si="24"/>
        <v>64.290000000000006</v>
      </c>
      <c r="Z32" s="2"/>
      <c r="AA32" s="2">
        <v>34739613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179.5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103.85549999999999</v>
      </c>
      <c r="CZ32" s="2">
        <f t="shared" si="44"/>
        <v>64.291499999999999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347.65</v>
      </c>
      <c r="GN32" s="2">
        <f t="shared" si="48"/>
        <v>347.65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'1.Лок.смета.и.Акт'!E75</f>
        <v>0.06</v>
      </c>
      <c r="J33">
        <v>0</v>
      </c>
      <c r="O33">
        <f t="shared" si="14"/>
        <v>2732.4</v>
      </c>
      <c r="P33">
        <f t="shared" si="15"/>
        <v>0</v>
      </c>
      <c r="Q33">
        <f t="shared" si="16"/>
        <v>1190.81</v>
      </c>
      <c r="R33">
        <f t="shared" si="17"/>
        <v>268.47000000000003</v>
      </c>
      <c r="S33">
        <f t="shared" si="18"/>
        <v>1541.59</v>
      </c>
      <c r="T33">
        <f t="shared" si="19"/>
        <v>0</v>
      </c>
      <c r="U33">
        <f t="shared" si="20"/>
        <v>10.799999999999999</v>
      </c>
      <c r="V33">
        <f t="shared" si="21"/>
        <v>1.0877999999999999</v>
      </c>
      <c r="W33">
        <f t="shared" si="22"/>
        <v>0</v>
      </c>
      <c r="X33">
        <f t="shared" si="23"/>
        <v>1610.95</v>
      </c>
      <c r="Y33">
        <f t="shared" si="24"/>
        <v>941.23</v>
      </c>
      <c r="AA33">
        <v>34739614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6">
        <f>'1.Лок.смета.и.Акт'!F77</f>
        <v>1587.74</v>
      </c>
      <c r="AN33" s="56">
        <f>'1.Лок.смета.и.Акт'!F78</f>
        <v>244.51</v>
      </c>
      <c r="AO33" s="56">
        <f>'1.Лок.смета.и.Акт'!F76</f>
        <v>1404</v>
      </c>
      <c r="AP33">
        <v>0</v>
      </c>
      <c r="AQ33">
        <f>'1.Лок.смета.и.Акт'!E81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'1.Лок.смета.и.Акт'!J76</f>
        <v>18.3</v>
      </c>
      <c r="BB33">
        <f>'1.Лок.смета.и.Акт'!J77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'1.Лок.смета.и.Акт'!J78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2732.3999999999996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1610.9533999999999</v>
      </c>
      <c r="CZ33">
        <f t="shared" si="44"/>
        <v>941.23119999999994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'1.Лок.смета.и.Акт'!D75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6">
        <f>'1.Лок.смета.и.Акт'!F77</f>
        <v>1587.74</v>
      </c>
      <c r="EU33" s="56">
        <f>'1.Лок.смета.и.Акт'!F78</f>
        <v>244.51</v>
      </c>
      <c r="EV33" s="56">
        <f>'1.Лок.смета.и.Акт'!F76</f>
        <v>1404</v>
      </c>
      <c r="EW33">
        <f>'1.Лок.смета.и.Акт'!E81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1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5284.58</v>
      </c>
      <c r="GN33">
        <f t="shared" si="48"/>
        <v>5284.58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'1.Лок.смета.и.Акт'!E83</f>
        <v>2</v>
      </c>
      <c r="J34" s="2">
        <v>0</v>
      </c>
      <c r="K34" s="2"/>
      <c r="L34" s="2"/>
      <c r="M34" s="2"/>
      <c r="N34" s="2"/>
      <c r="O34" s="2">
        <f t="shared" si="14"/>
        <v>9504.82</v>
      </c>
      <c r="P34" s="2">
        <f t="shared" si="15"/>
        <v>0.02</v>
      </c>
      <c r="Q34" s="2">
        <f t="shared" si="16"/>
        <v>4848.72</v>
      </c>
      <c r="R34" s="2">
        <f t="shared" si="17"/>
        <v>644.91999999999996</v>
      </c>
      <c r="S34" s="2">
        <f t="shared" si="18"/>
        <v>4656.08</v>
      </c>
      <c r="T34" s="2">
        <f t="shared" si="19"/>
        <v>0</v>
      </c>
      <c r="U34" s="2">
        <f t="shared" si="20"/>
        <v>484</v>
      </c>
      <c r="V34" s="2">
        <f t="shared" si="21"/>
        <v>45.36</v>
      </c>
      <c r="W34" s="2">
        <f t="shared" si="22"/>
        <v>0</v>
      </c>
      <c r="X34" s="2">
        <f t="shared" si="23"/>
        <v>4240.8</v>
      </c>
      <c r="Y34" s="2">
        <f t="shared" si="24"/>
        <v>3180.6</v>
      </c>
      <c r="Z34" s="2"/>
      <c r="AA34" s="2">
        <v>34739613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9504.82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4240.8</v>
      </c>
      <c r="CZ34" s="2">
        <f t="shared" si="44"/>
        <v>3180.6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1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16926.22</v>
      </c>
      <c r="GN34" s="2">
        <f t="shared" si="48"/>
        <v>0</v>
      </c>
      <c r="GO34" s="2">
        <f t="shared" si="49"/>
        <v>16926.22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'1.Лок.смета.и.Акт'!E83</f>
        <v>2</v>
      </c>
      <c r="J35">
        <v>0</v>
      </c>
      <c r="O35">
        <f t="shared" si="14"/>
        <v>145815.41</v>
      </c>
      <c r="P35">
        <f t="shared" si="15"/>
        <v>0.15</v>
      </c>
      <c r="Q35">
        <f t="shared" si="16"/>
        <v>60609</v>
      </c>
      <c r="R35">
        <f t="shared" si="17"/>
        <v>11802.04</v>
      </c>
      <c r="S35">
        <f t="shared" si="18"/>
        <v>85206.26</v>
      </c>
      <c r="T35">
        <f t="shared" si="19"/>
        <v>0</v>
      </c>
      <c r="U35">
        <f t="shared" si="20"/>
        <v>484</v>
      </c>
      <c r="V35">
        <f t="shared" si="21"/>
        <v>45.36</v>
      </c>
      <c r="W35">
        <f t="shared" si="22"/>
        <v>0</v>
      </c>
      <c r="X35">
        <f t="shared" si="23"/>
        <v>65965.64</v>
      </c>
      <c r="Y35">
        <f t="shared" si="24"/>
        <v>46563.98</v>
      </c>
      <c r="AA35">
        <v>34739614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6">
        <f>'1.Лок.смета.и.Акт'!F87</f>
        <v>1489.78</v>
      </c>
      <c r="AM35" s="56">
        <f>'1.Лок.смета.и.Акт'!F85</f>
        <v>2424.36</v>
      </c>
      <c r="AN35" s="56">
        <f>'1.Лок.смета.и.Акт'!F86</f>
        <v>322.45999999999998</v>
      </c>
      <c r="AO35" s="56">
        <f>'1.Лок.смета.и.Акт'!F84</f>
        <v>2328.04</v>
      </c>
      <c r="AP35">
        <v>0</v>
      </c>
      <c r="AQ35">
        <f>'1.Лок.смета.и.Акт'!E90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'1.Лок.смета.и.Акт'!J84</f>
        <v>18.3</v>
      </c>
      <c r="BB35">
        <f>'1.Лок.смета.и.Акт'!J85</f>
        <v>12.5</v>
      </c>
      <c r="BC35">
        <f>'1.Лок.смета.и.Акт'!J87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'1.Лок.смета.и.Акт'!J86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145815.41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65965.644</v>
      </c>
      <c r="CZ35">
        <f t="shared" si="44"/>
        <v>46563.983999999997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'1.Лок.смета.и.Акт'!D83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6">
        <f>'1.Лок.смета.и.Акт'!F87</f>
        <v>1489.78</v>
      </c>
      <c r="ET35" s="56">
        <f>'1.Лок.смета.и.Акт'!F85</f>
        <v>2424.36</v>
      </c>
      <c r="EU35" s="56">
        <f>'1.Лок.смета.и.Акт'!F86</f>
        <v>322.45999999999998</v>
      </c>
      <c r="EV35" s="56">
        <f>'1.Лок.смета.и.Акт'!F84</f>
        <v>2328.04</v>
      </c>
      <c r="EW35">
        <f>'1.Лок.смета.и.Акт'!E90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1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258345.03</v>
      </c>
      <c r="GN35">
        <f t="shared" si="48"/>
        <v>0</v>
      </c>
      <c r="GO35">
        <f t="shared" si="49"/>
        <v>258345.03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'1.Лок.смета.и.Акт'!E92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34739613</v>
      </c>
      <c r="AB36" s="2">
        <f t="shared" si="25"/>
        <v>527.5</v>
      </c>
      <c r="AC36" s="2">
        <f t="shared" ref="AC36:AC47" si="54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1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'1.Лок.смета.и.Акт'!E92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34739614</v>
      </c>
      <c r="AB37">
        <f t="shared" si="25"/>
        <v>527.5</v>
      </c>
      <c r="AC37">
        <f t="shared" si="54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6">
        <f>'1.Лок.смета.и.Акт'!F93</f>
        <v>527.5</v>
      </c>
      <c r="AN37" s="56">
        <f>'1.Лок.смета.и.Акт'!F94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'1.Лок.смета.и.Акт'!J93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'1.Лок.смета.и.Акт'!J94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'1.Лок.смета.и.Акт'!D92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6">
        <f>'1.Лок.смета.и.Акт'!F93</f>
        <v>527.5</v>
      </c>
      <c r="EU37" s="56">
        <f>'1.Лок.смета.и.Акт'!F94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1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'1.Лок.смета.и.Акт'!E98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34739613</v>
      </c>
      <c r="AB38" s="2">
        <f t="shared" si="25"/>
        <v>136.79</v>
      </c>
      <c r="AC38" s="2">
        <f t="shared" si="54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1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'1.Лок.смета.и.Акт'!E98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34739614</v>
      </c>
      <c r="AB39">
        <f t="shared" si="25"/>
        <v>136.79</v>
      </c>
      <c r="AC39">
        <f t="shared" si="54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6">
        <f>'1.Лок.смета.и.Акт'!F99</f>
        <v>136.79</v>
      </c>
      <c r="AN39" s="56">
        <f>'1.Лок.смета.и.Акт'!F100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'1.Лок.смета.и.Акт'!J99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'1.Лок.смета.и.Акт'!J100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'1.Лок.смета.и.Акт'!D98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6">
        <f>'1.Лок.смета.и.Акт'!F99</f>
        <v>136.79</v>
      </c>
      <c r="EU39" s="56">
        <f>'1.Лок.смета.и.Акт'!F100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1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'1.Лок.смета.и.Акт'!E104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34739613</v>
      </c>
      <c r="AB40" s="2">
        <f t="shared" si="25"/>
        <v>387.18</v>
      </c>
      <c r="AC40" s="2">
        <f t="shared" si="54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1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'1.Лок.смета.и.Акт'!E104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34739614</v>
      </c>
      <c r="AB41">
        <f t="shared" si="25"/>
        <v>387.18</v>
      </c>
      <c r="AC41">
        <f t="shared" si="54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6">
        <f>'1.Лок.смета.и.Акт'!F106</f>
        <v>280.3</v>
      </c>
      <c r="AN41" s="56">
        <f>'1.Лок.смета.и.Акт'!F107</f>
        <v>30.58</v>
      </c>
      <c r="AO41" s="56">
        <f>'1.Лок.смета.и.Акт'!F105</f>
        <v>106.88</v>
      </c>
      <c r="AP41">
        <v>0</v>
      </c>
      <c r="AQ41">
        <f>'1.Лок.смета.и.Акт'!E110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'1.Лок.смета.и.Акт'!J105</f>
        <v>18.3</v>
      </c>
      <c r="BB41">
        <f>'1.Лок.смета.и.Акт'!J106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'1.Лок.смета.и.Акт'!J107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'1.Лок.смета.и.Акт'!D104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6">
        <f>'1.Лок.смета.и.Акт'!F106</f>
        <v>280.3</v>
      </c>
      <c r="EU41" s="56">
        <f>'1.Лок.смета.и.Акт'!F107</f>
        <v>30.58</v>
      </c>
      <c r="EV41" s="56">
        <f>'1.Лок.смета.и.Акт'!F105</f>
        <v>106.88</v>
      </c>
      <c r="EW41">
        <f>'1.Лок.смета.и.Акт'!E110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1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'1.Лок.смета.и.Акт'!E112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34739613</v>
      </c>
      <c r="AB42" s="2">
        <f t="shared" si="25"/>
        <v>1201.2</v>
      </c>
      <c r="AC42" s="2">
        <f t="shared" si="54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1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'1.Лок.смета.и.Акт'!E112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34739614</v>
      </c>
      <c r="AB43">
        <f t="shared" si="25"/>
        <v>1201.2</v>
      </c>
      <c r="AC43">
        <f t="shared" si="54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6">
        <f>'1.Лок.смета.и.Акт'!F113</f>
        <v>1201.2</v>
      </c>
      <c r="AP43">
        <v>0</v>
      </c>
      <c r="AQ43">
        <f>'1.Лок.смета.и.Акт'!E116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'1.Лок.смета.и.Акт'!J113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'1.Лок.смета.и.Акт'!D112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6">
        <f>'1.Лок.смета.и.Акт'!F113</f>
        <v>1201.2</v>
      </c>
      <c r="EW43">
        <f>'1.Лок.смета.и.Акт'!E116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1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'1.Лок.смета.и.Акт'!E118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34739613</v>
      </c>
      <c r="AB44" s="2">
        <f t="shared" si="25"/>
        <v>729</v>
      </c>
      <c r="AC44" s="2">
        <f t="shared" si="54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1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'1.Лок.смета.и.Акт'!E118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34739614</v>
      </c>
      <c r="AB45">
        <f t="shared" si="25"/>
        <v>729</v>
      </c>
      <c r="AC45">
        <f t="shared" si="54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6">
        <f>'1.Лок.смета.и.Акт'!F119</f>
        <v>729</v>
      </c>
      <c r="AP45">
        <v>0</v>
      </c>
      <c r="AQ45">
        <f>'1.Лок.смета.и.Акт'!E122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'1.Лок.смета.и.Акт'!J119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'1.Лок.смета.и.Акт'!D118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6">
        <f>'1.Лок.смета.и.Акт'!F119</f>
        <v>729</v>
      </c>
      <c r="EW45">
        <f>'1.Лок.смета.и.Акт'!E122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1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F45">
        <v>-1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'1.Лок.смета.и.Акт'!E124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34739613</v>
      </c>
      <c r="AB46" s="2">
        <f t="shared" si="25"/>
        <v>105.87</v>
      </c>
      <c r="AC46" s="2">
        <f t="shared" si="54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1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'1.Лок.смета.и.Акт'!E124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34739614</v>
      </c>
      <c r="AB47">
        <f t="shared" si="25"/>
        <v>105.87</v>
      </c>
      <c r="AC47">
        <f t="shared" si="54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6">
        <f>'1.Лок.смета.и.Акт'!F125</f>
        <v>105.87</v>
      </c>
      <c r="AN47" s="56">
        <f>'1.Лок.смета.и.Акт'!F126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'1.Лок.смета.и.Акт'!J125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'1.Лок.смета.и.Акт'!J126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'1.Лок.смета.и.Акт'!D124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6">
        <f>'1.Лок.смета.и.Акт'!F125</f>
        <v>105.87</v>
      </c>
      <c r="EU47" s="56">
        <f>'1.Лок.смета.и.Акт'!F126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1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F47">
        <v>-1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'1.Лок.смета.и.Акт'!E130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34739613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1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'1.Лок.смета.и.Акт'!E130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34739614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6">
        <f>'1.Лок.смета.и.Акт'!F132</f>
        <v>2143.7199999999998</v>
      </c>
      <c r="AN49" s="56">
        <f>'1.Лок.смета.и.Акт'!F133</f>
        <v>177.59</v>
      </c>
      <c r="AO49" s="56">
        <f>'1.Лок.смета.и.Акт'!F131</f>
        <v>126.07</v>
      </c>
      <c r="AP49">
        <v>0</v>
      </c>
      <c r="AQ49">
        <f>'1.Лок.смета.и.Акт'!E136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'1.Лок.смета.и.Акт'!J131</f>
        <v>18.3</v>
      </c>
      <c r="BB49">
        <f>'1.Лок.смета.и.Акт'!J132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'1.Лок.смета.и.Акт'!J133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'1.Лок.смета.и.Акт'!D130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6">
        <f>'1.Лок.смета.и.Акт'!F132</f>
        <v>2143.7199999999998</v>
      </c>
      <c r="EU49" s="56">
        <f>'1.Лок.смета.и.Акт'!F133</f>
        <v>177.59</v>
      </c>
      <c r="EV49" s="56">
        <f>'1.Лок.смета.и.Акт'!F131</f>
        <v>126.07</v>
      </c>
      <c r="EW49">
        <f>'1.Лок.смета.и.Акт'!E136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1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'1.Лок.смета.и.Акт'!E138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34739613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1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'1.Лок.смета.и.Акт'!E138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34739614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6">
        <f>'1.Лок.смета.и.Акт'!F140</f>
        <v>3017.52</v>
      </c>
      <c r="AN51" s="56">
        <f>'1.Лок.смета.и.Акт'!F141</f>
        <v>379.93</v>
      </c>
      <c r="AO51" s="56">
        <f>'1.Лок.смета.и.Акт'!F139</f>
        <v>270.83999999999997</v>
      </c>
      <c r="AP51">
        <v>0</v>
      </c>
      <c r="AQ51">
        <f>'1.Лок.смета.и.Акт'!E144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'1.Лок.смета.и.Акт'!J139</f>
        <v>18.3</v>
      </c>
      <c r="BB51">
        <f>'1.Лок.смета.и.Акт'!J140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'1.Лок.смета.и.Акт'!J141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'1.Лок.смета.и.Акт'!D138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6">
        <f>'1.Лок.смета.и.Акт'!F140</f>
        <v>3017.52</v>
      </c>
      <c r="EU51" s="56">
        <f>'1.Лок.смета.и.Акт'!F141</f>
        <v>379.93</v>
      </c>
      <c r="EV51" s="56">
        <f>'1.Лок.смета.и.Акт'!F139</f>
        <v>270.83999999999997</v>
      </c>
      <c r="EW51">
        <f>'1.Лок.смета.и.Акт'!E144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1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'1.Лок.смета.и.Акт'!E146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34739613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1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'1.Лок.смета.и.Акт'!E146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34739614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6">
        <f>'1.Лок.смета.и.Акт'!F148</f>
        <v>57.25</v>
      </c>
      <c r="AN53" s="56">
        <f>'1.Лок.смета.и.Акт'!F149</f>
        <v>0.8</v>
      </c>
      <c r="AO53" s="56">
        <f>'1.Лок.смета.и.Акт'!F147</f>
        <v>140.46</v>
      </c>
      <c r="AP53">
        <v>0</v>
      </c>
      <c r="AQ53">
        <f>'1.Лок.смета.и.Акт'!E152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'1.Лок.смета.и.Акт'!J147</f>
        <v>18.3</v>
      </c>
      <c r="BB53">
        <f>'1.Лок.смета.и.Акт'!J148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'1.Лок.смета.и.Акт'!J149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'1.Лок.смета.и.Акт'!D146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6">
        <f>'1.Лок.смета.и.Акт'!F148</f>
        <v>57.25</v>
      </c>
      <c r="EU53" s="56">
        <f>'1.Лок.смета.и.Акт'!F149</f>
        <v>0.8</v>
      </c>
      <c r="EV53" s="56">
        <f>'1.Лок.смета.и.Акт'!F147</f>
        <v>140.46</v>
      </c>
      <c r="EW53">
        <f>'1.Лок.смета.и.Акт'!E152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1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'1.Лок.смета.и.Акт'!E154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34739613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1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'1.Лок.смета.и.Акт'!E154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34739614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6">
        <f>'1.Лок.смета.и.Акт'!F156</f>
        <v>8.4</v>
      </c>
      <c r="AN55">
        <v>0</v>
      </c>
      <c r="AO55" s="56">
        <f>'1.Лок.смета.и.Акт'!F155</f>
        <v>21.55</v>
      </c>
      <c r="AP55">
        <v>0</v>
      </c>
      <c r="AQ55">
        <f>'1.Лок.смета.и.Акт'!E159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'1.Лок.смета.и.Акт'!J155</f>
        <v>18.3</v>
      </c>
      <c r="BB55">
        <f>'1.Лок.смета.и.Акт'!J156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'1.Лок.смета.и.Акт'!D154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6">
        <f>'1.Лок.смета.и.Акт'!F156</f>
        <v>8.4</v>
      </c>
      <c r="EU55">
        <v>0</v>
      </c>
      <c r="EV55" s="56">
        <f>'1.Лок.смета.и.Акт'!F155</f>
        <v>21.55</v>
      </c>
      <c r="EW55">
        <f>'1.Лок.смета.и.Акт'!E159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1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F55">
        <v>-1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'1.Лок.смета.и.Акт'!E161</f>
        <v>0.6</v>
      </c>
      <c r="J56" s="2">
        <v>0</v>
      </c>
      <c r="K56" s="2"/>
      <c r="L56" s="2"/>
      <c r="M56" s="2"/>
      <c r="N56" s="2"/>
      <c r="O56" s="2">
        <f t="shared" ref="O56:O87" si="55">ROUND(CP56,2)</f>
        <v>89.11</v>
      </c>
      <c r="P56" s="2">
        <f t="shared" ref="P56:P87" si="56">ROUND(CQ56*I56,2)</f>
        <v>0</v>
      </c>
      <c r="Q56" s="2">
        <f t="shared" ref="Q56:Q87" si="57">ROUND(CR56*I56,2)</f>
        <v>28.76</v>
      </c>
      <c r="R56" s="2">
        <f t="shared" ref="R56:R87" si="58">ROUND(CS56*I56,2)</f>
        <v>2.86</v>
      </c>
      <c r="S56" s="2">
        <f t="shared" ref="S56:S87" si="59">ROUND(CT56*I56,2)</f>
        <v>60.35</v>
      </c>
      <c r="T56" s="2">
        <f t="shared" ref="T56:T87" si="60">ROUND(CU56*I56,2)</f>
        <v>0</v>
      </c>
      <c r="U56" s="2">
        <f t="shared" ref="U56:U87" si="61">CV56*I56</f>
        <v>6.419999999999999</v>
      </c>
      <c r="V56" s="2">
        <f t="shared" ref="V56:V87" si="62">CW56*I56</f>
        <v>0.22799999999999998</v>
      </c>
      <c r="W56" s="2">
        <f t="shared" ref="W56:W87" si="63">ROUND(CX56*I56,2)</f>
        <v>0</v>
      </c>
      <c r="X56" s="2">
        <f t="shared" ref="X56:X87" si="64">ROUND(CY56,2)</f>
        <v>60.05</v>
      </c>
      <c r="Y56" s="2">
        <f t="shared" ref="Y56:Y87" si="65">ROUND(CZ56,2)</f>
        <v>41.09</v>
      </c>
      <c r="Z56" s="2"/>
      <c r="AA56" s="2">
        <v>34739613</v>
      </c>
      <c r="AB56" s="2">
        <f t="shared" ref="AB56:AB87" si="66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7">ROUND((((ET56)-(EU56))+AE56),2)</f>
        <v>47.94</v>
      </c>
      <c r="AE56" s="2">
        <f t="shared" ref="AE56:AE87" si="68">ROUND((EU56),2)</f>
        <v>4.7699999999999996</v>
      </c>
      <c r="AF56" s="2">
        <f t="shared" ref="AF56:AF87" si="69">ROUND((EV56),2)</f>
        <v>100.58</v>
      </c>
      <c r="AG56" s="2">
        <f t="shared" ref="AG56:AG87" si="70">ROUND((AP56),2)</f>
        <v>0</v>
      </c>
      <c r="AH56" s="2">
        <f t="shared" ref="AH56:AH87" si="71">(EW56)</f>
        <v>10.7</v>
      </c>
      <c r="AI56" s="2">
        <f t="shared" ref="AI56:AI87" si="72">(EX56)</f>
        <v>0.38</v>
      </c>
      <c r="AJ56" s="2">
        <f t="shared" ref="AJ56:AJ87" si="73">(AS56)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4">(P56+Q56+S56)</f>
        <v>89.11</v>
      </c>
      <c r="CQ56" s="2">
        <f t="shared" ref="CQ56:CQ87" si="75">AC56*BC56</f>
        <v>0</v>
      </c>
      <c r="CR56" s="2">
        <f t="shared" ref="CR56:CR87" si="76">AD56*BB56</f>
        <v>47.94</v>
      </c>
      <c r="CS56" s="2">
        <f t="shared" ref="CS56:CS87" si="77">AE56*BS56</f>
        <v>4.7699999999999996</v>
      </c>
      <c r="CT56" s="2">
        <f t="shared" ref="CT56:CT87" si="78">AF56*BA56</f>
        <v>100.58</v>
      </c>
      <c r="CU56" s="2">
        <f t="shared" ref="CU56:CU87" si="79">AG56</f>
        <v>0</v>
      </c>
      <c r="CV56" s="2">
        <f t="shared" ref="CV56:CV87" si="80">AH56</f>
        <v>10.7</v>
      </c>
      <c r="CW56" s="2">
        <f t="shared" ref="CW56:CW87" si="81">AI56</f>
        <v>0.38</v>
      </c>
      <c r="CX56" s="2">
        <f t="shared" ref="CX56:CX87" si="82">AJ56</f>
        <v>0</v>
      </c>
      <c r="CY56" s="2">
        <f t="shared" ref="CY56:CY87" si="83">(((S56+(R56*IF(0,0,1)))*AT56)/100)</f>
        <v>60.049499999999995</v>
      </c>
      <c r="CZ56" s="2">
        <f t="shared" ref="CZ56:CZ87" si="84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1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ref="GL56:GL87" si="86">ROUND(IF(AND(BH56=3,BI56=3,FS56&lt;&gt;0),P56,0),2)</f>
        <v>0</v>
      </c>
      <c r="GM56" s="2">
        <f t="shared" ref="GM56:GM87" si="87">ROUND(O56+X56+Y56,2)+GX56</f>
        <v>190.25</v>
      </c>
      <c r="GN56" s="2">
        <f t="shared" ref="GN56:GN87" si="88">IF(OR(BI56=0,BI56=1),ROUND(O56+X56+Y56,2),0)</f>
        <v>0</v>
      </c>
      <c r="GO56" s="2">
        <f t="shared" ref="GO56:GO87" si="89">IF(BI56=2,ROUND(O56+X56+Y56,2),0)</f>
        <v>190.25</v>
      </c>
      <c r="GP56" s="2">
        <f t="shared" ref="GP56:GP87" si="90">IF(BI56=4,ROUND(O56+X56+Y56,2)+GX56,0)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1">ROUND((GT56),2)</f>
        <v>0</v>
      </c>
      <c r="GW56" s="2">
        <v>1</v>
      </c>
      <c r="GX56" s="2">
        <f t="shared" ref="GX56:GX87" si="92">ROUND(HC56*I56,2)</f>
        <v>0</v>
      </c>
      <c r="GY56" s="2"/>
      <c r="GZ56" s="2"/>
      <c r="HA56" s="2">
        <v>0</v>
      </c>
      <c r="HB56" s="2">
        <v>0</v>
      </c>
      <c r="HC56" s="2">
        <f t="shared" ref="HC56:HC87" si="93">GV56*GW56</f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'1.Лок.смета.и.Акт'!E161</f>
        <v>0.6</v>
      </c>
      <c r="J57">
        <v>0</v>
      </c>
      <c r="O57">
        <f t="shared" si="55"/>
        <v>1463.92</v>
      </c>
      <c r="P57">
        <f t="shared" si="56"/>
        <v>0</v>
      </c>
      <c r="Q57">
        <f t="shared" si="57"/>
        <v>359.55</v>
      </c>
      <c r="R57">
        <f t="shared" si="58"/>
        <v>52.37</v>
      </c>
      <c r="S57">
        <f t="shared" si="59"/>
        <v>1104.3699999999999</v>
      </c>
      <c r="T57">
        <f t="shared" si="60"/>
        <v>0</v>
      </c>
      <c r="U57">
        <f t="shared" si="61"/>
        <v>6.419999999999999</v>
      </c>
      <c r="V57">
        <f t="shared" si="62"/>
        <v>0.22799999999999998</v>
      </c>
      <c r="W57">
        <f t="shared" si="63"/>
        <v>0</v>
      </c>
      <c r="X57">
        <f t="shared" si="64"/>
        <v>936.96</v>
      </c>
      <c r="Y57">
        <f t="shared" si="65"/>
        <v>601.5</v>
      </c>
      <c r="AA57">
        <v>34739614</v>
      </c>
      <c r="AB57">
        <f t="shared" si="66"/>
        <v>148.52000000000001</v>
      </c>
      <c r="AC57">
        <f>ROUND((ES57+(SUM(SmtRes!BC122:'SmtRes'!BC126)+SUM(EtalonRes!AL165:'EtalonRes'!AL172))),2)</f>
        <v>0</v>
      </c>
      <c r="AD57">
        <f t="shared" si="67"/>
        <v>47.94</v>
      </c>
      <c r="AE57">
        <f t="shared" si="68"/>
        <v>4.7699999999999996</v>
      </c>
      <c r="AF57">
        <f t="shared" si="69"/>
        <v>100.58</v>
      </c>
      <c r="AG57">
        <f t="shared" si="70"/>
        <v>0</v>
      </c>
      <c r="AH57">
        <f t="shared" si="71"/>
        <v>10.7</v>
      </c>
      <c r="AI57">
        <f t="shared" si="72"/>
        <v>0.38</v>
      </c>
      <c r="AJ57">
        <f t="shared" si="73"/>
        <v>0</v>
      </c>
      <c r="AK57">
        <f>AL57+AM57+AO57</f>
        <v>634.36</v>
      </c>
      <c r="AL57">
        <v>485.84</v>
      </c>
      <c r="AM57" s="56">
        <f>'1.Лок.смета.и.Акт'!F163</f>
        <v>47.94</v>
      </c>
      <c r="AN57" s="56">
        <f>'1.Лок.смета.и.Акт'!F164</f>
        <v>4.7699999999999996</v>
      </c>
      <c r="AO57" s="56">
        <f>'1.Лок.смета.и.Акт'!F162</f>
        <v>100.58</v>
      </c>
      <c r="AP57">
        <v>0</v>
      </c>
      <c r="AQ57">
        <f>'1.Лок.смета.и.Акт'!E167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'1.Лок.смета.и.Акт'!J162</f>
        <v>18.3</v>
      </c>
      <c r="BB57">
        <f>'1.Лок.смета.и.Акт'!J163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'1.Лок.смета.и.Акт'!J164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4"/>
        <v>1463.9199999999998</v>
      </c>
      <c r="CQ57">
        <f t="shared" si="75"/>
        <v>0</v>
      </c>
      <c r="CR57">
        <f t="shared" si="76"/>
        <v>599.25</v>
      </c>
      <c r="CS57">
        <f t="shared" si="77"/>
        <v>87.290999999999997</v>
      </c>
      <c r="CT57">
        <f t="shared" si="78"/>
        <v>1840.614</v>
      </c>
      <c r="CU57">
        <f t="shared" si="79"/>
        <v>0</v>
      </c>
      <c r="CV57">
        <f t="shared" si="80"/>
        <v>10.7</v>
      </c>
      <c r="CW57">
        <f t="shared" si="81"/>
        <v>0.38</v>
      </c>
      <c r="CX57">
        <f t="shared" si="82"/>
        <v>0</v>
      </c>
      <c r="CY57">
        <f t="shared" si="83"/>
        <v>936.95939999999985</v>
      </c>
      <c r="CZ57">
        <f t="shared" si="84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'1.Лок.смета.и.Акт'!D161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6">
        <f>'1.Лок.смета.и.Акт'!F163</f>
        <v>47.94</v>
      </c>
      <c r="EU57" s="56">
        <f>'1.Лок.смета.и.Акт'!F164</f>
        <v>4.7699999999999996</v>
      </c>
      <c r="EV57" s="56">
        <f>'1.Лок.смета.и.Акт'!F162</f>
        <v>100.58</v>
      </c>
      <c r="EW57">
        <f>'1.Лок.смета.и.Акт'!E167</f>
        <v>10.7</v>
      </c>
      <c r="EX57">
        <v>0.38</v>
      </c>
      <c r="EY57">
        <v>1</v>
      </c>
      <c r="FQ57">
        <v>0</v>
      </c>
      <c r="FR57">
        <f t="shared" si="85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1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86"/>
        <v>0</v>
      </c>
      <c r="GM57">
        <f t="shared" si="87"/>
        <v>3002.38</v>
      </c>
      <c r="GN57">
        <f t="shared" si="88"/>
        <v>0</v>
      </c>
      <c r="GO57">
        <f t="shared" si="89"/>
        <v>3002.38</v>
      </c>
      <c r="GP57">
        <f t="shared" si="90"/>
        <v>0</v>
      </c>
      <c r="GR57">
        <v>0</v>
      </c>
      <c r="GS57">
        <v>3</v>
      </c>
      <c r="GT57">
        <v>0</v>
      </c>
      <c r="GU57" t="s">
        <v>3</v>
      </c>
      <c r="GV57">
        <f t="shared" si="91"/>
        <v>0</v>
      </c>
      <c r="GW57">
        <v>18.3</v>
      </c>
      <c r="GX57">
        <f t="shared" si="92"/>
        <v>0</v>
      </c>
      <c r="HA57">
        <v>0</v>
      </c>
      <c r="HB57">
        <v>0</v>
      </c>
      <c r="HC57">
        <f t="shared" si="93"/>
        <v>0</v>
      </c>
      <c r="IF57">
        <v>-1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'1.Лок.смета.и.Акт'!E169</f>
        <v>0.45</v>
      </c>
      <c r="J58" s="2">
        <v>0</v>
      </c>
      <c r="K58" s="2"/>
      <c r="L58" s="2"/>
      <c r="M58" s="2"/>
      <c r="N58" s="2"/>
      <c r="O58" s="2">
        <f t="shared" si="55"/>
        <v>80.28</v>
      </c>
      <c r="P58" s="2">
        <f t="shared" si="56"/>
        <v>0</v>
      </c>
      <c r="Q58" s="2">
        <f t="shared" si="57"/>
        <v>30.37</v>
      </c>
      <c r="R58" s="2">
        <f t="shared" si="58"/>
        <v>3.39</v>
      </c>
      <c r="S58" s="2">
        <f t="shared" si="59"/>
        <v>49.91</v>
      </c>
      <c r="T58" s="2">
        <f t="shared" si="60"/>
        <v>0</v>
      </c>
      <c r="U58" s="2">
        <f t="shared" si="61"/>
        <v>5.3100000000000005</v>
      </c>
      <c r="V58" s="2">
        <f t="shared" si="62"/>
        <v>0.27</v>
      </c>
      <c r="W58" s="2">
        <f t="shared" si="63"/>
        <v>0</v>
      </c>
      <c r="X58" s="2">
        <f t="shared" si="64"/>
        <v>50.64</v>
      </c>
      <c r="Y58" s="2">
        <f t="shared" si="65"/>
        <v>34.65</v>
      </c>
      <c r="Z58" s="2"/>
      <c r="AA58" s="2">
        <v>34739613</v>
      </c>
      <c r="AB58" s="2">
        <f t="shared" si="66"/>
        <v>178.41</v>
      </c>
      <c r="AC58" s="2">
        <f>ROUND((ES58+(SUM(SmtRes!BC127:'SmtRes'!BC131)+SUM(EtalonRes!AL173:'EtalonRes'!AL180))),2)</f>
        <v>0</v>
      </c>
      <c r="AD58" s="2">
        <f t="shared" si="67"/>
        <v>67.489999999999995</v>
      </c>
      <c r="AE58" s="2">
        <f t="shared" si="68"/>
        <v>7.53</v>
      </c>
      <c r="AF58" s="2">
        <f t="shared" si="69"/>
        <v>110.92</v>
      </c>
      <c r="AG58" s="2">
        <f t="shared" si="70"/>
        <v>0</v>
      </c>
      <c r="AH58" s="2">
        <f t="shared" si="71"/>
        <v>11.8</v>
      </c>
      <c r="AI58" s="2">
        <f t="shared" si="72"/>
        <v>0.6</v>
      </c>
      <c r="AJ58" s="2">
        <f t="shared" si="73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4"/>
        <v>80.28</v>
      </c>
      <c r="CQ58" s="2">
        <f t="shared" si="75"/>
        <v>0</v>
      </c>
      <c r="CR58" s="2">
        <f t="shared" si="76"/>
        <v>67.489999999999995</v>
      </c>
      <c r="CS58" s="2">
        <f t="shared" si="77"/>
        <v>7.53</v>
      </c>
      <c r="CT58" s="2">
        <f t="shared" si="78"/>
        <v>110.92</v>
      </c>
      <c r="CU58" s="2">
        <f t="shared" si="79"/>
        <v>0</v>
      </c>
      <c r="CV58" s="2">
        <f t="shared" si="80"/>
        <v>11.8</v>
      </c>
      <c r="CW58" s="2">
        <f t="shared" si="81"/>
        <v>0.6</v>
      </c>
      <c r="CX58" s="2">
        <f t="shared" si="82"/>
        <v>0</v>
      </c>
      <c r="CY58" s="2">
        <f t="shared" si="83"/>
        <v>50.634999999999998</v>
      </c>
      <c r="CZ58" s="2">
        <f t="shared" si="84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1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86"/>
        <v>0</v>
      </c>
      <c r="GM58" s="2">
        <f t="shared" si="87"/>
        <v>165.57</v>
      </c>
      <c r="GN58" s="2">
        <f t="shared" si="88"/>
        <v>0</v>
      </c>
      <c r="GO58" s="2">
        <f t="shared" si="89"/>
        <v>165.57</v>
      </c>
      <c r="GP58" s="2">
        <f t="shared" si="90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>
        <f t="shared" si="9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'1.Лок.смета.и.Акт'!E169</f>
        <v>0.45</v>
      </c>
      <c r="J59">
        <v>0</v>
      </c>
      <c r="O59">
        <f t="shared" si="55"/>
        <v>1293.06</v>
      </c>
      <c r="P59">
        <f t="shared" si="56"/>
        <v>0</v>
      </c>
      <c r="Q59">
        <f t="shared" si="57"/>
        <v>379.63</v>
      </c>
      <c r="R59">
        <f t="shared" si="58"/>
        <v>62.01</v>
      </c>
      <c r="S59">
        <f t="shared" si="59"/>
        <v>913.43</v>
      </c>
      <c r="T59">
        <f t="shared" si="60"/>
        <v>0</v>
      </c>
      <c r="U59">
        <f t="shared" si="61"/>
        <v>5.3100000000000005</v>
      </c>
      <c r="V59">
        <f t="shared" si="62"/>
        <v>0.27</v>
      </c>
      <c r="W59">
        <f t="shared" si="63"/>
        <v>0</v>
      </c>
      <c r="X59">
        <f t="shared" si="64"/>
        <v>790.11</v>
      </c>
      <c r="Y59">
        <f t="shared" si="65"/>
        <v>507.23</v>
      </c>
      <c r="AA59">
        <v>34739614</v>
      </c>
      <c r="AB59">
        <f t="shared" si="66"/>
        <v>178.41</v>
      </c>
      <c r="AC59">
        <f>ROUND((ES59+(SUM(SmtRes!BC132:'SmtRes'!BC136)+SUM(EtalonRes!AL181:'EtalonRes'!AL188))),2)</f>
        <v>0</v>
      </c>
      <c r="AD59">
        <f t="shared" si="67"/>
        <v>67.489999999999995</v>
      </c>
      <c r="AE59">
        <f t="shared" si="68"/>
        <v>7.53</v>
      </c>
      <c r="AF59">
        <f t="shared" si="69"/>
        <v>110.92</v>
      </c>
      <c r="AG59">
        <f t="shared" si="70"/>
        <v>0</v>
      </c>
      <c r="AH59">
        <f t="shared" si="71"/>
        <v>11.8</v>
      </c>
      <c r="AI59">
        <f t="shared" si="72"/>
        <v>0.6</v>
      </c>
      <c r="AJ59">
        <f t="shared" si="73"/>
        <v>0</v>
      </c>
      <c r="AK59">
        <f>AL59+AM59+AO59</f>
        <v>760.58999999999992</v>
      </c>
      <c r="AL59">
        <v>582.17999999999995</v>
      </c>
      <c r="AM59" s="56">
        <f>'1.Лок.смета.и.Акт'!F171</f>
        <v>67.489999999999995</v>
      </c>
      <c r="AN59" s="56">
        <f>'1.Лок.смета.и.Акт'!F172</f>
        <v>7.53</v>
      </c>
      <c r="AO59" s="56">
        <f>'1.Лок.смета.и.Акт'!F170</f>
        <v>110.92</v>
      </c>
      <c r="AP59">
        <v>0</v>
      </c>
      <c r="AQ59">
        <f>'1.Лок.смета.и.Акт'!E175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'1.Лок.смета.и.Акт'!J170</f>
        <v>18.3</v>
      </c>
      <c r="BB59">
        <f>'1.Лок.смета.и.Акт'!J171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'1.Лок.смета.и.Акт'!J172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4"/>
        <v>1293.06</v>
      </c>
      <c r="CQ59">
        <f t="shared" si="75"/>
        <v>0</v>
      </c>
      <c r="CR59">
        <f t="shared" si="76"/>
        <v>843.62499999999989</v>
      </c>
      <c r="CS59">
        <f t="shared" si="77"/>
        <v>137.79900000000001</v>
      </c>
      <c r="CT59">
        <f t="shared" si="78"/>
        <v>2029.836</v>
      </c>
      <c r="CU59">
        <f t="shared" si="79"/>
        <v>0</v>
      </c>
      <c r="CV59">
        <f t="shared" si="80"/>
        <v>11.8</v>
      </c>
      <c r="CW59">
        <f t="shared" si="81"/>
        <v>0.6</v>
      </c>
      <c r="CX59">
        <f t="shared" si="82"/>
        <v>0</v>
      </c>
      <c r="CY59">
        <f t="shared" si="83"/>
        <v>790.10640000000001</v>
      </c>
      <c r="CZ59">
        <f t="shared" si="84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'1.Лок.смета.и.Акт'!D169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6">
        <f>'1.Лок.смета.и.Акт'!F171</f>
        <v>67.489999999999995</v>
      </c>
      <c r="EU59" s="56">
        <f>'1.Лок.смета.и.Акт'!F172</f>
        <v>7.53</v>
      </c>
      <c r="EV59" s="56">
        <f>'1.Лок.смета.и.Акт'!F170</f>
        <v>110.92</v>
      </c>
      <c r="EW59">
        <f>'1.Лок.смета.и.Акт'!E175</f>
        <v>11.8</v>
      </c>
      <c r="EX59">
        <v>0.6</v>
      </c>
      <c r="EY59">
        <v>1</v>
      </c>
      <c r="FQ59">
        <v>0</v>
      </c>
      <c r="FR59">
        <f t="shared" si="85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1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86"/>
        <v>0</v>
      </c>
      <c r="GM59">
        <f t="shared" si="87"/>
        <v>2590.4</v>
      </c>
      <c r="GN59">
        <f t="shared" si="88"/>
        <v>0</v>
      </c>
      <c r="GO59">
        <f t="shared" si="89"/>
        <v>2590.4</v>
      </c>
      <c r="GP59">
        <f t="shared" si="90"/>
        <v>0</v>
      </c>
      <c r="GR59">
        <v>0</v>
      </c>
      <c r="GS59">
        <v>3</v>
      </c>
      <c r="GT59">
        <v>0</v>
      </c>
      <c r="GU59" t="s">
        <v>3</v>
      </c>
      <c r="GV59">
        <f t="shared" si="91"/>
        <v>0</v>
      </c>
      <c r="GW59">
        <v>18.3</v>
      </c>
      <c r="GX59">
        <f t="shared" si="92"/>
        <v>0</v>
      </c>
      <c r="HA59">
        <v>0</v>
      </c>
      <c r="HB59">
        <v>0</v>
      </c>
      <c r="HC59">
        <f t="shared" si="93"/>
        <v>0</v>
      </c>
      <c r="IF59">
        <v>-1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'1.Лок.смета.и.Акт'!E177</f>
        <v>1</v>
      </c>
      <c r="J60" s="2">
        <v>0</v>
      </c>
      <c r="K60" s="2"/>
      <c r="L60" s="2"/>
      <c r="M60" s="2"/>
      <c r="N60" s="2"/>
      <c r="O60" s="2">
        <f t="shared" si="55"/>
        <v>291.64999999999998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291.64999999999998</v>
      </c>
      <c r="T60" s="2">
        <f t="shared" si="60"/>
        <v>0</v>
      </c>
      <c r="U60" s="2">
        <f t="shared" si="61"/>
        <v>22.5</v>
      </c>
      <c r="V60" s="2">
        <f t="shared" si="62"/>
        <v>0</v>
      </c>
      <c r="W60" s="2">
        <f t="shared" si="63"/>
        <v>0</v>
      </c>
      <c r="X60" s="2">
        <f t="shared" si="64"/>
        <v>189.57</v>
      </c>
      <c r="Y60" s="2">
        <f t="shared" si="65"/>
        <v>116.66</v>
      </c>
      <c r="Z60" s="2"/>
      <c r="AA60" s="2">
        <v>34739613</v>
      </c>
      <c r="AB60" s="2">
        <f t="shared" si="66"/>
        <v>291.64999999999998</v>
      </c>
      <c r="AC60" s="2">
        <f t="shared" ref="AC60:AC95" si="94">ROUND((ES60),2)</f>
        <v>0</v>
      </c>
      <c r="AD60" s="2">
        <f t="shared" si="67"/>
        <v>0</v>
      </c>
      <c r="AE60" s="2">
        <f t="shared" si="68"/>
        <v>0</v>
      </c>
      <c r="AF60" s="2">
        <f t="shared" si="69"/>
        <v>291.64999999999998</v>
      </c>
      <c r="AG60" s="2">
        <f t="shared" si="70"/>
        <v>0</v>
      </c>
      <c r="AH60" s="2">
        <f t="shared" si="71"/>
        <v>22.5</v>
      </c>
      <c r="AI60" s="2">
        <f t="shared" si="72"/>
        <v>0</v>
      </c>
      <c r="AJ60" s="2">
        <f t="shared" si="73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4"/>
        <v>291.64999999999998</v>
      </c>
      <c r="CQ60" s="2">
        <f t="shared" si="75"/>
        <v>0</v>
      </c>
      <c r="CR60" s="2">
        <f t="shared" si="76"/>
        <v>0</v>
      </c>
      <c r="CS60" s="2">
        <f t="shared" si="77"/>
        <v>0</v>
      </c>
      <c r="CT60" s="2">
        <f t="shared" si="78"/>
        <v>291.64999999999998</v>
      </c>
      <c r="CU60" s="2">
        <f t="shared" si="79"/>
        <v>0</v>
      </c>
      <c r="CV60" s="2">
        <f t="shared" si="80"/>
        <v>22.5</v>
      </c>
      <c r="CW60" s="2">
        <f t="shared" si="81"/>
        <v>0</v>
      </c>
      <c r="CX60" s="2">
        <f t="shared" si="82"/>
        <v>0</v>
      </c>
      <c r="CY60" s="2">
        <f t="shared" si="83"/>
        <v>189.57249999999999</v>
      </c>
      <c r="CZ60" s="2">
        <f t="shared" si="84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1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86"/>
        <v>0</v>
      </c>
      <c r="GM60" s="2">
        <f t="shared" si="87"/>
        <v>597.88</v>
      </c>
      <c r="GN60" s="2">
        <f t="shared" si="88"/>
        <v>0</v>
      </c>
      <c r="GO60" s="2">
        <f t="shared" si="89"/>
        <v>0</v>
      </c>
      <c r="GP60" s="2">
        <f t="shared" si="90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>
        <f t="shared" si="9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'1.Лок.смета.и.Акт'!E177</f>
        <v>1</v>
      </c>
      <c r="J61">
        <v>0</v>
      </c>
      <c r="O61">
        <f t="shared" si="55"/>
        <v>5337.2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5337.2</v>
      </c>
      <c r="T61">
        <f t="shared" si="60"/>
        <v>0</v>
      </c>
      <c r="U61">
        <f t="shared" si="61"/>
        <v>22.5</v>
      </c>
      <c r="V61">
        <f t="shared" si="62"/>
        <v>0</v>
      </c>
      <c r="W61">
        <f t="shared" si="63"/>
        <v>0</v>
      </c>
      <c r="X61">
        <f t="shared" si="64"/>
        <v>2935.46</v>
      </c>
      <c r="Y61">
        <f t="shared" si="65"/>
        <v>1707.9</v>
      </c>
      <c r="AA61">
        <v>34739614</v>
      </c>
      <c r="AB61">
        <f t="shared" si="66"/>
        <v>291.64999999999998</v>
      </c>
      <c r="AC61">
        <f t="shared" si="94"/>
        <v>0</v>
      </c>
      <c r="AD61">
        <f t="shared" si="67"/>
        <v>0</v>
      </c>
      <c r="AE61">
        <f t="shared" si="68"/>
        <v>0</v>
      </c>
      <c r="AF61">
        <f t="shared" si="69"/>
        <v>291.64999999999998</v>
      </c>
      <c r="AG61">
        <f t="shared" si="70"/>
        <v>0</v>
      </c>
      <c r="AH61">
        <f t="shared" si="71"/>
        <v>22.5</v>
      </c>
      <c r="AI61">
        <f t="shared" si="72"/>
        <v>0</v>
      </c>
      <c r="AJ61">
        <f t="shared" si="73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6">
        <f>'1.Лок.смета.и.Акт'!F178</f>
        <v>291.64999999999998</v>
      </c>
      <c r="AP61">
        <v>0</v>
      </c>
      <c r="AQ61">
        <f>'1.Лок.смета.и.Акт'!E181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'1.Лок.смета.и.Акт'!J178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4"/>
        <v>5337.2</v>
      </c>
      <c r="CQ61">
        <f t="shared" si="75"/>
        <v>0</v>
      </c>
      <c r="CR61">
        <f t="shared" si="76"/>
        <v>0</v>
      </c>
      <c r="CS61">
        <f t="shared" si="77"/>
        <v>0</v>
      </c>
      <c r="CT61">
        <f t="shared" si="78"/>
        <v>5337.1949999999997</v>
      </c>
      <c r="CU61">
        <f t="shared" si="79"/>
        <v>0</v>
      </c>
      <c r="CV61">
        <f t="shared" si="80"/>
        <v>22.5</v>
      </c>
      <c r="CW61">
        <f t="shared" si="81"/>
        <v>0</v>
      </c>
      <c r="CX61">
        <f t="shared" si="82"/>
        <v>0</v>
      </c>
      <c r="CY61">
        <f t="shared" si="83"/>
        <v>2935.46</v>
      </c>
      <c r="CZ61">
        <f t="shared" si="84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'1.Лок.смета.и.Акт'!D177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6">
        <f>'1.Лок.смета.и.Акт'!F178</f>
        <v>291.64999999999998</v>
      </c>
      <c r="EW61">
        <f>'1.Лок.смета.и.Акт'!E181</f>
        <v>22.5</v>
      </c>
      <c r="EX61">
        <v>0</v>
      </c>
      <c r="EY61">
        <v>0</v>
      </c>
      <c r="FQ61">
        <v>0</v>
      </c>
      <c r="FR61">
        <f t="shared" si="85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1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86"/>
        <v>0</v>
      </c>
      <c r="GM61">
        <f t="shared" si="87"/>
        <v>9980.56</v>
      </c>
      <c r="GN61">
        <f t="shared" si="88"/>
        <v>0</v>
      </c>
      <c r="GO61">
        <f t="shared" si="89"/>
        <v>0</v>
      </c>
      <c r="GP61">
        <f t="shared" si="90"/>
        <v>9980.56</v>
      </c>
      <c r="GR61">
        <v>0</v>
      </c>
      <c r="GS61">
        <v>3</v>
      </c>
      <c r="GT61">
        <v>0</v>
      </c>
      <c r="GU61" t="s">
        <v>3</v>
      </c>
      <c r="GV61">
        <f t="shared" si="91"/>
        <v>0</v>
      </c>
      <c r="GW61">
        <v>18.3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IF61">
        <v>-1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'1.Лок.смета.и.Акт'!E183</f>
        <v>1</v>
      </c>
      <c r="J62" s="2">
        <v>0</v>
      </c>
      <c r="K62" s="2"/>
      <c r="L62" s="2"/>
      <c r="M62" s="2"/>
      <c r="N62" s="2"/>
      <c r="O62" s="2">
        <f t="shared" si="55"/>
        <v>20.75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20.75</v>
      </c>
      <c r="T62" s="2">
        <f t="shared" si="60"/>
        <v>0</v>
      </c>
      <c r="U62" s="2">
        <f t="shared" si="61"/>
        <v>1.62</v>
      </c>
      <c r="V62" s="2">
        <f t="shared" si="62"/>
        <v>0</v>
      </c>
      <c r="W62" s="2">
        <f t="shared" si="63"/>
        <v>0</v>
      </c>
      <c r="X62" s="2">
        <f t="shared" si="64"/>
        <v>13.49</v>
      </c>
      <c r="Y62" s="2">
        <f t="shared" si="65"/>
        <v>8.3000000000000007</v>
      </c>
      <c r="Z62" s="2"/>
      <c r="AA62" s="2">
        <v>34739613</v>
      </c>
      <c r="AB62" s="2">
        <f t="shared" si="66"/>
        <v>20.75</v>
      </c>
      <c r="AC62" s="2">
        <f t="shared" si="94"/>
        <v>0</v>
      </c>
      <c r="AD62" s="2">
        <f t="shared" si="67"/>
        <v>0</v>
      </c>
      <c r="AE62" s="2">
        <f t="shared" si="68"/>
        <v>0</v>
      </c>
      <c r="AF62" s="2">
        <f t="shared" si="69"/>
        <v>20.75</v>
      </c>
      <c r="AG62" s="2">
        <f t="shared" si="70"/>
        <v>0</v>
      </c>
      <c r="AH62" s="2">
        <f t="shared" si="71"/>
        <v>1.62</v>
      </c>
      <c r="AI62" s="2">
        <f t="shared" si="72"/>
        <v>0</v>
      </c>
      <c r="AJ62" s="2">
        <f t="shared" si="73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4"/>
        <v>20.75</v>
      </c>
      <c r="CQ62" s="2">
        <f t="shared" si="75"/>
        <v>0</v>
      </c>
      <c r="CR62" s="2">
        <f t="shared" si="76"/>
        <v>0</v>
      </c>
      <c r="CS62" s="2">
        <f t="shared" si="77"/>
        <v>0</v>
      </c>
      <c r="CT62" s="2">
        <f t="shared" si="78"/>
        <v>20.75</v>
      </c>
      <c r="CU62" s="2">
        <f t="shared" si="79"/>
        <v>0</v>
      </c>
      <c r="CV62" s="2">
        <f t="shared" si="80"/>
        <v>1.62</v>
      </c>
      <c r="CW62" s="2">
        <f t="shared" si="81"/>
        <v>0</v>
      </c>
      <c r="CX62" s="2">
        <f t="shared" si="82"/>
        <v>0</v>
      </c>
      <c r="CY62" s="2">
        <f t="shared" si="83"/>
        <v>13.487500000000001</v>
      </c>
      <c r="CZ62" s="2">
        <f t="shared" si="84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1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86"/>
        <v>0</v>
      </c>
      <c r="GM62" s="2">
        <f t="shared" si="87"/>
        <v>42.54</v>
      </c>
      <c r="GN62" s="2">
        <f t="shared" si="88"/>
        <v>0</v>
      </c>
      <c r="GO62" s="2">
        <f t="shared" si="89"/>
        <v>0</v>
      </c>
      <c r="GP62" s="2">
        <f t="shared" si="90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>
        <f t="shared" si="9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>
        <v>-1</v>
      </c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'1.Лок.смета.и.Акт'!E183</f>
        <v>1</v>
      </c>
      <c r="J63">
        <v>0</v>
      </c>
      <c r="O63">
        <f t="shared" si="55"/>
        <v>379.73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379.73</v>
      </c>
      <c r="T63">
        <f t="shared" si="60"/>
        <v>0</v>
      </c>
      <c r="U63">
        <f t="shared" si="61"/>
        <v>1.62</v>
      </c>
      <c r="V63">
        <f t="shared" si="62"/>
        <v>0</v>
      </c>
      <c r="W63">
        <f t="shared" si="63"/>
        <v>0</v>
      </c>
      <c r="X63">
        <f t="shared" si="64"/>
        <v>208.85</v>
      </c>
      <c r="Y63">
        <f t="shared" si="65"/>
        <v>121.51</v>
      </c>
      <c r="AA63">
        <v>34739614</v>
      </c>
      <c r="AB63">
        <f t="shared" si="66"/>
        <v>20.75</v>
      </c>
      <c r="AC63">
        <f t="shared" si="94"/>
        <v>0</v>
      </c>
      <c r="AD63">
        <f t="shared" si="67"/>
        <v>0</v>
      </c>
      <c r="AE63">
        <f t="shared" si="68"/>
        <v>0</v>
      </c>
      <c r="AF63">
        <f t="shared" si="69"/>
        <v>20.75</v>
      </c>
      <c r="AG63">
        <f t="shared" si="70"/>
        <v>0</v>
      </c>
      <c r="AH63">
        <f t="shared" si="71"/>
        <v>1.62</v>
      </c>
      <c r="AI63">
        <f t="shared" si="72"/>
        <v>0</v>
      </c>
      <c r="AJ63">
        <f t="shared" si="73"/>
        <v>0</v>
      </c>
      <c r="AK63">
        <f>AL63+AM63+AO63</f>
        <v>20.75</v>
      </c>
      <c r="AL63">
        <v>0</v>
      </c>
      <c r="AM63">
        <v>0</v>
      </c>
      <c r="AN63">
        <v>0</v>
      </c>
      <c r="AO63" s="56">
        <f>'1.Лок.смета.и.Акт'!F184</f>
        <v>20.75</v>
      </c>
      <c r="AP63">
        <v>0</v>
      </c>
      <c r="AQ63">
        <f>'1.Лок.смета.и.Акт'!E187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'1.Лок.смета.и.Акт'!J184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4"/>
        <v>379.73</v>
      </c>
      <c r="CQ63">
        <f t="shared" si="75"/>
        <v>0</v>
      </c>
      <c r="CR63">
        <f t="shared" si="76"/>
        <v>0</v>
      </c>
      <c r="CS63">
        <f t="shared" si="77"/>
        <v>0</v>
      </c>
      <c r="CT63">
        <f t="shared" si="78"/>
        <v>379.72500000000002</v>
      </c>
      <c r="CU63">
        <f t="shared" si="79"/>
        <v>0</v>
      </c>
      <c r="CV63">
        <f t="shared" si="80"/>
        <v>1.62</v>
      </c>
      <c r="CW63">
        <f t="shared" si="81"/>
        <v>0</v>
      </c>
      <c r="CX63">
        <f t="shared" si="82"/>
        <v>0</v>
      </c>
      <c r="CY63">
        <f t="shared" si="83"/>
        <v>208.85150000000002</v>
      </c>
      <c r="CZ63">
        <f t="shared" si="84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'1.Лок.смета.и.Акт'!D183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6">
        <f>'1.Лок.смета.и.Акт'!F184</f>
        <v>20.75</v>
      </c>
      <c r="EW63">
        <f>'1.Лок.смета.и.Акт'!E187</f>
        <v>1.62</v>
      </c>
      <c r="EX63">
        <v>0</v>
      </c>
      <c r="EY63">
        <v>0</v>
      </c>
      <c r="FQ63">
        <v>0</v>
      </c>
      <c r="FR63">
        <f t="shared" si="85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1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86"/>
        <v>0</v>
      </c>
      <c r="GM63">
        <f t="shared" si="87"/>
        <v>710.09</v>
      </c>
      <c r="GN63">
        <f t="shared" si="88"/>
        <v>0</v>
      </c>
      <c r="GO63">
        <f t="shared" si="89"/>
        <v>0</v>
      </c>
      <c r="GP63">
        <f t="shared" si="90"/>
        <v>710.09</v>
      </c>
      <c r="GR63">
        <v>0</v>
      </c>
      <c r="GS63">
        <v>3</v>
      </c>
      <c r="GT63">
        <v>0</v>
      </c>
      <c r="GU63" t="s">
        <v>3</v>
      </c>
      <c r="GV63">
        <f t="shared" si="91"/>
        <v>0</v>
      </c>
      <c r="GW63">
        <v>18.3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IF63">
        <v>-1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'1.Лок.смета.и.Акт'!E189</f>
        <v>1</v>
      </c>
      <c r="J64" s="2">
        <v>0</v>
      </c>
      <c r="K64" s="2"/>
      <c r="L64" s="2"/>
      <c r="M64" s="2"/>
      <c r="N64" s="2"/>
      <c r="O64" s="2">
        <f t="shared" si="55"/>
        <v>165.95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165.95</v>
      </c>
      <c r="T64" s="2">
        <f t="shared" si="60"/>
        <v>0</v>
      </c>
      <c r="U64" s="2">
        <f t="shared" si="61"/>
        <v>12.96</v>
      </c>
      <c r="V64" s="2">
        <f t="shared" si="62"/>
        <v>0</v>
      </c>
      <c r="W64" s="2">
        <f t="shared" si="63"/>
        <v>0</v>
      </c>
      <c r="X64" s="2">
        <f t="shared" si="64"/>
        <v>107.87</v>
      </c>
      <c r="Y64" s="2">
        <f t="shared" si="65"/>
        <v>66.38</v>
      </c>
      <c r="Z64" s="2"/>
      <c r="AA64" s="2">
        <v>34739613</v>
      </c>
      <c r="AB64" s="2">
        <f t="shared" si="66"/>
        <v>165.95</v>
      </c>
      <c r="AC64" s="2">
        <f t="shared" si="94"/>
        <v>0</v>
      </c>
      <c r="AD64" s="2">
        <f t="shared" si="67"/>
        <v>0</v>
      </c>
      <c r="AE64" s="2">
        <f t="shared" si="68"/>
        <v>0</v>
      </c>
      <c r="AF64" s="2">
        <f t="shared" si="69"/>
        <v>165.95</v>
      </c>
      <c r="AG64" s="2">
        <f t="shared" si="70"/>
        <v>0</v>
      </c>
      <c r="AH64" s="2">
        <f t="shared" si="71"/>
        <v>12.96</v>
      </c>
      <c r="AI64" s="2">
        <f t="shared" si="72"/>
        <v>0</v>
      </c>
      <c r="AJ64" s="2">
        <f t="shared" si="73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4"/>
        <v>165.95</v>
      </c>
      <c r="CQ64" s="2">
        <f t="shared" si="75"/>
        <v>0</v>
      </c>
      <c r="CR64" s="2">
        <f t="shared" si="76"/>
        <v>0</v>
      </c>
      <c r="CS64" s="2">
        <f t="shared" si="77"/>
        <v>0</v>
      </c>
      <c r="CT64" s="2">
        <f t="shared" si="78"/>
        <v>165.95</v>
      </c>
      <c r="CU64" s="2">
        <f t="shared" si="79"/>
        <v>0</v>
      </c>
      <c r="CV64" s="2">
        <f t="shared" si="80"/>
        <v>12.96</v>
      </c>
      <c r="CW64" s="2">
        <f t="shared" si="81"/>
        <v>0</v>
      </c>
      <c r="CX64" s="2">
        <f t="shared" si="82"/>
        <v>0</v>
      </c>
      <c r="CY64" s="2">
        <f t="shared" si="83"/>
        <v>107.86750000000001</v>
      </c>
      <c r="CZ64" s="2">
        <f t="shared" si="84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1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86"/>
        <v>0</v>
      </c>
      <c r="GM64" s="2">
        <f t="shared" si="87"/>
        <v>340.2</v>
      </c>
      <c r="GN64" s="2">
        <f t="shared" si="88"/>
        <v>0</v>
      </c>
      <c r="GO64" s="2">
        <f t="shared" si="89"/>
        <v>0</v>
      </c>
      <c r="GP64" s="2">
        <f t="shared" si="90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>
        <f t="shared" si="9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>
        <v>-1</v>
      </c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'1.Лок.смета.и.Акт'!E189</f>
        <v>1</v>
      </c>
      <c r="J65">
        <v>0</v>
      </c>
      <c r="O65">
        <f t="shared" si="55"/>
        <v>3036.89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3036.89</v>
      </c>
      <c r="T65">
        <f t="shared" si="60"/>
        <v>0</v>
      </c>
      <c r="U65">
        <f t="shared" si="61"/>
        <v>12.96</v>
      </c>
      <c r="V65">
        <f t="shared" si="62"/>
        <v>0</v>
      </c>
      <c r="W65">
        <f t="shared" si="63"/>
        <v>0</v>
      </c>
      <c r="X65">
        <f t="shared" si="64"/>
        <v>1670.29</v>
      </c>
      <c r="Y65">
        <f t="shared" si="65"/>
        <v>971.8</v>
      </c>
      <c r="AA65">
        <v>34739614</v>
      </c>
      <c r="AB65">
        <f t="shared" si="66"/>
        <v>165.95</v>
      </c>
      <c r="AC65">
        <f t="shared" si="94"/>
        <v>0</v>
      </c>
      <c r="AD65">
        <f t="shared" si="67"/>
        <v>0</v>
      </c>
      <c r="AE65">
        <f t="shared" si="68"/>
        <v>0</v>
      </c>
      <c r="AF65">
        <f t="shared" si="69"/>
        <v>165.95</v>
      </c>
      <c r="AG65">
        <f t="shared" si="70"/>
        <v>0</v>
      </c>
      <c r="AH65">
        <f t="shared" si="71"/>
        <v>12.96</v>
      </c>
      <c r="AI65">
        <f t="shared" si="72"/>
        <v>0</v>
      </c>
      <c r="AJ65">
        <f t="shared" si="73"/>
        <v>0</v>
      </c>
      <c r="AK65">
        <f>AL65+AM65+AO65</f>
        <v>165.95</v>
      </c>
      <c r="AL65">
        <v>0</v>
      </c>
      <c r="AM65">
        <v>0</v>
      </c>
      <c r="AN65">
        <v>0</v>
      </c>
      <c r="AO65" s="56">
        <f>'1.Лок.смета.и.Акт'!F190</f>
        <v>165.95</v>
      </c>
      <c r="AP65">
        <v>0</v>
      </c>
      <c r="AQ65">
        <f>'1.Лок.смета.и.Акт'!E193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'1.Лок.смета.и.Акт'!J190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4"/>
        <v>3036.89</v>
      </c>
      <c r="CQ65">
        <f t="shared" si="75"/>
        <v>0</v>
      </c>
      <c r="CR65">
        <f t="shared" si="76"/>
        <v>0</v>
      </c>
      <c r="CS65">
        <f t="shared" si="77"/>
        <v>0</v>
      </c>
      <c r="CT65">
        <f t="shared" si="78"/>
        <v>3036.8849999999998</v>
      </c>
      <c r="CU65">
        <f t="shared" si="79"/>
        <v>0</v>
      </c>
      <c r="CV65">
        <f t="shared" si="80"/>
        <v>12.96</v>
      </c>
      <c r="CW65">
        <f t="shared" si="81"/>
        <v>0</v>
      </c>
      <c r="CX65">
        <f t="shared" si="82"/>
        <v>0</v>
      </c>
      <c r="CY65">
        <f t="shared" si="83"/>
        <v>1670.2894999999999</v>
      </c>
      <c r="CZ65">
        <f t="shared" si="84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'1.Лок.смета.и.Акт'!D189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6">
        <f>'1.Лок.смета.и.Акт'!F190</f>
        <v>165.95</v>
      </c>
      <c r="EW65">
        <f>'1.Лок.смета.и.Акт'!E193</f>
        <v>12.96</v>
      </c>
      <c r="EX65">
        <v>0</v>
      </c>
      <c r="EY65">
        <v>0</v>
      </c>
      <c r="FQ65">
        <v>0</v>
      </c>
      <c r="FR65">
        <f t="shared" si="85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1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86"/>
        <v>0</v>
      </c>
      <c r="GM65">
        <f t="shared" si="87"/>
        <v>5678.98</v>
      </c>
      <c r="GN65">
        <f t="shared" si="88"/>
        <v>0</v>
      </c>
      <c r="GO65">
        <f t="shared" si="89"/>
        <v>0</v>
      </c>
      <c r="GP65">
        <f t="shared" si="90"/>
        <v>5678.98</v>
      </c>
      <c r="GR65">
        <v>0</v>
      </c>
      <c r="GS65">
        <v>3</v>
      </c>
      <c r="GT65">
        <v>0</v>
      </c>
      <c r="GU65" t="s">
        <v>3</v>
      </c>
      <c r="GV65">
        <f t="shared" si="91"/>
        <v>0</v>
      </c>
      <c r="GW65">
        <v>18.3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IF65">
        <v>-1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'1.Лок.смета.и.Акт'!E195</f>
        <v>1</v>
      </c>
      <c r="J66" s="2">
        <v>0</v>
      </c>
      <c r="K66" s="2"/>
      <c r="L66" s="2"/>
      <c r="M66" s="2"/>
      <c r="N66" s="2"/>
      <c r="O66" s="2">
        <f t="shared" si="55"/>
        <v>384488.65</v>
      </c>
      <c r="P66" s="2">
        <f t="shared" si="56"/>
        <v>384488.65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34739613</v>
      </c>
      <c r="AB66" s="2">
        <f t="shared" si="66"/>
        <v>384488.65</v>
      </c>
      <c r="AC66" s="2">
        <f t="shared" si="94"/>
        <v>384488.65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384488.65</v>
      </c>
      <c r="AL66" s="2">
        <v>384488.65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4"/>
        <v>384488.65</v>
      </c>
      <c r="CQ66" s="2">
        <f t="shared" si="75"/>
        <v>384488.65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384488.65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1</v>
      </c>
      <c r="GE66" s="2"/>
      <c r="GF66" s="2">
        <v>679435111</v>
      </c>
      <c r="GG66" s="2">
        <v>2</v>
      </c>
      <c r="GH66" s="2">
        <v>4</v>
      </c>
      <c r="GI66" s="2">
        <v>-2</v>
      </c>
      <c r="GJ66" s="2">
        <v>0</v>
      </c>
      <c r="GK66" s="2">
        <v>0</v>
      </c>
      <c r="GL66" s="2">
        <f t="shared" si="86"/>
        <v>0</v>
      </c>
      <c r="GM66" s="2">
        <f t="shared" si="87"/>
        <v>384488.65</v>
      </c>
      <c r="GN66" s="2">
        <f t="shared" si="88"/>
        <v>384488.65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>
        <f t="shared" si="93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>
        <v>-1</v>
      </c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'1.Лок.смета.и.Акт'!B195</f>
        <v>Прайс-лист</v>
      </c>
      <c r="G67" t="str">
        <f>'1.Лок.смета.и.Акт'!C195</f>
        <v>Блочная комплектная трансформаторная подстанция 2БКТП-400/10/0,4 УХЛ1 в комплекте с 2мя трансформатором ТМГ 250/10/0,4 кВ</v>
      </c>
      <c r="H67" t="s">
        <v>125</v>
      </c>
      <c r="I67">
        <f>'1.Лок.смета.и.Акт'!E195</f>
        <v>1</v>
      </c>
      <c r="J67">
        <v>0</v>
      </c>
      <c r="O67">
        <f t="shared" si="55"/>
        <v>2710307.85</v>
      </c>
      <c r="P67">
        <f t="shared" si="56"/>
        <v>2710307.85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34739614</v>
      </c>
      <c r="AB67">
        <f t="shared" si="66"/>
        <v>361374.38</v>
      </c>
      <c r="AC67">
        <f t="shared" si="94"/>
        <v>361374.38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384488.65</v>
      </c>
      <c r="AL67" s="56">
        <f>'1.Лок.смета.и.Акт'!F195</f>
        <v>361374.38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'1.Лок.смета.и.Акт'!J195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4"/>
        <v>2710307.85</v>
      </c>
      <c r="CQ67">
        <f t="shared" si="75"/>
        <v>2710307.85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'1.Лок.смета.и.Акт'!D195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384488.65</v>
      </c>
      <c r="ES67" s="56">
        <f>'1.Лок.смета.и.Акт'!F195</f>
        <v>361374.38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2883664.91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130</v>
      </c>
      <c r="GD67">
        <v>1</v>
      </c>
      <c r="GF67">
        <v>679435111</v>
      </c>
      <c r="GG67">
        <v>2</v>
      </c>
      <c r="GH67">
        <v>3</v>
      </c>
      <c r="GI67">
        <v>4</v>
      </c>
      <c r="GJ67">
        <v>0</v>
      </c>
      <c r="GK67">
        <v>0</v>
      </c>
      <c r="GL67">
        <f t="shared" si="86"/>
        <v>0</v>
      </c>
      <c r="GM67">
        <f t="shared" si="87"/>
        <v>2710307.85</v>
      </c>
      <c r="GN67">
        <f t="shared" si="88"/>
        <v>2710307.85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3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IF67">
        <v>-1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'1.Лок.смета.и.Акт'!E198</f>
        <v>4.4000000000000004</v>
      </c>
      <c r="J68" s="2">
        <v>0</v>
      </c>
      <c r="K68" s="2"/>
      <c r="L68" s="2"/>
      <c r="M68" s="2"/>
      <c r="N68" s="2"/>
      <c r="O68" s="2">
        <f t="shared" si="55"/>
        <v>1554.65</v>
      </c>
      <c r="P68" s="2">
        <f t="shared" si="56"/>
        <v>1554.65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34739613</v>
      </c>
      <c r="AB68" s="2">
        <f t="shared" si="66"/>
        <v>353.33</v>
      </c>
      <c r="AC68" s="2">
        <f t="shared" si="94"/>
        <v>353.33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4"/>
        <v>1554.65</v>
      </c>
      <c r="CQ68" s="2">
        <f t="shared" si="75"/>
        <v>353.33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1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v>0</v>
      </c>
      <c r="GL68" s="2">
        <f t="shared" si="86"/>
        <v>0</v>
      </c>
      <c r="GM68" s="2">
        <f t="shared" si="87"/>
        <v>1554.65</v>
      </c>
      <c r="GN68" s="2">
        <f t="shared" si="88"/>
        <v>1554.65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>
        <f t="shared" si="93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>
        <v>-1</v>
      </c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'1.Лок.смета.и.Акт'!B198</f>
        <v>Прайс-лист</v>
      </c>
      <c r="G69" t="str">
        <f>'1.Лок.смета.и.Акт'!C198</f>
        <v>Бетон тяжёлый, крупность заполнителя 20 мм, класс В3, 5</v>
      </c>
      <c r="H69" t="s">
        <v>133</v>
      </c>
      <c r="I69">
        <f>'1.Лок.смета.и.Акт'!E198</f>
        <v>4.4000000000000004</v>
      </c>
      <c r="J69">
        <v>0</v>
      </c>
      <c r="O69">
        <f t="shared" si="55"/>
        <v>11659.89</v>
      </c>
      <c r="P69">
        <f t="shared" si="56"/>
        <v>11659.89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34739614</v>
      </c>
      <c r="AB69">
        <f t="shared" si="66"/>
        <v>353.33</v>
      </c>
      <c r="AC69">
        <f t="shared" si="94"/>
        <v>353.33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353.33</v>
      </c>
      <c r="AL69" s="56">
        <f>'1.Лок.смета.и.Акт'!F198</f>
        <v>353.33139999999997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'1.Лок.смета.и.Акт'!J198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4"/>
        <v>11659.89</v>
      </c>
      <c r="CQ69">
        <f t="shared" si="75"/>
        <v>2649.9749999999999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'1.Лок.смета.и.Акт'!D198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6">
        <f>'1.Лок.смета.и.Акт'!F198</f>
        <v>353.33139999999997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135</v>
      </c>
      <c r="GD69">
        <v>1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v>0</v>
      </c>
      <c r="GL69">
        <f t="shared" si="86"/>
        <v>0</v>
      </c>
      <c r="GM69">
        <f t="shared" si="87"/>
        <v>11659.89</v>
      </c>
      <c r="GN69">
        <f t="shared" si="88"/>
        <v>11659.89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3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IF69">
        <v>-1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'1.Лок.смета.и.Акт'!E201</f>
        <v>0.5</v>
      </c>
      <c r="J70" s="2">
        <v>0</v>
      </c>
      <c r="K70" s="2"/>
      <c r="L70" s="2"/>
      <c r="M70" s="2"/>
      <c r="N70" s="2"/>
      <c r="O70" s="2">
        <f t="shared" si="55"/>
        <v>1213.3399999999999</v>
      </c>
      <c r="P70" s="2">
        <f t="shared" si="56"/>
        <v>1213.3399999999999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34739613</v>
      </c>
      <c r="AB70" s="2">
        <f t="shared" si="66"/>
        <v>2426.67</v>
      </c>
      <c r="AC70" s="2">
        <f t="shared" si="94"/>
        <v>2426.67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4"/>
        <v>1213.3399999999999</v>
      </c>
      <c r="CQ70" s="2">
        <f t="shared" si="75"/>
        <v>2426.67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1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v>0</v>
      </c>
      <c r="GL70" s="2">
        <f t="shared" si="86"/>
        <v>0</v>
      </c>
      <c r="GM70" s="2">
        <f t="shared" si="87"/>
        <v>1213.3399999999999</v>
      </c>
      <c r="GN70" s="2">
        <f t="shared" si="88"/>
        <v>1213.3399999999999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>
        <f t="shared" si="93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>
        <v>-1</v>
      </c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'1.Лок.смета.и.Акт'!B201</f>
        <v>Прайс-лист</v>
      </c>
      <c r="G71" t="str">
        <f>'1.Лок.смета.и.Акт'!C201</f>
        <v>Битумы нефтяные дорожные жидкие, класс МГ, СГ</v>
      </c>
      <c r="H71" t="s">
        <v>138</v>
      </c>
      <c r="I71">
        <f>'1.Лок.смета.и.Акт'!E201</f>
        <v>0.5</v>
      </c>
      <c r="J71">
        <v>0</v>
      </c>
      <c r="O71">
        <f t="shared" si="55"/>
        <v>9100.01</v>
      </c>
      <c r="P71">
        <f t="shared" si="56"/>
        <v>9100.01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34739614</v>
      </c>
      <c r="AB71">
        <f t="shared" si="66"/>
        <v>2426.67</v>
      </c>
      <c r="AC71">
        <f t="shared" si="94"/>
        <v>2426.67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2426.67</v>
      </c>
      <c r="AL71" s="56">
        <f>'1.Лок.смета.и.Акт'!F201</f>
        <v>2426.6729999999998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'1.Лок.смета.и.Акт'!J201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9100.01</v>
      </c>
      <c r="CQ71">
        <f t="shared" si="75"/>
        <v>18200.025000000001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'1.Лок.смета.и.Акт'!D201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6">
        <f>'1.Лок.смета.и.Акт'!F201</f>
        <v>2426.6729999999998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140</v>
      </c>
      <c r="GD71">
        <v>1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v>0</v>
      </c>
      <c r="GL71">
        <f t="shared" si="86"/>
        <v>0</v>
      </c>
      <c r="GM71">
        <f t="shared" si="87"/>
        <v>9100.01</v>
      </c>
      <c r="GN71">
        <f t="shared" si="88"/>
        <v>9100.01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3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IF71">
        <v>-1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'1.Лок.смета.и.Акт'!E204</f>
        <v>2.75</v>
      </c>
      <c r="J72" s="2">
        <v>0</v>
      </c>
      <c r="K72" s="2"/>
      <c r="L72" s="2"/>
      <c r="M72" s="2"/>
      <c r="N72" s="2"/>
      <c r="O72" s="2">
        <f t="shared" si="55"/>
        <v>8.86</v>
      </c>
      <c r="P72" s="2">
        <f t="shared" si="56"/>
        <v>8.86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34739613</v>
      </c>
      <c r="AB72" s="2">
        <f t="shared" si="66"/>
        <v>3.22</v>
      </c>
      <c r="AC72" s="2">
        <f t="shared" si="94"/>
        <v>3.22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4"/>
        <v>8.86</v>
      </c>
      <c r="CQ72" s="2">
        <f t="shared" si="75"/>
        <v>3.22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1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v>0</v>
      </c>
      <c r="GL72" s="2">
        <f t="shared" si="86"/>
        <v>0</v>
      </c>
      <c r="GM72" s="2">
        <f t="shared" si="87"/>
        <v>8.86</v>
      </c>
      <c r="GN72" s="2">
        <f t="shared" si="88"/>
        <v>8.86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>
        <f t="shared" si="93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>
        <v>-1</v>
      </c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'1.Лок.смета.и.Акт'!B204</f>
        <v>Прайс-лист</v>
      </c>
      <c r="G73" t="str">
        <f>'1.Лок.смета.и.Акт'!C204</f>
        <v>Вода</v>
      </c>
      <c r="H73" t="s">
        <v>35</v>
      </c>
      <c r="I73">
        <f>'1.Лок.смета.и.Акт'!E204</f>
        <v>2.75</v>
      </c>
      <c r="J73">
        <v>0</v>
      </c>
      <c r="O73">
        <f t="shared" si="55"/>
        <v>66.41</v>
      </c>
      <c r="P73">
        <f t="shared" si="56"/>
        <v>66.41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34739614</v>
      </c>
      <c r="AB73">
        <f t="shared" si="66"/>
        <v>3.22</v>
      </c>
      <c r="AC73">
        <f t="shared" si="94"/>
        <v>3.22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3.22</v>
      </c>
      <c r="AL73" s="56">
        <f>'1.Лок.смета.и.Акт'!F204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'1.Лок.смета.и.Акт'!J204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66.41</v>
      </c>
      <c r="CQ73">
        <f t="shared" si="75"/>
        <v>24.150000000000002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'1.Лок.смета.и.Акт'!D204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6">
        <f>'1.Лок.смета.и.Акт'!F204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143</v>
      </c>
      <c r="GD73">
        <v>1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v>0</v>
      </c>
      <c r="GL73">
        <f t="shared" si="86"/>
        <v>0</v>
      </c>
      <c r="GM73">
        <f t="shared" si="87"/>
        <v>66.41</v>
      </c>
      <c r="GN73">
        <f t="shared" si="88"/>
        <v>66.41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3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IF73">
        <v>-1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'1.Лок.смета.и.Акт'!E207</f>
        <v>14</v>
      </c>
      <c r="J74" s="2">
        <v>0</v>
      </c>
      <c r="K74" s="2"/>
      <c r="L74" s="2"/>
      <c r="M74" s="2"/>
      <c r="N74" s="2"/>
      <c r="O74" s="2">
        <f t="shared" si="55"/>
        <v>11.62</v>
      </c>
      <c r="P74" s="2">
        <f t="shared" si="56"/>
        <v>11.62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34739613</v>
      </c>
      <c r="AB74" s="2">
        <f t="shared" si="66"/>
        <v>0.83</v>
      </c>
      <c r="AC74" s="2">
        <f t="shared" si="94"/>
        <v>0.83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4"/>
        <v>11.62</v>
      </c>
      <c r="CQ74" s="2">
        <f t="shared" si="75"/>
        <v>0.83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1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v>0</v>
      </c>
      <c r="GL74" s="2">
        <f t="shared" si="86"/>
        <v>0</v>
      </c>
      <c r="GM74" s="2">
        <f t="shared" si="87"/>
        <v>11.62</v>
      </c>
      <c r="GN74" s="2">
        <f t="shared" si="88"/>
        <v>11.62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>
        <f t="shared" si="93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>
        <v>-1</v>
      </c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'1.Лок.смета.и.Акт'!B207</f>
        <v>Прайс-лист</v>
      </c>
      <c r="G75" t="str">
        <f>'1.Лок.смета.и.Акт'!C207</f>
        <v>Кислород технический газообразный</v>
      </c>
      <c r="H75" t="s">
        <v>35</v>
      </c>
      <c r="I75">
        <f>'1.Лок.смета.и.Акт'!E207</f>
        <v>14</v>
      </c>
      <c r="J75">
        <v>0</v>
      </c>
      <c r="O75">
        <f t="shared" si="55"/>
        <v>87.15</v>
      </c>
      <c r="P75">
        <f t="shared" si="56"/>
        <v>87.15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34739614</v>
      </c>
      <c r="AB75">
        <f t="shared" si="66"/>
        <v>0.83</v>
      </c>
      <c r="AC75">
        <f t="shared" si="94"/>
        <v>0.83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0.83</v>
      </c>
      <c r="AL75" s="56">
        <f>'1.Лок.смета.и.Акт'!F207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'1.Лок.смета.и.Акт'!J207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87.15</v>
      </c>
      <c r="CQ75">
        <f t="shared" si="75"/>
        <v>6.2249999999999996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'1.Лок.смета.и.Акт'!D207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6">
        <f>'1.Лок.смета.и.Акт'!F207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146</v>
      </c>
      <c r="GD75">
        <v>1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v>0</v>
      </c>
      <c r="GL75">
        <f t="shared" si="86"/>
        <v>0</v>
      </c>
      <c r="GM75">
        <f t="shared" si="87"/>
        <v>87.15</v>
      </c>
      <c r="GN75">
        <f t="shared" si="88"/>
        <v>87.15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3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IF75">
        <v>-1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'1.Лок.смета.и.Акт'!E210</f>
        <v>2.4</v>
      </c>
      <c r="J76" s="2">
        <v>0</v>
      </c>
      <c r="K76" s="2"/>
      <c r="L76" s="2"/>
      <c r="M76" s="2"/>
      <c r="N76" s="2"/>
      <c r="O76" s="2">
        <f t="shared" si="55"/>
        <v>56.95</v>
      </c>
      <c r="P76" s="2">
        <f t="shared" si="56"/>
        <v>56.95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34739613</v>
      </c>
      <c r="AB76" s="2">
        <f t="shared" si="66"/>
        <v>23.73</v>
      </c>
      <c r="AC76" s="2">
        <f t="shared" si="94"/>
        <v>23.73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4"/>
        <v>56.95</v>
      </c>
      <c r="CQ76" s="2">
        <f t="shared" si="75"/>
        <v>23.73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1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v>0</v>
      </c>
      <c r="GL76" s="2">
        <f t="shared" si="86"/>
        <v>0</v>
      </c>
      <c r="GM76" s="2">
        <f t="shared" si="87"/>
        <v>56.95</v>
      </c>
      <c r="GN76" s="2">
        <f t="shared" si="88"/>
        <v>56.95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>
        <f t="shared" si="93"/>
        <v>0</v>
      </c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>
        <v>-1</v>
      </c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'1.Лок.смета.и.Акт'!B210</f>
        <v>Прайс-лист</v>
      </c>
      <c r="G77" t="str">
        <f>'1.Лок.смета.и.Акт'!C210</f>
        <v>Песок природный для строительных работ средний</v>
      </c>
      <c r="H77" t="s">
        <v>35</v>
      </c>
      <c r="I77">
        <f>'1.Лок.смета.и.Акт'!E210</f>
        <v>2.4</v>
      </c>
      <c r="J77">
        <v>0</v>
      </c>
      <c r="O77">
        <f t="shared" si="55"/>
        <v>427.14</v>
      </c>
      <c r="P77">
        <f t="shared" si="56"/>
        <v>427.14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34739614</v>
      </c>
      <c r="AB77">
        <f t="shared" si="66"/>
        <v>23.73</v>
      </c>
      <c r="AC77">
        <f t="shared" si="94"/>
        <v>23.73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23.73</v>
      </c>
      <c r="AL77" s="56">
        <f>'1.Лок.смета.и.Акт'!F210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'1.Лок.смета.и.Акт'!J210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4"/>
        <v>427.14</v>
      </c>
      <c r="CQ77">
        <f t="shared" si="75"/>
        <v>177.97499999999999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'1.Лок.смета.и.Акт'!D210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6">
        <f>'1.Лок.смета.и.Акт'!F210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149</v>
      </c>
      <c r="GD77">
        <v>1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v>0</v>
      </c>
      <c r="GL77">
        <f t="shared" si="86"/>
        <v>0</v>
      </c>
      <c r="GM77">
        <f t="shared" si="87"/>
        <v>427.14</v>
      </c>
      <c r="GN77">
        <f t="shared" si="88"/>
        <v>427.14</v>
      </c>
      <c r="GO77">
        <f t="shared" si="89"/>
        <v>0</v>
      </c>
      <c r="GP77">
        <f t="shared" si="90"/>
        <v>0</v>
      </c>
      <c r="GR77">
        <v>1</v>
      </c>
      <c r="GS77">
        <v>1</v>
      </c>
      <c r="GT77">
        <v>0</v>
      </c>
      <c r="GU77" t="s">
        <v>3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IF77">
        <v>-1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'1.Лок.смета.и.Акт'!E213</f>
        <v>286</v>
      </c>
      <c r="J78" s="2">
        <v>0</v>
      </c>
      <c r="K78" s="2"/>
      <c r="L78" s="2"/>
      <c r="M78" s="2"/>
      <c r="N78" s="2"/>
      <c r="O78" s="2">
        <f t="shared" si="55"/>
        <v>480.48</v>
      </c>
      <c r="P78" s="2">
        <f t="shared" si="56"/>
        <v>480.48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34739613</v>
      </c>
      <c r="AB78" s="2">
        <f t="shared" si="66"/>
        <v>1.68</v>
      </c>
      <c r="AC78" s="2">
        <f t="shared" si="94"/>
        <v>1.68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4"/>
        <v>480.48</v>
      </c>
      <c r="CQ78" s="2">
        <f t="shared" si="75"/>
        <v>1.68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1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v>0</v>
      </c>
      <c r="GL78" s="2">
        <f t="shared" si="86"/>
        <v>0</v>
      </c>
      <c r="GM78" s="2">
        <f t="shared" si="87"/>
        <v>480.48</v>
      </c>
      <c r="GN78" s="2">
        <f t="shared" si="88"/>
        <v>480.48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>
        <f t="shared" si="93"/>
        <v>0</v>
      </c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>
        <v>-1</v>
      </c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'1.Лок.смета.и.Акт'!B213</f>
        <v>Прайс-лист</v>
      </c>
      <c r="G79" t="str">
        <f>'1.Лок.смета.и.Акт'!C213</f>
        <v>Подкладки металлические</v>
      </c>
      <c r="H79" t="s">
        <v>152</v>
      </c>
      <c r="I79">
        <f>'1.Лок.смета.и.Акт'!E213</f>
        <v>286</v>
      </c>
      <c r="J79">
        <v>0</v>
      </c>
      <c r="O79">
        <f t="shared" si="55"/>
        <v>3603.6</v>
      </c>
      <c r="P79">
        <f t="shared" si="56"/>
        <v>3603.6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34739614</v>
      </c>
      <c r="AB79">
        <f t="shared" si="66"/>
        <v>1.68</v>
      </c>
      <c r="AC79">
        <f t="shared" si="94"/>
        <v>1.68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1.68</v>
      </c>
      <c r="AL79" s="56">
        <f>'1.Лок.смета.и.Акт'!F213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'1.Лок.смета.и.Акт'!J213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4"/>
        <v>3603.6</v>
      </c>
      <c r="CQ79">
        <f t="shared" si="75"/>
        <v>12.6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'1.Лок.смета.и.Акт'!D213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6">
        <f>'1.Лок.смета.и.Акт'!F213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153</v>
      </c>
      <c r="GD79">
        <v>1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v>0</v>
      </c>
      <c r="GL79">
        <f t="shared" si="86"/>
        <v>0</v>
      </c>
      <c r="GM79">
        <f t="shared" si="87"/>
        <v>3603.6</v>
      </c>
      <c r="GN79">
        <f t="shared" si="88"/>
        <v>3603.6</v>
      </c>
      <c r="GO79">
        <f t="shared" si="89"/>
        <v>0</v>
      </c>
      <c r="GP79">
        <f t="shared" si="90"/>
        <v>0</v>
      </c>
      <c r="GR79">
        <v>1</v>
      </c>
      <c r="GS79">
        <v>1</v>
      </c>
      <c r="GT79">
        <v>0</v>
      </c>
      <c r="GU79" t="s">
        <v>3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IF79">
        <v>-1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'1.Лок.смета.и.Акт'!E216</f>
        <v>5.6</v>
      </c>
      <c r="J80" s="2">
        <v>0</v>
      </c>
      <c r="K80" s="2"/>
      <c r="L80" s="2"/>
      <c r="M80" s="2"/>
      <c r="N80" s="2"/>
      <c r="O80" s="2">
        <f t="shared" si="55"/>
        <v>11.37</v>
      </c>
      <c r="P80" s="2">
        <f t="shared" si="56"/>
        <v>11.37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34739613</v>
      </c>
      <c r="AB80" s="2">
        <f t="shared" si="66"/>
        <v>2.0299999999999998</v>
      </c>
      <c r="AC80" s="2">
        <f t="shared" si="94"/>
        <v>2.0299999999999998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4"/>
        <v>11.37</v>
      </c>
      <c r="CQ80" s="2">
        <f t="shared" si="75"/>
        <v>2.0299999999999998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1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v>0</v>
      </c>
      <c r="GL80" s="2">
        <f t="shared" si="86"/>
        <v>0</v>
      </c>
      <c r="GM80" s="2">
        <f t="shared" si="87"/>
        <v>11.37</v>
      </c>
      <c r="GN80" s="2">
        <f t="shared" si="88"/>
        <v>11.37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>
        <f t="shared" si="93"/>
        <v>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>
        <v>-1</v>
      </c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'1.Лок.смета.и.Акт'!B216</f>
        <v>Прайс-лист</v>
      </c>
      <c r="G81" t="str">
        <f>'1.Лок.смета.и.Акт'!C216</f>
        <v>Поковки простые строительные/скобы/закрепы/хомуты и т.п./массой до 1,6 кг</v>
      </c>
      <c r="H81" t="s">
        <v>152</v>
      </c>
      <c r="I81">
        <f>'1.Лок.смета.и.Акт'!E216</f>
        <v>5.6</v>
      </c>
      <c r="J81">
        <v>0</v>
      </c>
      <c r="O81">
        <f t="shared" si="55"/>
        <v>85.26</v>
      </c>
      <c r="P81">
        <f t="shared" si="56"/>
        <v>85.26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34739614</v>
      </c>
      <c r="AB81">
        <f t="shared" si="66"/>
        <v>2.0299999999999998</v>
      </c>
      <c r="AC81">
        <f t="shared" si="94"/>
        <v>2.0299999999999998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2.0299999999999998</v>
      </c>
      <c r="AL81" s="56">
        <f>'1.Лок.смета.и.Акт'!F216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'1.Лок.смета.и.Акт'!J216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4"/>
        <v>85.26</v>
      </c>
      <c r="CQ81">
        <f t="shared" si="75"/>
        <v>15.224999999999998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'1.Лок.смета.и.Акт'!D216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6">
        <f>'1.Лок.смета.и.Акт'!F216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156</v>
      </c>
      <c r="GD81">
        <v>1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v>0</v>
      </c>
      <c r="GL81">
        <f t="shared" si="86"/>
        <v>0</v>
      </c>
      <c r="GM81">
        <f t="shared" si="87"/>
        <v>85.26</v>
      </c>
      <c r="GN81">
        <f t="shared" si="88"/>
        <v>85.26</v>
      </c>
      <c r="GO81">
        <f t="shared" si="89"/>
        <v>0</v>
      </c>
      <c r="GP81">
        <f t="shared" si="90"/>
        <v>0</v>
      </c>
      <c r="GR81">
        <v>1</v>
      </c>
      <c r="GS81">
        <v>1</v>
      </c>
      <c r="GT81">
        <v>0</v>
      </c>
      <c r="GU81" t="s">
        <v>3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IF81">
        <v>-1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'1.Лок.смета.и.Акт'!E219</f>
        <v>6</v>
      </c>
      <c r="J82" s="2">
        <v>0</v>
      </c>
      <c r="K82" s="2"/>
      <c r="L82" s="2"/>
      <c r="M82" s="2"/>
      <c r="N82" s="2"/>
      <c r="O82" s="2">
        <f t="shared" si="55"/>
        <v>31.5</v>
      </c>
      <c r="P82" s="2">
        <f t="shared" si="56"/>
        <v>31.5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34739613</v>
      </c>
      <c r="AB82" s="2">
        <f t="shared" si="66"/>
        <v>5.25</v>
      </c>
      <c r="AC82" s="2">
        <f t="shared" si="94"/>
        <v>5.25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4"/>
        <v>31.5</v>
      </c>
      <c r="CQ82" s="2">
        <f t="shared" si="75"/>
        <v>5.25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1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v>0</v>
      </c>
      <c r="GL82" s="2">
        <f t="shared" si="86"/>
        <v>0</v>
      </c>
      <c r="GM82" s="2">
        <f t="shared" si="87"/>
        <v>31.5</v>
      </c>
      <c r="GN82" s="2">
        <f t="shared" si="88"/>
        <v>31.5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>
        <f t="shared" si="93"/>
        <v>0</v>
      </c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>
        <v>-1</v>
      </c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'1.Лок.смета.и.Акт'!B219</f>
        <v>Прайс-лист</v>
      </c>
      <c r="G83" t="str">
        <f>'1.Лок.смета.и.Акт'!C219</f>
        <v>Газ пропан</v>
      </c>
      <c r="H83" t="s">
        <v>152</v>
      </c>
      <c r="I83">
        <f>'1.Лок.смета.и.Акт'!E219</f>
        <v>6</v>
      </c>
      <c r="J83">
        <v>0</v>
      </c>
      <c r="O83">
        <f t="shared" si="55"/>
        <v>236.25</v>
      </c>
      <c r="P83">
        <f t="shared" si="56"/>
        <v>236.25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34739614</v>
      </c>
      <c r="AB83">
        <f t="shared" si="66"/>
        <v>5.25</v>
      </c>
      <c r="AC83">
        <f t="shared" si="94"/>
        <v>5.25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5.25</v>
      </c>
      <c r="AL83" s="56">
        <f>'1.Лок.смета.и.Акт'!F219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'1.Лок.смета.и.Акт'!J219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4"/>
        <v>236.25</v>
      </c>
      <c r="CQ83">
        <f t="shared" si="75"/>
        <v>39.375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'1.Лок.смета.и.Акт'!D219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5.71</v>
      </c>
      <c r="ES83" s="56">
        <f>'1.Лок.смета.и.Акт'!F219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159</v>
      </c>
      <c r="GD83">
        <v>1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v>0</v>
      </c>
      <c r="GL83">
        <f t="shared" si="86"/>
        <v>0</v>
      </c>
      <c r="GM83">
        <f t="shared" si="87"/>
        <v>236.25</v>
      </c>
      <c r="GN83">
        <f t="shared" si="88"/>
        <v>236.25</v>
      </c>
      <c r="GO83">
        <f t="shared" si="89"/>
        <v>0</v>
      </c>
      <c r="GP83">
        <f t="shared" si="90"/>
        <v>0</v>
      </c>
      <c r="GR83">
        <v>1</v>
      </c>
      <c r="GS83">
        <v>1</v>
      </c>
      <c r="GT83">
        <v>0</v>
      </c>
      <c r="GU83" t="s">
        <v>3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HC83">
        <f t="shared" si="93"/>
        <v>0</v>
      </c>
      <c r="IF83">
        <v>-1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'1.Лок.смета.и.Акт'!E222</f>
        <v>7.05</v>
      </c>
      <c r="J84" s="2">
        <v>0</v>
      </c>
      <c r="K84" s="2"/>
      <c r="L84" s="2"/>
      <c r="M84" s="2"/>
      <c r="N84" s="2"/>
      <c r="O84" s="2">
        <f t="shared" si="55"/>
        <v>250.7</v>
      </c>
      <c r="P84" s="2">
        <f t="shared" si="56"/>
        <v>250.7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34739613</v>
      </c>
      <c r="AB84" s="2">
        <f t="shared" si="66"/>
        <v>35.56</v>
      </c>
      <c r="AC84" s="2">
        <f t="shared" si="94"/>
        <v>35.56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4"/>
        <v>250.7</v>
      </c>
      <c r="CQ84" s="2">
        <f t="shared" si="75"/>
        <v>35.56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1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v>0</v>
      </c>
      <c r="GL84" s="2">
        <f t="shared" si="86"/>
        <v>0</v>
      </c>
      <c r="GM84" s="2">
        <f t="shared" si="87"/>
        <v>250.7</v>
      </c>
      <c r="GN84" s="2">
        <f t="shared" si="88"/>
        <v>250.7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>
        <f t="shared" si="93"/>
        <v>0</v>
      </c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>
        <v>-1</v>
      </c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'1.Лок.смета.и.Акт'!B222</f>
        <v>Прайс-лист</v>
      </c>
      <c r="G85" t="str">
        <f>'1.Лок.смета.и.Акт'!C222</f>
        <v>Шпалы непропитанные для железных дорог 1 тип</v>
      </c>
      <c r="H85" t="s">
        <v>162</v>
      </c>
      <c r="I85">
        <f>'1.Лок.смета.и.Акт'!E222</f>
        <v>7.05</v>
      </c>
      <c r="J85">
        <v>0</v>
      </c>
      <c r="O85">
        <f t="shared" si="55"/>
        <v>1880.24</v>
      </c>
      <c r="P85">
        <f t="shared" si="56"/>
        <v>1880.24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34739614</v>
      </c>
      <c r="AB85">
        <f t="shared" si="66"/>
        <v>35.56</v>
      </c>
      <c r="AC85">
        <f t="shared" si="94"/>
        <v>35.56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35.56</v>
      </c>
      <c r="AL85" s="56">
        <f>'1.Лок.смета.и.Акт'!F222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'1.Лок.смета.и.Акт'!J222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4"/>
        <v>1880.24</v>
      </c>
      <c r="CQ85">
        <f t="shared" si="75"/>
        <v>266.70000000000005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'1.Лок.смета.и.Акт'!D222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6">
        <f>'1.Лок.смета.и.Акт'!F222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164</v>
      </c>
      <c r="GD85">
        <v>1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v>0</v>
      </c>
      <c r="GL85">
        <f t="shared" si="86"/>
        <v>0</v>
      </c>
      <c r="GM85">
        <f t="shared" si="87"/>
        <v>1880.24</v>
      </c>
      <c r="GN85">
        <f t="shared" si="88"/>
        <v>1880.24</v>
      </c>
      <c r="GO85">
        <f t="shared" si="89"/>
        <v>0</v>
      </c>
      <c r="GP85">
        <f t="shared" si="90"/>
        <v>0</v>
      </c>
      <c r="GR85">
        <v>1</v>
      </c>
      <c r="GS85">
        <v>1</v>
      </c>
      <c r="GT85">
        <v>0</v>
      </c>
      <c r="GU85" t="s">
        <v>3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HC85">
        <f t="shared" si="93"/>
        <v>0</v>
      </c>
      <c r="IF85">
        <v>-1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'1.Лок.смета.и.Акт'!E225</f>
        <v>4.4000000000000004</v>
      </c>
      <c r="J86" s="2">
        <v>0</v>
      </c>
      <c r="K86" s="2"/>
      <c r="L86" s="2"/>
      <c r="M86" s="2"/>
      <c r="N86" s="2"/>
      <c r="O86" s="2">
        <f t="shared" si="55"/>
        <v>484.09</v>
      </c>
      <c r="P86" s="2">
        <f t="shared" si="56"/>
        <v>484.09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34739613</v>
      </c>
      <c r="AB86" s="2">
        <f t="shared" si="66"/>
        <v>110.02</v>
      </c>
      <c r="AC86" s="2">
        <f t="shared" si="94"/>
        <v>110.02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4"/>
        <v>484.09</v>
      </c>
      <c r="CQ86" s="2">
        <f t="shared" si="75"/>
        <v>110.02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1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v>0</v>
      </c>
      <c r="GL86" s="2">
        <f t="shared" si="86"/>
        <v>0</v>
      </c>
      <c r="GM86" s="2">
        <f t="shared" si="87"/>
        <v>484.09</v>
      </c>
      <c r="GN86" s="2">
        <f t="shared" si="88"/>
        <v>484.09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>
        <f t="shared" si="93"/>
        <v>0</v>
      </c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>
        <v>-1</v>
      </c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'1.Лок.смета.и.Акт'!B225</f>
        <v>Прайс-лист</v>
      </c>
      <c r="G87" t="str">
        <f>'1.Лок.смета.и.Акт'!C225</f>
        <v>Щебень из природного камня для строительных работ, марка 400, фракция 5 (3) - 10мм</v>
      </c>
      <c r="H87" t="s">
        <v>35</v>
      </c>
      <c r="I87">
        <f>'1.Лок.смета.и.Акт'!E225</f>
        <v>4.4000000000000004</v>
      </c>
      <c r="J87">
        <v>0</v>
      </c>
      <c r="O87">
        <f t="shared" si="55"/>
        <v>3630.66</v>
      </c>
      <c r="P87">
        <f t="shared" si="56"/>
        <v>3630.66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34739614</v>
      </c>
      <c r="AB87">
        <f t="shared" si="66"/>
        <v>110.02</v>
      </c>
      <c r="AC87">
        <f t="shared" si="94"/>
        <v>110.02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110.02</v>
      </c>
      <c r="AL87" s="56">
        <f>'1.Лок.смета.и.Акт'!F225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'1.Лок.смета.и.Акт'!J225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4"/>
        <v>3630.66</v>
      </c>
      <c r="CQ87">
        <f t="shared" si="75"/>
        <v>825.15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'1.Лок.смета.и.Акт'!D225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6">
        <f>'1.Лок.смета.и.Акт'!F225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167</v>
      </c>
      <c r="GD87">
        <v>1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v>0</v>
      </c>
      <c r="GL87">
        <f t="shared" si="86"/>
        <v>0</v>
      </c>
      <c r="GM87">
        <f t="shared" si="87"/>
        <v>3630.66</v>
      </c>
      <c r="GN87">
        <f t="shared" si="88"/>
        <v>3630.66</v>
      </c>
      <c r="GO87">
        <f t="shared" si="89"/>
        <v>0</v>
      </c>
      <c r="GP87">
        <f t="shared" si="90"/>
        <v>0</v>
      </c>
      <c r="GR87">
        <v>1</v>
      </c>
      <c r="GS87">
        <v>1</v>
      </c>
      <c r="GT87">
        <v>0</v>
      </c>
      <c r="GU87" t="s">
        <v>3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HC87">
        <f t="shared" si="93"/>
        <v>0</v>
      </c>
      <c r="IF87">
        <v>-1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'1.Лок.смета.и.Акт'!E228</f>
        <v>2.1</v>
      </c>
      <c r="J88" s="2">
        <v>0</v>
      </c>
      <c r="K88" s="2"/>
      <c r="L88" s="2"/>
      <c r="M88" s="2"/>
      <c r="N88" s="2"/>
      <c r="O88" s="2">
        <f t="shared" ref="O88:O95" si="95">ROUND(CP88,2)</f>
        <v>228.5</v>
      </c>
      <c r="P88" s="2">
        <f t="shared" ref="P88:P95" si="96">ROUND(CQ88*I88,2)</f>
        <v>228.5</v>
      </c>
      <c r="Q88" s="2">
        <f t="shared" ref="Q88:Q95" si="97">ROUND(CR88*I88,2)</f>
        <v>0</v>
      </c>
      <c r="R88" s="2">
        <f t="shared" ref="R88:R95" si="98">ROUND(CS88*I88,2)</f>
        <v>0</v>
      </c>
      <c r="S88" s="2">
        <f t="shared" ref="S88:S95" si="99">ROUND(CT88*I88,2)</f>
        <v>0</v>
      </c>
      <c r="T88" s="2">
        <f t="shared" ref="T88:T95" si="100">ROUND(CU88*I88,2)</f>
        <v>0</v>
      </c>
      <c r="U88" s="2">
        <f t="shared" ref="U88:U95" si="101">CV88*I88</f>
        <v>0</v>
      </c>
      <c r="V88" s="2">
        <f t="shared" ref="V88:V95" si="102">CW88*I88</f>
        <v>0</v>
      </c>
      <c r="W88" s="2">
        <f t="shared" ref="W88:W95" si="103">ROUND(CX88*I88,2)</f>
        <v>0</v>
      </c>
      <c r="X88" s="2">
        <f t="shared" ref="X88:X95" si="104">ROUND(CY88,2)</f>
        <v>0</v>
      </c>
      <c r="Y88" s="2">
        <f t="shared" ref="Y88:Y95" si="105">ROUND(CZ88,2)</f>
        <v>0</v>
      </c>
      <c r="Z88" s="2"/>
      <c r="AA88" s="2">
        <v>34739613</v>
      </c>
      <c r="AB88" s="2">
        <f t="shared" ref="AB88:AB95" si="106">ROUND((AC88+AD88+AF88),2)</f>
        <v>108.81</v>
      </c>
      <c r="AC88" s="2">
        <f t="shared" si="94"/>
        <v>108.81</v>
      </c>
      <c r="AD88" s="2">
        <f t="shared" ref="AD88:AD95" si="107">ROUND((((ET88)-(EU88))+AE88),2)</f>
        <v>0</v>
      </c>
      <c r="AE88" s="2">
        <f t="shared" ref="AE88:AE95" si="108">ROUND((EU88),2)</f>
        <v>0</v>
      </c>
      <c r="AF88" s="2">
        <f t="shared" ref="AF88:AF95" si="109">ROUND((EV88),2)</f>
        <v>0</v>
      </c>
      <c r="AG88" s="2">
        <f t="shared" ref="AG88:AG95" si="110">ROUND((AP88),2)</f>
        <v>0</v>
      </c>
      <c r="AH88" s="2">
        <f t="shared" ref="AH88:AH95" si="111">(EW88)</f>
        <v>0</v>
      </c>
      <c r="AI88" s="2">
        <f t="shared" ref="AI88:AI95" si="112">(EX88)</f>
        <v>0</v>
      </c>
      <c r="AJ88" s="2">
        <f t="shared" ref="AJ88:AJ95" si="113">(AS88)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4">(P88+Q88+S88)</f>
        <v>228.5</v>
      </c>
      <c r="CQ88" s="2">
        <f t="shared" ref="CQ88:CQ95" si="115">AC88*BC88</f>
        <v>108.81</v>
      </c>
      <c r="CR88" s="2">
        <f t="shared" ref="CR88:CR95" si="116">AD88*BB88</f>
        <v>0</v>
      </c>
      <c r="CS88" s="2">
        <f t="shared" ref="CS88:CS95" si="117">AE88*BS88</f>
        <v>0</v>
      </c>
      <c r="CT88" s="2">
        <f t="shared" ref="CT88:CT95" si="118">AF88*BA88</f>
        <v>0</v>
      </c>
      <c r="CU88" s="2">
        <f t="shared" ref="CU88:CU95" si="119">AG88</f>
        <v>0</v>
      </c>
      <c r="CV88" s="2">
        <f t="shared" ref="CV88:CV95" si="120">AH88</f>
        <v>0</v>
      </c>
      <c r="CW88" s="2">
        <f t="shared" ref="CW88:CW95" si="121">AI88</f>
        <v>0</v>
      </c>
      <c r="CX88" s="2">
        <f t="shared" ref="CX88:CX95" si="122">AJ88</f>
        <v>0</v>
      </c>
      <c r="CY88" s="2">
        <f t="shared" ref="CY88:CY95" si="123">(((S88+(R88*IF(0,0,1)))*AT88)/100)</f>
        <v>0</v>
      </c>
      <c r="CZ88" s="2">
        <f t="shared" ref="CZ88:CZ95" si="124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5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1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v>0</v>
      </c>
      <c r="GL88" s="2">
        <f t="shared" ref="GL88:GL95" si="126">ROUND(IF(AND(BH88=3,BI88=3,FS88&lt;&gt;0),P88,0),2)</f>
        <v>0</v>
      </c>
      <c r="GM88" s="2">
        <f t="shared" ref="GM88:GM95" si="127">ROUND(O88+X88+Y88,2)+GX88</f>
        <v>228.5</v>
      </c>
      <c r="GN88" s="2">
        <f t="shared" ref="GN88:GN95" si="128">IF(OR(BI88=0,BI88=1),ROUND(O88+X88+Y88,2),0)</f>
        <v>228.5</v>
      </c>
      <c r="GO88" s="2">
        <f t="shared" ref="GO88:GO95" si="129">IF(BI88=2,ROUND(O88+X88+Y88,2),0)</f>
        <v>0</v>
      </c>
      <c r="GP88" s="2">
        <f t="shared" ref="GP88:GP95" si="130">IF(BI88=4,ROUND(O88+X88+Y88,2)+GX88,0)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31">ROUND((GT88),2)</f>
        <v>0</v>
      </c>
      <c r="GW88" s="2">
        <v>1</v>
      </c>
      <c r="GX88" s="2">
        <f t="shared" ref="GX88:GX95" si="132">ROUND(HC88*I88,2)</f>
        <v>0</v>
      </c>
      <c r="GY88" s="2"/>
      <c r="GZ88" s="2"/>
      <c r="HA88" s="2">
        <v>0</v>
      </c>
      <c r="HB88" s="2">
        <v>0</v>
      </c>
      <c r="HC88" s="2">
        <f t="shared" ref="HC88:HC95" si="133">GV88*GW88</f>
        <v>0</v>
      </c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>
        <v>-1</v>
      </c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'1.Лок.смета.и.Акт'!B228</f>
        <v>Прайс-лист</v>
      </c>
      <c r="G89" t="str">
        <f>'1.Лок.смета.и.Акт'!C228</f>
        <v>Щебень из прородного камня для строительных работ, марка 800, фракция 40 - 70 мм</v>
      </c>
      <c r="H89" t="s">
        <v>35</v>
      </c>
      <c r="I89">
        <f>'1.Лок.смета.и.Акт'!E228</f>
        <v>2.1</v>
      </c>
      <c r="J89">
        <v>0</v>
      </c>
      <c r="O89">
        <f t="shared" si="95"/>
        <v>1713.76</v>
      </c>
      <c r="P89">
        <f t="shared" si="96"/>
        <v>1713.76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34739614</v>
      </c>
      <c r="AB89">
        <f t="shared" si="106"/>
        <v>108.81</v>
      </c>
      <c r="AC89">
        <f t="shared" si="94"/>
        <v>108.81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108.81</v>
      </c>
      <c r="AL89" s="56">
        <f>'1.Лок.смета.и.Акт'!F228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'1.Лок.смета.и.Акт'!J228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4"/>
        <v>1713.76</v>
      </c>
      <c r="CQ89">
        <f t="shared" si="115"/>
        <v>816.07500000000005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'1.Лок.смета.и.Акт'!D228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6">
        <f>'1.Лок.смета.и.Акт'!F228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170</v>
      </c>
      <c r="GD89">
        <v>1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v>0</v>
      </c>
      <c r="GL89">
        <f t="shared" si="126"/>
        <v>0</v>
      </c>
      <c r="GM89">
        <f t="shared" si="127"/>
        <v>1713.76</v>
      </c>
      <c r="GN89">
        <f t="shared" si="128"/>
        <v>1713.76</v>
      </c>
      <c r="GO89">
        <f t="shared" si="129"/>
        <v>0</v>
      </c>
      <c r="GP89">
        <f t="shared" si="130"/>
        <v>0</v>
      </c>
      <c r="GR89">
        <v>1</v>
      </c>
      <c r="GS89">
        <v>1</v>
      </c>
      <c r="GT89">
        <v>0</v>
      </c>
      <c r="GU89" t="s">
        <v>3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HC89">
        <f t="shared" si="133"/>
        <v>0</v>
      </c>
      <c r="IF89">
        <v>-1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'1.Лок.смета.и.Акт'!E231</f>
        <v>22</v>
      </c>
      <c r="J90" s="2">
        <v>0</v>
      </c>
      <c r="K90" s="2"/>
      <c r="L90" s="2"/>
      <c r="M90" s="2"/>
      <c r="N90" s="2"/>
      <c r="O90" s="2">
        <f t="shared" si="95"/>
        <v>232.76</v>
      </c>
      <c r="P90" s="2">
        <f t="shared" si="96"/>
        <v>232.76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34739613</v>
      </c>
      <c r="AB90" s="2">
        <f t="shared" si="106"/>
        <v>10.58</v>
      </c>
      <c r="AC90" s="2">
        <f t="shared" si="94"/>
        <v>10.58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4"/>
        <v>232.76</v>
      </c>
      <c r="CQ90" s="2">
        <f t="shared" si="115"/>
        <v>10.58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1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v>0</v>
      </c>
      <c r="GL90" s="2">
        <f t="shared" si="126"/>
        <v>0</v>
      </c>
      <c r="GM90" s="2">
        <f t="shared" si="127"/>
        <v>232.76</v>
      </c>
      <c r="GN90" s="2">
        <f t="shared" si="128"/>
        <v>232.76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>
        <f t="shared" si="133"/>
        <v>0</v>
      </c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>
        <v>-1</v>
      </c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'1.Лок.смета.и.Акт'!B231</f>
        <v>Прайс-лист</v>
      </c>
      <c r="G91" t="str">
        <f>'1.Лок.смета.и.Акт'!C231</f>
        <v>Электроды диаметром 4мм Э42А</v>
      </c>
      <c r="H91" t="s">
        <v>152</v>
      </c>
      <c r="I91">
        <f>'1.Лок.смета.и.Акт'!E231</f>
        <v>22</v>
      </c>
      <c r="J91">
        <v>0</v>
      </c>
      <c r="O91">
        <f t="shared" si="95"/>
        <v>1745.7</v>
      </c>
      <c r="P91">
        <f t="shared" si="96"/>
        <v>1745.7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34739614</v>
      </c>
      <c r="AB91">
        <f t="shared" si="106"/>
        <v>10.58</v>
      </c>
      <c r="AC91">
        <f t="shared" si="94"/>
        <v>10.58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10.58</v>
      </c>
      <c r="AL91" s="56">
        <f>'1.Лок.смета.и.Акт'!F231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'1.Лок.смета.и.Акт'!J231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4"/>
        <v>1745.7</v>
      </c>
      <c r="CQ91">
        <f t="shared" si="115"/>
        <v>79.349999999999994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'1.Лок.смета.и.Акт'!D231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6">
        <f>'1.Лок.смета.и.Акт'!F231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173</v>
      </c>
      <c r="GD91">
        <v>1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v>0</v>
      </c>
      <c r="GL91">
        <f t="shared" si="126"/>
        <v>0</v>
      </c>
      <c r="GM91">
        <f t="shared" si="127"/>
        <v>1745.7</v>
      </c>
      <c r="GN91">
        <f t="shared" si="128"/>
        <v>1745.7</v>
      </c>
      <c r="GO91">
        <f t="shared" si="129"/>
        <v>0</v>
      </c>
      <c r="GP91">
        <f t="shared" si="130"/>
        <v>0</v>
      </c>
      <c r="GR91">
        <v>1</v>
      </c>
      <c r="GS91">
        <v>1</v>
      </c>
      <c r="GT91">
        <v>0</v>
      </c>
      <c r="GU91" t="s">
        <v>3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HC91">
        <f t="shared" si="133"/>
        <v>0</v>
      </c>
      <c r="IF91">
        <v>-1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'1.Лок.смета.и.Акт'!E234</f>
        <v>3.2000000000000001E-2</v>
      </c>
      <c r="J92" s="2">
        <v>0</v>
      </c>
      <c r="K92" s="2"/>
      <c r="L92" s="2"/>
      <c r="M92" s="2"/>
      <c r="N92" s="2"/>
      <c r="O92" s="2">
        <f t="shared" si="95"/>
        <v>224.77</v>
      </c>
      <c r="P92" s="2">
        <f t="shared" si="96"/>
        <v>224.77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34739613</v>
      </c>
      <c r="AB92" s="2">
        <f t="shared" si="106"/>
        <v>7024</v>
      </c>
      <c r="AC92" s="2">
        <f t="shared" si="94"/>
        <v>7024</v>
      </c>
      <c r="AD92" s="2">
        <f t="shared" si="107"/>
        <v>0</v>
      </c>
      <c r="AE92" s="2">
        <f t="shared" si="108"/>
        <v>0</v>
      </c>
      <c r="AF92" s="2">
        <f t="shared" si="109"/>
        <v>0</v>
      </c>
      <c r="AG92" s="2">
        <f t="shared" si="110"/>
        <v>0</v>
      </c>
      <c r="AH92" s="2">
        <f t="shared" si="111"/>
        <v>0</v>
      </c>
      <c r="AI92" s="2">
        <f t="shared" si="112"/>
        <v>0</v>
      </c>
      <c r="AJ92" s="2">
        <f t="shared" si="113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4"/>
        <v>224.77</v>
      </c>
      <c r="CQ92" s="2">
        <f t="shared" si="115"/>
        <v>7024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1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v>0</v>
      </c>
      <c r="GL92" s="2">
        <f t="shared" si="126"/>
        <v>0</v>
      </c>
      <c r="GM92" s="2">
        <f t="shared" si="127"/>
        <v>224.77</v>
      </c>
      <c r="GN92" s="2">
        <f t="shared" si="128"/>
        <v>224.77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>
        <f t="shared" si="133"/>
        <v>0</v>
      </c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>
        <v>-1</v>
      </c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'1.Лок.смета.и.Акт'!B234</f>
        <v>Прайс-лист</v>
      </c>
      <c r="G93" t="str">
        <f>'1.Лок.смета.и.Акт'!C234</f>
        <v>Сталь полосовая 40 х 4 мм</v>
      </c>
      <c r="H93" t="s">
        <v>138</v>
      </c>
      <c r="I93">
        <f>'1.Лок.смета.и.Акт'!E234</f>
        <v>3.2000000000000001E-2</v>
      </c>
      <c r="J93">
        <v>0</v>
      </c>
      <c r="O93">
        <f t="shared" si="95"/>
        <v>1685.76</v>
      </c>
      <c r="P93">
        <f t="shared" si="96"/>
        <v>1685.76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34739614</v>
      </c>
      <c r="AB93">
        <f t="shared" si="106"/>
        <v>7024</v>
      </c>
      <c r="AC93">
        <f t="shared" si="94"/>
        <v>7024</v>
      </c>
      <c r="AD93">
        <f t="shared" si="107"/>
        <v>0</v>
      </c>
      <c r="AE93">
        <f t="shared" si="108"/>
        <v>0</v>
      </c>
      <c r="AF93">
        <f t="shared" si="109"/>
        <v>0</v>
      </c>
      <c r="AG93">
        <f t="shared" si="110"/>
        <v>0</v>
      </c>
      <c r="AH93">
        <f t="shared" si="111"/>
        <v>0</v>
      </c>
      <c r="AI93">
        <f t="shared" si="112"/>
        <v>0</v>
      </c>
      <c r="AJ93">
        <f t="shared" si="113"/>
        <v>0</v>
      </c>
      <c r="AK93">
        <v>7024</v>
      </c>
      <c r="AL93" s="56">
        <f>'1.Лок.смета.и.Акт'!F234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'1.Лок.смета.и.Акт'!J234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4"/>
        <v>1685.76</v>
      </c>
      <c r="CQ93">
        <f t="shared" si="115"/>
        <v>52680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'1.Лок.смета.и.Акт'!D234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6">
        <f>'1.Лок.смета.и.Акт'!F234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5"/>
        <v>0</v>
      </c>
      <c r="FS93">
        <v>0</v>
      </c>
      <c r="FX93">
        <v>0</v>
      </c>
      <c r="FY93">
        <v>0</v>
      </c>
      <c r="GA93" t="s">
        <v>176</v>
      </c>
      <c r="GD93">
        <v>1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v>0</v>
      </c>
      <c r="GL93">
        <f t="shared" si="126"/>
        <v>0</v>
      </c>
      <c r="GM93">
        <f t="shared" si="127"/>
        <v>1685.76</v>
      </c>
      <c r="GN93">
        <f t="shared" si="128"/>
        <v>1685.76</v>
      </c>
      <c r="GO93">
        <f t="shared" si="129"/>
        <v>0</v>
      </c>
      <c r="GP93">
        <f t="shared" si="130"/>
        <v>0</v>
      </c>
      <c r="GR93">
        <v>1</v>
      </c>
      <c r="GS93">
        <v>1</v>
      </c>
      <c r="GT93">
        <v>0</v>
      </c>
      <c r="GU93" t="s">
        <v>3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HC93">
        <f t="shared" si="133"/>
        <v>0</v>
      </c>
      <c r="IF93">
        <v>-1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'1.Лок.смета.и.Акт'!E237</f>
        <v>4.8000000000000001E-2</v>
      </c>
      <c r="J94" s="2">
        <v>0</v>
      </c>
      <c r="K94" s="2"/>
      <c r="L94" s="2"/>
      <c r="M94" s="2"/>
      <c r="N94" s="2"/>
      <c r="O94" s="2">
        <f t="shared" si="95"/>
        <v>349.5</v>
      </c>
      <c r="P94" s="2">
        <f t="shared" si="96"/>
        <v>349.5</v>
      </c>
      <c r="Q94" s="2">
        <f t="shared" si="97"/>
        <v>0</v>
      </c>
      <c r="R94" s="2">
        <f t="shared" si="98"/>
        <v>0</v>
      </c>
      <c r="S94" s="2">
        <f t="shared" si="99"/>
        <v>0</v>
      </c>
      <c r="T94" s="2">
        <f t="shared" si="100"/>
        <v>0</v>
      </c>
      <c r="U94" s="2">
        <f t="shared" si="101"/>
        <v>0</v>
      </c>
      <c r="V94" s="2">
        <f t="shared" si="102"/>
        <v>0</v>
      </c>
      <c r="W94" s="2">
        <f t="shared" si="103"/>
        <v>0</v>
      </c>
      <c r="X94" s="2">
        <f t="shared" si="104"/>
        <v>0</v>
      </c>
      <c r="Y94" s="2">
        <f t="shared" si="105"/>
        <v>0</v>
      </c>
      <c r="Z94" s="2"/>
      <c r="AA94" s="2">
        <v>34739613</v>
      </c>
      <c r="AB94" s="2">
        <f t="shared" si="106"/>
        <v>7281.33</v>
      </c>
      <c r="AC94" s="2">
        <f t="shared" si="94"/>
        <v>7281.33</v>
      </c>
      <c r="AD94" s="2">
        <f t="shared" si="107"/>
        <v>0</v>
      </c>
      <c r="AE94" s="2">
        <f t="shared" si="108"/>
        <v>0</v>
      </c>
      <c r="AF94" s="2">
        <f t="shared" si="109"/>
        <v>0</v>
      </c>
      <c r="AG94" s="2">
        <f t="shared" si="110"/>
        <v>0</v>
      </c>
      <c r="AH94" s="2">
        <f t="shared" si="111"/>
        <v>0</v>
      </c>
      <c r="AI94" s="2">
        <f t="shared" si="112"/>
        <v>0</v>
      </c>
      <c r="AJ94" s="2">
        <f t="shared" si="113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4"/>
        <v>349.5</v>
      </c>
      <c r="CQ94" s="2">
        <f t="shared" si="115"/>
        <v>7281.33</v>
      </c>
      <c r="CR94" s="2">
        <f t="shared" si="116"/>
        <v>0</v>
      </c>
      <c r="CS94" s="2">
        <f t="shared" si="117"/>
        <v>0</v>
      </c>
      <c r="CT94" s="2">
        <f t="shared" si="118"/>
        <v>0</v>
      </c>
      <c r="CU94" s="2">
        <f t="shared" si="119"/>
        <v>0</v>
      </c>
      <c r="CV94" s="2">
        <f t="shared" si="120"/>
        <v>0</v>
      </c>
      <c r="CW94" s="2">
        <f t="shared" si="121"/>
        <v>0</v>
      </c>
      <c r="CX94" s="2">
        <f t="shared" si="122"/>
        <v>0</v>
      </c>
      <c r="CY94" s="2">
        <f t="shared" si="123"/>
        <v>0</v>
      </c>
      <c r="CZ94" s="2">
        <f t="shared" si="124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1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v>0</v>
      </c>
      <c r="GL94" s="2">
        <f t="shared" si="126"/>
        <v>0</v>
      </c>
      <c r="GM94" s="2">
        <f t="shared" si="127"/>
        <v>349.5</v>
      </c>
      <c r="GN94" s="2">
        <f t="shared" si="128"/>
        <v>349.5</v>
      </c>
      <c r="GO94" s="2">
        <f t="shared" si="129"/>
        <v>0</v>
      </c>
      <c r="GP94" s="2">
        <f t="shared" si="130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>
        <f t="shared" si="133"/>
        <v>0</v>
      </c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>
        <v>-1</v>
      </c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'1.Лок.смета.и.Акт'!B237</f>
        <v>Прайс-лист</v>
      </c>
      <c r="G95" t="str">
        <f>'1.Лок.смета.и.Акт'!C237</f>
        <v>Сталь круглая диаметром 18 мм</v>
      </c>
      <c r="H95" t="s">
        <v>138</v>
      </c>
      <c r="I95">
        <f>'1.Лок.смета.и.Акт'!E237</f>
        <v>4.8000000000000001E-2</v>
      </c>
      <c r="J95">
        <v>0</v>
      </c>
      <c r="O95">
        <f t="shared" si="95"/>
        <v>2621.2800000000002</v>
      </c>
      <c r="P95">
        <f t="shared" si="96"/>
        <v>2621.2800000000002</v>
      </c>
      <c r="Q95">
        <f t="shared" si="97"/>
        <v>0</v>
      </c>
      <c r="R95">
        <f t="shared" si="98"/>
        <v>0</v>
      </c>
      <c r="S95">
        <f t="shared" si="99"/>
        <v>0</v>
      </c>
      <c r="T95">
        <f t="shared" si="100"/>
        <v>0</v>
      </c>
      <c r="U95">
        <f t="shared" si="101"/>
        <v>0</v>
      </c>
      <c r="V95">
        <f t="shared" si="102"/>
        <v>0</v>
      </c>
      <c r="W95">
        <f t="shared" si="103"/>
        <v>0</v>
      </c>
      <c r="X95">
        <f t="shared" si="104"/>
        <v>0</v>
      </c>
      <c r="Y95">
        <f t="shared" si="105"/>
        <v>0</v>
      </c>
      <c r="AA95">
        <v>34739614</v>
      </c>
      <c r="AB95">
        <f t="shared" si="106"/>
        <v>7281.33</v>
      </c>
      <c r="AC95">
        <f t="shared" si="94"/>
        <v>7281.33</v>
      </c>
      <c r="AD95">
        <f t="shared" si="107"/>
        <v>0</v>
      </c>
      <c r="AE95">
        <f t="shared" si="108"/>
        <v>0</v>
      </c>
      <c r="AF95">
        <f t="shared" si="109"/>
        <v>0</v>
      </c>
      <c r="AG95">
        <f t="shared" si="110"/>
        <v>0</v>
      </c>
      <c r="AH95">
        <f t="shared" si="111"/>
        <v>0</v>
      </c>
      <c r="AI95">
        <f t="shared" si="112"/>
        <v>0</v>
      </c>
      <c r="AJ95">
        <f t="shared" si="113"/>
        <v>0</v>
      </c>
      <c r="AK95">
        <v>7281.33</v>
      </c>
      <c r="AL95" s="56">
        <f>'1.Лок.смета.и.Акт'!F237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'1.Лок.смета.и.Акт'!J237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4"/>
        <v>2621.2800000000002</v>
      </c>
      <c r="CQ95">
        <f t="shared" si="115"/>
        <v>54609.974999999999</v>
      </c>
      <c r="CR95">
        <f t="shared" si="116"/>
        <v>0</v>
      </c>
      <c r="CS95">
        <f t="shared" si="117"/>
        <v>0</v>
      </c>
      <c r="CT95">
        <f t="shared" si="118"/>
        <v>0</v>
      </c>
      <c r="CU95">
        <f t="shared" si="119"/>
        <v>0</v>
      </c>
      <c r="CV95">
        <f t="shared" si="120"/>
        <v>0</v>
      </c>
      <c r="CW95">
        <f t="shared" si="121"/>
        <v>0</v>
      </c>
      <c r="CX95">
        <f t="shared" si="122"/>
        <v>0</v>
      </c>
      <c r="CY95">
        <f t="shared" si="123"/>
        <v>0</v>
      </c>
      <c r="CZ95">
        <f t="shared" si="124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'1.Лок.смета.и.Акт'!D237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6">
        <f>'1.Лок.смета.и.Акт'!F237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5"/>
        <v>0</v>
      </c>
      <c r="FS95">
        <v>0</v>
      </c>
      <c r="FX95">
        <v>0</v>
      </c>
      <c r="FY95">
        <v>0</v>
      </c>
      <c r="GA95" t="s">
        <v>179</v>
      </c>
      <c r="GD95">
        <v>1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v>0</v>
      </c>
      <c r="GL95">
        <f t="shared" si="126"/>
        <v>0</v>
      </c>
      <c r="GM95">
        <f t="shared" si="127"/>
        <v>2621.2800000000002</v>
      </c>
      <c r="GN95">
        <f t="shared" si="128"/>
        <v>2621.2800000000002</v>
      </c>
      <c r="GO95">
        <f t="shared" si="129"/>
        <v>0</v>
      </c>
      <c r="GP95">
        <f t="shared" si="130"/>
        <v>0</v>
      </c>
      <c r="GR95">
        <v>1</v>
      </c>
      <c r="GS95">
        <v>1</v>
      </c>
      <c r="GT95">
        <v>0</v>
      </c>
      <c r="GU95" t="s">
        <v>3</v>
      </c>
      <c r="GV95">
        <f t="shared" si="131"/>
        <v>0</v>
      </c>
      <c r="GW95">
        <v>1</v>
      </c>
      <c r="GX95">
        <f t="shared" si="132"/>
        <v>0</v>
      </c>
      <c r="HA95">
        <v>0</v>
      </c>
      <c r="HB95">
        <v>0</v>
      </c>
      <c r="HC95">
        <f t="shared" si="133"/>
        <v>0</v>
      </c>
      <c r="IF95">
        <v>-1</v>
      </c>
      <c r="IK95">
        <v>0</v>
      </c>
    </row>
    <row r="96" spans="1:255" x14ac:dyDescent="0.2">
      <c r="IF96">
        <v>-1</v>
      </c>
    </row>
    <row r="97" spans="1:240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4">ROUND(AB97,2)</f>
        <v>401540.71</v>
      </c>
      <c r="P97" s="3">
        <f t="shared" si="134"/>
        <v>389627.76</v>
      </c>
      <c r="Q97" s="3">
        <f t="shared" si="134"/>
        <v>5765.71</v>
      </c>
      <c r="R97" s="3">
        <f t="shared" si="134"/>
        <v>758.21</v>
      </c>
      <c r="S97" s="3">
        <f t="shared" si="134"/>
        <v>6147.24</v>
      </c>
      <c r="T97" s="3">
        <f t="shared" si="134"/>
        <v>0</v>
      </c>
      <c r="U97" s="3">
        <f>AH97</f>
        <v>645.25080000000014</v>
      </c>
      <c r="V97" s="3">
        <f>AI97</f>
        <v>54.831760000000003</v>
      </c>
      <c r="W97" s="3">
        <f>ROUND(AJ97,2)</f>
        <v>0</v>
      </c>
      <c r="X97" s="3">
        <f>ROUND(AK97,2)</f>
        <v>5608.32</v>
      </c>
      <c r="Y97" s="3">
        <f>ROUND(AL97,2)</f>
        <v>4009.08</v>
      </c>
      <c r="Z97" s="3"/>
      <c r="AA97" s="3"/>
      <c r="AB97" s="3">
        <f>ROUND(SUMIF(AA24:AA95,"=34739613",O24:O95),2)</f>
        <v>401540.71</v>
      </c>
      <c r="AC97" s="3">
        <f>ROUND(SUMIF(AA24:AA95,"=34739613",P24:P95),2)</f>
        <v>389627.76</v>
      </c>
      <c r="AD97" s="3">
        <f>ROUND(SUMIF(AA24:AA95,"=34739613",Q24:Q95),2)</f>
        <v>5765.71</v>
      </c>
      <c r="AE97" s="3">
        <f>ROUND(SUMIF(AA24:AA95,"=34739613",R24:R95),2)</f>
        <v>758.21</v>
      </c>
      <c r="AF97" s="3">
        <f>ROUND(SUMIF(AA24:AA95,"=34739613",S24:S95),2)</f>
        <v>6147.24</v>
      </c>
      <c r="AG97" s="3">
        <f>ROUND(SUMIF(AA24:AA95,"=34739613",T24:T95),2)</f>
        <v>0</v>
      </c>
      <c r="AH97" s="3">
        <f>SUMIF(AA24:AA95,"=34739613",U24:U95)</f>
        <v>645.25080000000014</v>
      </c>
      <c r="AI97" s="3">
        <f>SUMIF(AA24:AA95,"=34739613",V24:V95)</f>
        <v>54.831760000000003</v>
      </c>
      <c r="AJ97" s="3">
        <f>ROUND(SUMIF(AA24:AA95,"=34739613",W24:W95),2)</f>
        <v>0</v>
      </c>
      <c r="AK97" s="3">
        <f>ROUND(SUMIF(AA24:AA95,"=34739613",X24:X95),2)</f>
        <v>5608.32</v>
      </c>
      <c r="AL97" s="3">
        <f>ROUND(SUMIF(AA24:AA95,"=34739613",Y24:Y95),2)</f>
        <v>4009.08</v>
      </c>
      <c r="AM97" s="3"/>
      <c r="AN97" s="3"/>
      <c r="AO97" s="3">
        <f t="shared" ref="AO97:BC97" si="135">ROUND(BX97,2)</f>
        <v>0</v>
      </c>
      <c r="AP97" s="3">
        <f t="shared" si="135"/>
        <v>0</v>
      </c>
      <c r="AQ97" s="3">
        <f t="shared" si="135"/>
        <v>0</v>
      </c>
      <c r="AR97" s="3">
        <f t="shared" si="135"/>
        <v>411158.11</v>
      </c>
      <c r="AS97" s="3">
        <f t="shared" si="135"/>
        <v>392895.45</v>
      </c>
      <c r="AT97" s="3">
        <f t="shared" si="135"/>
        <v>17282.04</v>
      </c>
      <c r="AU97" s="3">
        <f t="shared" si="135"/>
        <v>980.62</v>
      </c>
      <c r="AV97" s="3">
        <f t="shared" si="135"/>
        <v>389627.76</v>
      </c>
      <c r="AW97" s="3">
        <f t="shared" si="135"/>
        <v>389627.76</v>
      </c>
      <c r="AX97" s="3">
        <f t="shared" si="135"/>
        <v>0</v>
      </c>
      <c r="AY97" s="3">
        <f t="shared" si="135"/>
        <v>389627.76</v>
      </c>
      <c r="AZ97" s="3">
        <f t="shared" si="135"/>
        <v>0</v>
      </c>
      <c r="BA97" s="3">
        <f t="shared" si="135"/>
        <v>0</v>
      </c>
      <c r="BB97" s="3">
        <f t="shared" si="135"/>
        <v>0</v>
      </c>
      <c r="BC97" s="3">
        <f t="shared" si="135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ROUND(SUMIF(AA24:AA95,"=34739613",FQ24:FQ95),2)</f>
        <v>0</v>
      </c>
      <c r="BY97" s="3">
        <f>ROUND(SUMIF(AA24:AA95,"=34739613",FR24:FR95),2)</f>
        <v>0</v>
      </c>
      <c r="BZ97" s="3">
        <f>ROUND(SUMIF(AA24:AA95,"=34739613",GL24:GL95),2)</f>
        <v>0</v>
      </c>
      <c r="CA97" s="3">
        <f>ROUND(SUMIF(AA24:AA95,"=34739613",GM24:GM95),2)</f>
        <v>411158.11</v>
      </c>
      <c r="CB97" s="3">
        <f>ROUND(SUMIF(AA24:AA95,"=34739613",GN24:GN95),2)</f>
        <v>392895.45</v>
      </c>
      <c r="CC97" s="3">
        <f>ROUND(SUMIF(AA24:AA95,"=34739613",GO24:GO95),2)</f>
        <v>17282.04</v>
      </c>
      <c r="CD97" s="3">
        <f>ROUND(SUMIF(AA24:AA95,"=34739613",GP24:GP95),2)</f>
        <v>980.62</v>
      </c>
      <c r="CE97" s="3">
        <f>AC97-BX97</f>
        <v>389627.76</v>
      </c>
      <c r="CF97" s="3">
        <f>AC97-BY97</f>
        <v>389627.76</v>
      </c>
      <c r="CG97" s="3">
        <f>BX97-BZ97</f>
        <v>0</v>
      </c>
      <c r="CH97" s="3">
        <f>AC97-BX97-BY97+BZ97</f>
        <v>389627.76</v>
      </c>
      <c r="CI97" s="3">
        <f>BY97-BZ97</f>
        <v>0</v>
      </c>
      <c r="CJ97" s="3">
        <f>ROUND(SUMIF(AA24:AA95,"=34739613",GX24:GX95),2)</f>
        <v>0</v>
      </c>
      <c r="CK97" s="3">
        <f>ROUND(SUMIF(AA24:AA95,"=34739613",GY24:GY95),2)</f>
        <v>0</v>
      </c>
      <c r="CL97" s="3">
        <f>ROUND(SUMIF(AA24:AA95,"=34739613",GZ24:GZ95),2)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6">ROUND(DT97,2)</f>
        <v>2933417.12</v>
      </c>
      <c r="DH97" s="4">
        <f t="shared" si="136"/>
        <v>2748851.11</v>
      </c>
      <c r="DI97" s="4">
        <f t="shared" si="136"/>
        <v>72071.39</v>
      </c>
      <c r="DJ97" s="4">
        <f t="shared" si="136"/>
        <v>13875.14</v>
      </c>
      <c r="DK97" s="4">
        <f t="shared" si="136"/>
        <v>112494.62</v>
      </c>
      <c r="DL97" s="4">
        <f t="shared" si="136"/>
        <v>0</v>
      </c>
      <c r="DM97" s="4">
        <f>DZ97</f>
        <v>645.25080000000014</v>
      </c>
      <c r="DN97" s="4">
        <f>EA97</f>
        <v>54.831760000000003</v>
      </c>
      <c r="DO97" s="4">
        <f>ROUND(EB97,2)</f>
        <v>0</v>
      </c>
      <c r="DP97" s="4">
        <f>ROUND(EC97,2)</f>
        <v>87231.19</v>
      </c>
      <c r="DQ97" s="4">
        <f>ROUND(ED97,2)</f>
        <v>58692.58</v>
      </c>
      <c r="DR97" s="4"/>
      <c r="DS97" s="4"/>
      <c r="DT97" s="4">
        <f>ROUND(SUMIF(AA24:AA95,"=34739614",O24:O95),2)</f>
        <v>2933417.12</v>
      </c>
      <c r="DU97" s="4">
        <f>ROUND(SUMIF(AA24:AA95,"=34739614",P24:P95),2)</f>
        <v>2748851.11</v>
      </c>
      <c r="DV97" s="4">
        <f>ROUND(SUMIF(AA24:AA95,"=34739614",Q24:Q95),2)</f>
        <v>72071.39</v>
      </c>
      <c r="DW97" s="4">
        <f>ROUND(SUMIF(AA24:AA95,"=34739614",R24:R95),2)</f>
        <v>13875.14</v>
      </c>
      <c r="DX97" s="4">
        <f>ROUND(SUMIF(AA24:AA95,"=34739614",S24:S95),2)</f>
        <v>112494.62</v>
      </c>
      <c r="DY97" s="4">
        <f>ROUND(SUMIF(AA24:AA95,"=34739614",T24:T95),2)</f>
        <v>0</v>
      </c>
      <c r="DZ97" s="4">
        <f>SUMIF(AA24:AA95,"=34739614",U24:U95)</f>
        <v>645.25080000000014</v>
      </c>
      <c r="EA97" s="4">
        <f>SUMIF(AA24:AA95,"=34739614",V24:V95)</f>
        <v>54.831760000000003</v>
      </c>
      <c r="EB97" s="4">
        <f>ROUND(SUMIF(AA24:AA95,"=34739614",W24:W95),2)</f>
        <v>0</v>
      </c>
      <c r="EC97" s="4">
        <f>ROUND(SUMIF(AA24:AA95,"=34739614",X24:X95),2)</f>
        <v>87231.19</v>
      </c>
      <c r="ED97" s="4">
        <f>ROUND(SUMIF(AA24:AA95,"=34739614",Y24:Y95),2)</f>
        <v>58692.58</v>
      </c>
      <c r="EE97" s="4"/>
      <c r="EF97" s="4"/>
      <c r="EG97" s="4">
        <f t="shared" ref="EG97:EU97" si="137">ROUND(FP97,2)</f>
        <v>0</v>
      </c>
      <c r="EH97" s="4">
        <f t="shared" si="137"/>
        <v>0</v>
      </c>
      <c r="EI97" s="4">
        <f t="shared" si="137"/>
        <v>0</v>
      </c>
      <c r="EJ97" s="4">
        <f t="shared" si="137"/>
        <v>3079340.89</v>
      </c>
      <c r="EK97" s="4">
        <f t="shared" si="137"/>
        <v>2799033.45</v>
      </c>
      <c r="EL97" s="4">
        <f t="shared" si="137"/>
        <v>263937.81</v>
      </c>
      <c r="EM97" s="4">
        <f t="shared" si="137"/>
        <v>16369.63</v>
      </c>
      <c r="EN97" s="4">
        <f t="shared" si="137"/>
        <v>2748851.11</v>
      </c>
      <c r="EO97" s="4">
        <f t="shared" si="137"/>
        <v>2748851.11</v>
      </c>
      <c r="EP97" s="4">
        <f t="shared" si="137"/>
        <v>0</v>
      </c>
      <c r="EQ97" s="4">
        <f t="shared" si="137"/>
        <v>2748851.11</v>
      </c>
      <c r="ER97" s="4">
        <f t="shared" si="137"/>
        <v>0</v>
      </c>
      <c r="ES97" s="4">
        <f t="shared" si="137"/>
        <v>0</v>
      </c>
      <c r="ET97" s="4">
        <f t="shared" si="137"/>
        <v>0</v>
      </c>
      <c r="EU97" s="4">
        <f t="shared" si="137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ROUND(SUMIF(AA24:AA95,"=34739614",FQ24:FQ95),2)</f>
        <v>0</v>
      </c>
      <c r="FQ97" s="4">
        <f>ROUND(SUMIF(AA24:AA95,"=34739614",FR24:FR95),2)</f>
        <v>0</v>
      </c>
      <c r="FR97" s="4">
        <f>ROUND(SUMIF(AA24:AA95,"=34739614",GL24:GL95),2)</f>
        <v>0</v>
      </c>
      <c r="FS97" s="4">
        <f>ROUND(SUMIF(AA24:AA95,"=34739614",GM24:GM95),2)</f>
        <v>3079340.89</v>
      </c>
      <c r="FT97" s="4">
        <f>ROUND(SUMIF(AA24:AA95,"=34739614",GN24:GN95),2)</f>
        <v>2799033.45</v>
      </c>
      <c r="FU97" s="4">
        <f>ROUND(SUMIF(AA24:AA95,"=34739614",GO24:GO95),2)</f>
        <v>263937.81</v>
      </c>
      <c r="FV97" s="4">
        <f>ROUND(SUMIF(AA24:AA95,"=34739614",GP24:GP95),2)</f>
        <v>16369.63</v>
      </c>
      <c r="FW97" s="4">
        <f>DU97-FP97</f>
        <v>2748851.11</v>
      </c>
      <c r="FX97" s="4">
        <f>DU97-FQ97</f>
        <v>2748851.11</v>
      </c>
      <c r="FY97" s="4">
        <f>FP97-FR97</f>
        <v>0</v>
      </c>
      <c r="FZ97" s="4">
        <f>DU97-FP97-FQ97+FR97</f>
        <v>2748851.11</v>
      </c>
      <c r="GA97" s="4">
        <f>FQ97-FR97</f>
        <v>0</v>
      </c>
      <c r="GB97" s="4">
        <f>ROUND(SUMIF(AA24:AA95,"=34739614",GX24:GX95),2)</f>
        <v>0</v>
      </c>
      <c r="GC97" s="4">
        <f>ROUND(SUMIF(AA24:AA95,"=34739614",GY24:GY95),2)</f>
        <v>0</v>
      </c>
      <c r="GD97" s="4">
        <f>ROUND(SUMIF(AA24:AA95,"=34739614",GZ24:GZ95),2)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  <c r="IF97">
        <v>-1</v>
      </c>
    </row>
    <row r="98" spans="1:240" x14ac:dyDescent="0.2"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401540.71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2933417.12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389627.76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2748851.11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389627.76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2748851.11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389627.76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2748851.11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389627.76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2748851.11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5765.71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72071.39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758.21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13875.14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6147.24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112494.62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392895.45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2799033.45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17282.04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263937.81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645.25080000000014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645.25080000000014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54.831760000000003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54.831760000000003</v>
      </c>
      <c r="Q120" s="5"/>
      <c r="R120" s="5"/>
      <c r="S120" s="5"/>
      <c r="T120" s="5"/>
      <c r="U120" s="5"/>
      <c r="V120" s="5"/>
      <c r="W120" s="5"/>
      <c r="IF120">
        <v>-1</v>
      </c>
    </row>
    <row r="121" spans="1:240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  <c r="IF121">
        <v>-1</v>
      </c>
    </row>
    <row r="122" spans="1:240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5608.32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87231.19</v>
      </c>
      <c r="Q122" s="5"/>
      <c r="R122" s="5"/>
      <c r="S122" s="5"/>
      <c r="T122" s="5"/>
      <c r="U122" s="5"/>
      <c r="V122" s="5"/>
      <c r="W122" s="5"/>
      <c r="IF122">
        <v>-1</v>
      </c>
    </row>
    <row r="123" spans="1:240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4009.08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58692.58</v>
      </c>
      <c r="Q123" s="5"/>
      <c r="R123" s="5"/>
      <c r="S123" s="5"/>
      <c r="T123" s="5"/>
      <c r="U123" s="5"/>
      <c r="V123" s="5"/>
      <c r="W123" s="5"/>
      <c r="IF123">
        <v>-1</v>
      </c>
    </row>
    <row r="124" spans="1:240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411158.11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3079340.89</v>
      </c>
      <c r="Q124" s="5"/>
      <c r="R124" s="5"/>
      <c r="S124" s="5"/>
      <c r="T124" s="5"/>
      <c r="U124" s="5"/>
      <c r="V124" s="5"/>
      <c r="W124" s="5"/>
      <c r="IF124">
        <v>-1</v>
      </c>
    </row>
    <row r="125" spans="1:240" x14ac:dyDescent="0.2">
      <c r="IF125">
        <v>-1</v>
      </c>
    </row>
    <row r="126" spans="1:240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Строительство 2БКТП 2х250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8">ROUND(O97,2)</f>
        <v>401540.71</v>
      </c>
      <c r="P126" s="3">
        <f t="shared" si="138"/>
        <v>389627.76</v>
      </c>
      <c r="Q126" s="3">
        <f t="shared" si="138"/>
        <v>5765.71</v>
      </c>
      <c r="R126" s="3">
        <f t="shared" si="138"/>
        <v>758.21</v>
      </c>
      <c r="S126" s="3">
        <f t="shared" si="138"/>
        <v>6147.24</v>
      </c>
      <c r="T126" s="3">
        <f t="shared" si="138"/>
        <v>0</v>
      </c>
      <c r="U126" s="3">
        <f>U97</f>
        <v>645.25080000000014</v>
      </c>
      <c r="V126" s="3">
        <f>V97</f>
        <v>54.831760000000003</v>
      </c>
      <c r="W126" s="3">
        <f>ROUND(W97,2)</f>
        <v>0</v>
      </c>
      <c r="X126" s="3">
        <f>ROUND(X97,2)</f>
        <v>5608.32</v>
      </c>
      <c r="Y126" s="3">
        <f>ROUND(Y97,2)</f>
        <v>4009.08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9">ROUND(AO97,2)</f>
        <v>0</v>
      </c>
      <c r="AP126" s="3">
        <f t="shared" si="139"/>
        <v>0</v>
      </c>
      <c r="AQ126" s="3">
        <f t="shared" si="139"/>
        <v>0</v>
      </c>
      <c r="AR126" s="3">
        <f t="shared" si="139"/>
        <v>411158.11</v>
      </c>
      <c r="AS126" s="3">
        <f t="shared" si="139"/>
        <v>392895.45</v>
      </c>
      <c r="AT126" s="3">
        <f t="shared" si="139"/>
        <v>17282.04</v>
      </c>
      <c r="AU126" s="3">
        <f t="shared" si="139"/>
        <v>980.62</v>
      </c>
      <c r="AV126" s="3">
        <f t="shared" si="139"/>
        <v>389627.76</v>
      </c>
      <c r="AW126" s="3">
        <f t="shared" si="139"/>
        <v>389627.76</v>
      </c>
      <c r="AX126" s="3">
        <f t="shared" si="139"/>
        <v>0</v>
      </c>
      <c r="AY126" s="3">
        <f t="shared" si="139"/>
        <v>389627.76</v>
      </c>
      <c r="AZ126" s="3">
        <f t="shared" si="139"/>
        <v>0</v>
      </c>
      <c r="BA126" s="3">
        <f t="shared" si="139"/>
        <v>0</v>
      </c>
      <c r="BB126" s="3">
        <f t="shared" si="139"/>
        <v>0</v>
      </c>
      <c r="BC126" s="3">
        <f t="shared" si="139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40">ROUND(DG97,2)</f>
        <v>2933417.12</v>
      </c>
      <c r="DH126" s="4">
        <f t="shared" si="140"/>
        <v>2748851.11</v>
      </c>
      <c r="DI126" s="4">
        <f t="shared" si="140"/>
        <v>72071.39</v>
      </c>
      <c r="DJ126" s="4">
        <f t="shared" si="140"/>
        <v>13875.14</v>
      </c>
      <c r="DK126" s="4">
        <f t="shared" si="140"/>
        <v>112494.62</v>
      </c>
      <c r="DL126" s="4">
        <f t="shared" si="140"/>
        <v>0</v>
      </c>
      <c r="DM126" s="4">
        <f>DM97</f>
        <v>645.25080000000014</v>
      </c>
      <c r="DN126" s="4">
        <f>DN97</f>
        <v>54.831760000000003</v>
      </c>
      <c r="DO126" s="4">
        <f>ROUND(DO97,2)</f>
        <v>0</v>
      </c>
      <c r="DP126" s="4">
        <f>ROUND(DP97,2)</f>
        <v>87231.19</v>
      </c>
      <c r="DQ126" s="4">
        <f>ROUND(DQ97,2)</f>
        <v>58692.58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41">ROUND(EG97,2)</f>
        <v>0</v>
      </c>
      <c r="EH126" s="4">
        <f t="shared" si="141"/>
        <v>0</v>
      </c>
      <c r="EI126" s="4">
        <f t="shared" si="141"/>
        <v>0</v>
      </c>
      <c r="EJ126" s="4">
        <f t="shared" si="141"/>
        <v>3079340.89</v>
      </c>
      <c r="EK126" s="4">
        <f t="shared" si="141"/>
        <v>2799033.45</v>
      </c>
      <c r="EL126" s="4">
        <f t="shared" si="141"/>
        <v>263937.81</v>
      </c>
      <c r="EM126" s="4">
        <f t="shared" si="141"/>
        <v>16369.63</v>
      </c>
      <c r="EN126" s="4">
        <f t="shared" si="141"/>
        <v>2748851.11</v>
      </c>
      <c r="EO126" s="4">
        <f t="shared" si="141"/>
        <v>2748851.11</v>
      </c>
      <c r="EP126" s="4">
        <f t="shared" si="141"/>
        <v>0</v>
      </c>
      <c r="EQ126" s="4">
        <f t="shared" si="141"/>
        <v>2748851.11</v>
      </c>
      <c r="ER126" s="4">
        <f t="shared" si="141"/>
        <v>0</v>
      </c>
      <c r="ES126" s="4">
        <f t="shared" si="141"/>
        <v>0</v>
      </c>
      <c r="ET126" s="4">
        <f t="shared" si="141"/>
        <v>0</v>
      </c>
      <c r="EU126" s="4">
        <f t="shared" si="141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  <c r="IF126">
        <v>-1</v>
      </c>
    </row>
    <row r="127" spans="1:240" x14ac:dyDescent="0.2">
      <c r="IF127">
        <v>-1</v>
      </c>
    </row>
    <row r="128" spans="1:240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401540.71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2933417.12</v>
      </c>
      <c r="Q128" s="5"/>
      <c r="R128" s="5"/>
      <c r="S128" s="5"/>
      <c r="T128" s="5"/>
      <c r="U128" s="5"/>
      <c r="V128" s="5"/>
      <c r="W128" s="5"/>
      <c r="IF128">
        <v>-1</v>
      </c>
    </row>
    <row r="129" spans="1:240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389627.76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2748851.11</v>
      </c>
      <c r="Q129" s="5"/>
      <c r="R129" s="5"/>
      <c r="S129" s="5"/>
      <c r="T129" s="5"/>
      <c r="U129" s="5"/>
      <c r="V129" s="5"/>
      <c r="W129" s="5"/>
      <c r="IF129">
        <v>-1</v>
      </c>
    </row>
    <row r="130" spans="1:240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  <c r="IF130">
        <v>-1</v>
      </c>
    </row>
    <row r="131" spans="1:240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389627.76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2748851.11</v>
      </c>
      <c r="Q131" s="5"/>
      <c r="R131" s="5"/>
      <c r="S131" s="5"/>
      <c r="T131" s="5"/>
      <c r="U131" s="5"/>
      <c r="V131" s="5"/>
      <c r="W131" s="5"/>
      <c r="IF131">
        <v>-1</v>
      </c>
    </row>
    <row r="132" spans="1:240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389627.76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2748851.11</v>
      </c>
      <c r="Q132" s="5"/>
      <c r="R132" s="5"/>
      <c r="S132" s="5"/>
      <c r="T132" s="5"/>
      <c r="U132" s="5"/>
      <c r="V132" s="5"/>
      <c r="W132" s="5"/>
      <c r="IF132">
        <v>-1</v>
      </c>
    </row>
    <row r="133" spans="1:240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  <c r="IF133">
        <v>-1</v>
      </c>
    </row>
    <row r="134" spans="1:240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389627.76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2748851.11</v>
      </c>
      <c r="Q134" s="5"/>
      <c r="R134" s="5"/>
      <c r="S134" s="5"/>
      <c r="T134" s="5"/>
      <c r="U134" s="5"/>
      <c r="V134" s="5"/>
      <c r="W134" s="5"/>
      <c r="IF134">
        <v>-1</v>
      </c>
    </row>
    <row r="135" spans="1:240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  <c r="IF135">
        <v>-1</v>
      </c>
    </row>
    <row r="136" spans="1:240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  <c r="IF136">
        <v>-1</v>
      </c>
    </row>
    <row r="137" spans="1:240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  <c r="IF137">
        <v>-1</v>
      </c>
    </row>
    <row r="138" spans="1:240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5765.71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72071.39</v>
      </c>
      <c r="Q138" s="5"/>
      <c r="R138" s="5"/>
      <c r="S138" s="5"/>
      <c r="T138" s="5"/>
      <c r="U138" s="5"/>
      <c r="V138" s="5"/>
      <c r="W138" s="5"/>
      <c r="IF138">
        <v>-1</v>
      </c>
    </row>
    <row r="139" spans="1:240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  <c r="IF139">
        <v>-1</v>
      </c>
    </row>
    <row r="140" spans="1:240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758.21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13875.14</v>
      </c>
      <c r="Q140" s="5"/>
      <c r="R140" s="5"/>
      <c r="S140" s="5"/>
      <c r="T140" s="5"/>
      <c r="U140" s="5"/>
      <c r="V140" s="5"/>
      <c r="W140" s="5"/>
      <c r="IF140">
        <v>-1</v>
      </c>
    </row>
    <row r="141" spans="1:240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6147.24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112494.62</v>
      </c>
      <c r="Q141" s="5"/>
      <c r="R141" s="5"/>
      <c r="S141" s="5"/>
      <c r="T141" s="5"/>
      <c r="U141" s="5"/>
      <c r="V141" s="5"/>
      <c r="W141" s="5"/>
      <c r="IF141">
        <v>-1</v>
      </c>
    </row>
    <row r="142" spans="1:240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  <c r="IF142">
        <v>-1</v>
      </c>
    </row>
    <row r="143" spans="1:240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392895.45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2799033.45</v>
      </c>
      <c r="Q143" s="5"/>
      <c r="R143" s="5"/>
      <c r="S143" s="5"/>
      <c r="T143" s="5"/>
      <c r="U143" s="5"/>
      <c r="V143" s="5"/>
      <c r="W143" s="5"/>
      <c r="IF143">
        <v>-1</v>
      </c>
    </row>
    <row r="144" spans="1:240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17282.04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263937.81</v>
      </c>
      <c r="Q144" s="5"/>
      <c r="R144" s="5"/>
      <c r="S144" s="5"/>
      <c r="T144" s="5"/>
      <c r="U144" s="5"/>
      <c r="V144" s="5"/>
      <c r="W144" s="5"/>
      <c r="IF144">
        <v>-1</v>
      </c>
    </row>
    <row r="145" spans="1:240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  <c r="IF145">
        <v>-1</v>
      </c>
    </row>
    <row r="146" spans="1:240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  <c r="IF146">
        <v>-1</v>
      </c>
    </row>
    <row r="147" spans="1:240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  <c r="IF147">
        <v>-1</v>
      </c>
    </row>
    <row r="148" spans="1:240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645.25080000000014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645.25080000000014</v>
      </c>
      <c r="Q148" s="5"/>
      <c r="R148" s="5"/>
      <c r="S148" s="5"/>
      <c r="T148" s="5"/>
      <c r="U148" s="5"/>
      <c r="V148" s="5"/>
      <c r="W148" s="5"/>
      <c r="IF148">
        <v>-1</v>
      </c>
    </row>
    <row r="149" spans="1:240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54.831760000000003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54.831760000000003</v>
      </c>
      <c r="Q149" s="5"/>
      <c r="R149" s="5"/>
      <c r="S149" s="5"/>
      <c r="T149" s="5"/>
      <c r="U149" s="5"/>
      <c r="V149" s="5"/>
      <c r="W149" s="5"/>
      <c r="IF149">
        <v>-1</v>
      </c>
    </row>
    <row r="150" spans="1:240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  <c r="IF150">
        <v>-1</v>
      </c>
    </row>
    <row r="151" spans="1:240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5608.32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87231.19</v>
      </c>
      <c r="Q151" s="5"/>
      <c r="R151" s="5"/>
      <c r="S151" s="5"/>
      <c r="T151" s="5"/>
      <c r="U151" s="5"/>
      <c r="V151" s="5"/>
      <c r="W151" s="5"/>
      <c r="IF151">
        <v>-1</v>
      </c>
    </row>
    <row r="152" spans="1:240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4009.08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58692.58</v>
      </c>
      <c r="Q152" s="5"/>
      <c r="R152" s="5"/>
      <c r="S152" s="5"/>
      <c r="T152" s="5"/>
      <c r="U152" s="5"/>
      <c r="V152" s="5"/>
      <c r="W152" s="5"/>
      <c r="IF152">
        <v>-1</v>
      </c>
    </row>
    <row r="153" spans="1:240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411158.11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3079340.89</v>
      </c>
      <c r="Q153" s="5"/>
      <c r="R153" s="5"/>
      <c r="S153" s="5"/>
      <c r="T153" s="5"/>
      <c r="U153" s="5"/>
      <c r="V153" s="5"/>
      <c r="W153" s="5"/>
      <c r="IF153">
        <v>-1</v>
      </c>
    </row>
    <row r="154" spans="1:240" x14ac:dyDescent="0.2">
      <c r="IF154">
        <v>-1</v>
      </c>
    </row>
    <row r="155" spans="1:240" x14ac:dyDescent="0.2">
      <c r="IF155">
        <v>-1</v>
      </c>
    </row>
    <row r="156" spans="1:240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  <c r="IF156">
        <v>-1</v>
      </c>
    </row>
    <row r="157" spans="1:240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  <c r="IF157">
        <v>-1</v>
      </c>
    </row>
    <row r="158" spans="1:240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  <c r="IF158">
        <v>-1</v>
      </c>
    </row>
    <row r="159" spans="1:240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  <c r="IF159">
        <v>-1</v>
      </c>
    </row>
    <row r="160" spans="1:240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  <c r="IF160">
        <v>-1</v>
      </c>
    </row>
    <row r="161" spans="1:240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  <c r="IF161">
        <v>-1</v>
      </c>
    </row>
    <row r="162" spans="1:240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  <c r="IF162">
        <v>-1</v>
      </c>
    </row>
    <row r="163" spans="1:240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  <c r="IF163">
        <v>-1</v>
      </c>
    </row>
    <row r="164" spans="1:240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  <c r="IF164">
        <v>-1</v>
      </c>
    </row>
    <row r="165" spans="1:240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  <c r="IF165">
        <v>-1</v>
      </c>
    </row>
    <row r="166" spans="1:240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  <c r="IF166">
        <v>-1</v>
      </c>
    </row>
    <row r="167" spans="1:240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  <c r="IF167">
        <v>-1</v>
      </c>
    </row>
    <row r="168" spans="1:240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  <c r="IF168">
        <v>-1</v>
      </c>
    </row>
    <row r="169" spans="1:240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  <c r="IF169">
        <v>-1</v>
      </c>
    </row>
    <row r="170" spans="1:240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  <c r="IF170">
        <v>-1</v>
      </c>
    </row>
    <row r="171" spans="1:240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  <c r="IF171">
        <v>-1</v>
      </c>
    </row>
    <row r="172" spans="1:240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  <c r="IF172">
        <v>-1</v>
      </c>
    </row>
    <row r="173" spans="1:240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  <c r="IF173">
        <v>-1</v>
      </c>
    </row>
    <row r="174" spans="1:240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  <c r="IF174">
        <v>-1</v>
      </c>
    </row>
    <row r="175" spans="1:240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  <c r="IF175">
        <v>-1</v>
      </c>
    </row>
    <row r="176" spans="1:240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  <c r="IF176">
        <v>-1</v>
      </c>
    </row>
    <row r="177" spans="1:240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  <c r="IF177">
        <v>-1</v>
      </c>
    </row>
    <row r="178" spans="1:240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  <c r="IF178">
        <v>-1</v>
      </c>
    </row>
    <row r="179" spans="1:240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  <c r="IF179">
        <v>-1</v>
      </c>
    </row>
    <row r="180" spans="1:240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  <c r="IF180">
        <v>-1</v>
      </c>
    </row>
    <row r="181" spans="1:240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  <c r="IF181">
        <v>-1</v>
      </c>
    </row>
    <row r="182" spans="1:240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  <c r="IF182">
        <v>-1</v>
      </c>
    </row>
    <row r="183" spans="1:240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  <c r="IF183">
        <v>-1</v>
      </c>
    </row>
    <row r="184" spans="1:240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  <c r="IF184">
        <v>-1</v>
      </c>
    </row>
    <row r="185" spans="1:240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  <c r="IF185">
        <v>-1</v>
      </c>
    </row>
    <row r="186" spans="1:240" x14ac:dyDescent="0.2">
      <c r="IF186">
        <v>-1</v>
      </c>
    </row>
    <row r="187" spans="1:240" x14ac:dyDescent="0.2">
      <c r="A187">
        <v>-1</v>
      </c>
      <c r="IF187">
        <v>-1</v>
      </c>
    </row>
    <row r="188" spans="1:240" x14ac:dyDescent="0.2">
      <c r="IF188">
        <v>-1</v>
      </c>
    </row>
    <row r="189" spans="1:240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34739613</v>
      </c>
      <c r="O189" s="4">
        <v>1</v>
      </c>
      <c r="IF189">
        <v>-1</v>
      </c>
    </row>
    <row r="190" spans="1:240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34739614</v>
      </c>
      <c r="O190" s="4">
        <v>2</v>
      </c>
      <c r="IF190">
        <v>-1</v>
      </c>
    </row>
    <row r="191" spans="1:240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  <c r="IF191">
        <v>-1</v>
      </c>
    </row>
    <row r="192" spans="1:240" x14ac:dyDescent="0.2">
      <c r="IF192">
        <v>-1</v>
      </c>
    </row>
    <row r="193" spans="1:240" x14ac:dyDescent="0.2">
      <c r="IF193">
        <v>-1</v>
      </c>
    </row>
    <row r="194" spans="1:240" x14ac:dyDescent="0.2">
      <c r="IF194">
        <v>-1</v>
      </c>
    </row>
    <row r="195" spans="1:240" x14ac:dyDescent="0.2">
      <c r="A195">
        <v>65</v>
      </c>
      <c r="C195">
        <v>1</v>
      </c>
      <c r="D195">
        <v>0</v>
      </c>
      <c r="E195">
        <v>245</v>
      </c>
      <c r="IF195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34739613</v>
      </c>
      <c r="E14" s="1">
        <v>34739614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392.89545000000004</v>
      </c>
      <c r="F16" s="8">
        <f>(Source!F115)/1000</f>
        <v>17.282040000000002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411.15811000000002</v>
      </c>
      <c r="J16" s="8">
        <f>(Source!F112)/1000</f>
        <v>6.14724</v>
      </c>
      <c r="T16" s="9">
        <f>(Source!P114)/1000</f>
        <v>2799.0334500000004</v>
      </c>
      <c r="U16" s="9">
        <f>(Source!P115)/1000</f>
        <v>263.93781000000001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3079.3408900000004</v>
      </c>
      <c r="Y16" s="9">
        <f>(Source!P112)/1000</f>
        <v>112.49462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401540.71</v>
      </c>
      <c r="AU16" s="8">
        <v>389627.76</v>
      </c>
      <c r="AV16" s="8">
        <v>0</v>
      </c>
      <c r="AW16" s="8">
        <v>0</v>
      </c>
      <c r="AX16" s="8">
        <v>0</v>
      </c>
      <c r="AY16" s="8">
        <v>5765.71</v>
      </c>
      <c r="AZ16" s="8">
        <v>758.21</v>
      </c>
      <c r="BA16" s="8">
        <v>6147.24</v>
      </c>
      <c r="BB16" s="8">
        <v>392895.45</v>
      </c>
      <c r="BC16" s="8">
        <v>17282.04</v>
      </c>
      <c r="BD16" s="8">
        <v>980.62</v>
      </c>
      <c r="BE16" s="8">
        <v>0</v>
      </c>
      <c r="BF16" s="8">
        <v>645.25080000000014</v>
      </c>
      <c r="BG16" s="8">
        <v>54.831760000000003</v>
      </c>
      <c r="BH16" s="8">
        <v>0</v>
      </c>
      <c r="BI16" s="8">
        <v>5608.32</v>
      </c>
      <c r="BJ16" s="8">
        <v>4009.08</v>
      </c>
      <c r="BK16" s="8">
        <v>411158.11</v>
      </c>
      <c r="BR16" s="9">
        <v>3106774.15</v>
      </c>
      <c r="BS16" s="9">
        <v>2922208.14</v>
      </c>
      <c r="BT16" s="9">
        <v>0</v>
      </c>
      <c r="BU16" s="9">
        <v>0</v>
      </c>
      <c r="BV16" s="9">
        <v>0</v>
      </c>
      <c r="BW16" s="9">
        <v>72071.39</v>
      </c>
      <c r="BX16" s="9">
        <v>13875.14</v>
      </c>
      <c r="BY16" s="9">
        <v>112494.62</v>
      </c>
      <c r="BZ16" s="9">
        <v>2972390.48</v>
      </c>
      <c r="CA16" s="9">
        <v>263937.81</v>
      </c>
      <c r="CB16" s="9">
        <v>16369.63</v>
      </c>
      <c r="CC16" s="9">
        <v>0</v>
      </c>
      <c r="CD16" s="9">
        <v>645.25080000000014</v>
      </c>
      <c r="CE16" s="9">
        <v>54.831760000000003</v>
      </c>
      <c r="CF16" s="9">
        <v>0</v>
      </c>
      <c r="CG16" s="9">
        <v>87231.19</v>
      </c>
      <c r="CH16" s="9">
        <v>58692.58</v>
      </c>
      <c r="CI16" s="9">
        <v>3252697.92</v>
      </c>
    </row>
    <row r="18" spans="1:40" x14ac:dyDescent="0.2">
      <c r="A18">
        <v>51</v>
      </c>
      <c r="E18" s="10">
        <f>SUMIF(A16:A17,3,E16:E17)</f>
        <v>392.89545000000004</v>
      </c>
      <c r="F18" s="10">
        <f>SUMIF(A16:A17,3,F16:F17)</f>
        <v>17.282040000000002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411.15811000000002</v>
      </c>
      <c r="J18" s="10">
        <f>SUMIF(A16:A17,3,J16:J17)</f>
        <v>6.14724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2799.0334500000004</v>
      </c>
      <c r="U18" s="3">
        <f>SUMIF(A16:A17,3,U16:U17)</f>
        <v>263.93781000000001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3079.3408900000004</v>
      </c>
      <c r="Y18" s="3">
        <f>SUMIF(A16:A17,3,Y16:Y17)</f>
        <v>112.49462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401540.71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3106774.15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389627.76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2922208.14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389627.76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2922208.14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389627.76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2922208.14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389627.76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2922208.14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5765.71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72071.39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758.21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13875.14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6147.24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112494.62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392895.45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2972390.48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17282.04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263937.81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645.25080000000014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645.25080000000014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54.831760000000003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54.831760000000003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5608.32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87231.19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4009.08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58692.58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411158.11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3252697.92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34739613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34739614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34739613</v>
      </c>
      <c r="C1">
        <v>34739676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34739680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0.96346999999999994</v>
      </c>
      <c r="CY1">
        <f>AD1</f>
        <v>7.8</v>
      </c>
      <c r="CZ1">
        <f>AH1</f>
        <v>7.8</v>
      </c>
      <c r="DA1">
        <f>AL1</f>
        <v>1</v>
      </c>
      <c r="DB1">
        <f t="shared" ref="DB1:DB32" si="0">ROUND(ROUND(AT1*CZ1,2),2)</f>
        <v>105.85</v>
      </c>
      <c r="DC1">
        <f t="shared" ref="DC1:DC32" si="1">ROUND(ROUND(AT1*AG1,2),2)</f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34739613</v>
      </c>
      <c r="C2">
        <v>34739676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34739681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2.0945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34739613</v>
      </c>
      <c r="C3">
        <v>34739676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34739682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2.0945</v>
      </c>
      <c r="CY3">
        <f>AB3</f>
        <v>100</v>
      </c>
      <c r="CZ3">
        <f>AF3</f>
        <v>100</v>
      </c>
      <c r="DA3">
        <f>AJ3</f>
        <v>1</v>
      </c>
      <c r="DB3">
        <f t="shared" si="0"/>
        <v>2950</v>
      </c>
      <c r="DC3">
        <f t="shared" si="1"/>
        <v>398.25</v>
      </c>
      <c r="GQ3">
        <v>-1</v>
      </c>
      <c r="GR3">
        <v>-1</v>
      </c>
    </row>
    <row r="4" spans="1:200" x14ac:dyDescent="0.2">
      <c r="A4">
        <f>ROW(Source!A25)</f>
        <v>25</v>
      </c>
      <c r="B4">
        <v>34739614</v>
      </c>
      <c r="C4">
        <v>34739676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34739680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0.96346999999999994</v>
      </c>
      <c r="CY4">
        <f>AD4</f>
        <v>142.74</v>
      </c>
      <c r="CZ4">
        <f>AH4</f>
        <v>7.8</v>
      </c>
      <c r="DA4">
        <f>AL4</f>
        <v>18.3</v>
      </c>
      <c r="DB4">
        <f t="shared" si="0"/>
        <v>105.85</v>
      </c>
      <c r="DC4">
        <f t="shared" si="1"/>
        <v>0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34739614</v>
      </c>
      <c r="C5">
        <v>34739676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34739681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2.0945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34739614</v>
      </c>
      <c r="C6">
        <v>34739676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34739682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2.0945</v>
      </c>
      <c r="CY6">
        <f>AB6</f>
        <v>1250</v>
      </c>
      <c r="CZ6">
        <f>AF6</f>
        <v>100</v>
      </c>
      <c r="DA6">
        <f>AJ6</f>
        <v>12.5</v>
      </c>
      <c r="DB6">
        <f t="shared" si="0"/>
        <v>2950</v>
      </c>
      <c r="DC6">
        <f t="shared" si="1"/>
        <v>398.25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34739613</v>
      </c>
      <c r="C7">
        <v>34739683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34739686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0.62976999999999994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  <c r="GQ7">
        <v>-1</v>
      </c>
      <c r="GR7">
        <v>-1</v>
      </c>
    </row>
    <row r="8" spans="1:200" x14ac:dyDescent="0.2">
      <c r="A8">
        <f>ROW(Source!A26)</f>
        <v>26</v>
      </c>
      <c r="B8">
        <v>34739613</v>
      </c>
      <c r="C8">
        <v>34739683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34739687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0.62976999999999994</v>
      </c>
      <c r="CY8">
        <f>AB8</f>
        <v>59.47</v>
      </c>
      <c r="CZ8">
        <f>AF8</f>
        <v>59.47</v>
      </c>
      <c r="DA8">
        <f>AJ8</f>
        <v>1</v>
      </c>
      <c r="DB8">
        <f t="shared" si="0"/>
        <v>527.5</v>
      </c>
      <c r="DC8">
        <f t="shared" si="1"/>
        <v>102.89</v>
      </c>
      <c r="GQ8">
        <v>-1</v>
      </c>
      <c r="GR8">
        <v>-1</v>
      </c>
    </row>
    <row r="9" spans="1:200" x14ac:dyDescent="0.2">
      <c r="A9">
        <f>ROW(Source!A27)</f>
        <v>27</v>
      </c>
      <c r="B9">
        <v>34739614</v>
      </c>
      <c r="C9">
        <v>34739683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34739686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0.62976999999999994</v>
      </c>
      <c r="CY9">
        <f>AD9</f>
        <v>0</v>
      </c>
      <c r="CZ9">
        <f>AH9</f>
        <v>0</v>
      </c>
      <c r="DA9">
        <f>AL9</f>
        <v>1</v>
      </c>
      <c r="DB9">
        <f t="shared" si="0"/>
        <v>0</v>
      </c>
      <c r="DC9">
        <f t="shared" si="1"/>
        <v>0</v>
      </c>
      <c r="GQ9">
        <v>-1</v>
      </c>
      <c r="GR9">
        <v>-1</v>
      </c>
    </row>
    <row r="10" spans="1:200" x14ac:dyDescent="0.2">
      <c r="A10">
        <f>ROW(Source!A27)</f>
        <v>27</v>
      </c>
      <c r="B10">
        <v>34739614</v>
      </c>
      <c r="C10">
        <v>34739683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34739687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0.62976999999999994</v>
      </c>
      <c r="CY10">
        <f>AB10</f>
        <v>743.38</v>
      </c>
      <c r="CZ10">
        <f>AF10</f>
        <v>59.47</v>
      </c>
      <c r="DA10">
        <f>AJ10</f>
        <v>12.5</v>
      </c>
      <c r="DB10">
        <f t="shared" si="0"/>
        <v>527.5</v>
      </c>
      <c r="DC10">
        <f t="shared" si="1"/>
        <v>102.89</v>
      </c>
      <c r="GQ10">
        <v>-1</v>
      </c>
      <c r="GR10">
        <v>-1</v>
      </c>
    </row>
    <row r="11" spans="1:200" x14ac:dyDescent="0.2">
      <c r="A11">
        <f>ROW(Source!A28)</f>
        <v>28</v>
      </c>
      <c r="B11">
        <v>34739613</v>
      </c>
      <c r="C11">
        <v>34739688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34739690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28.349999999999998</v>
      </c>
      <c r="CY11">
        <f>AD11</f>
        <v>8.3800000000000008</v>
      </c>
      <c r="CZ11">
        <f>AH11</f>
        <v>8.3800000000000008</v>
      </c>
      <c r="DA11">
        <f>AL11</f>
        <v>1</v>
      </c>
      <c r="DB11">
        <f t="shared" si="0"/>
        <v>1583.82</v>
      </c>
      <c r="DC11">
        <f t="shared" si="1"/>
        <v>0</v>
      </c>
      <c r="GQ11">
        <v>-1</v>
      </c>
      <c r="GR11">
        <v>-1</v>
      </c>
    </row>
    <row r="12" spans="1:200" x14ac:dyDescent="0.2">
      <c r="A12">
        <f>ROW(Source!A29)</f>
        <v>29</v>
      </c>
      <c r="B12">
        <v>34739614</v>
      </c>
      <c r="C12">
        <v>34739688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34739690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28.349999999999998</v>
      </c>
      <c r="CY12">
        <f>AD12</f>
        <v>153.35</v>
      </c>
      <c r="CZ12">
        <f>AH12</f>
        <v>8.3800000000000008</v>
      </c>
      <c r="DA12">
        <f>AL12</f>
        <v>18.3</v>
      </c>
      <c r="DB12">
        <f t="shared" si="0"/>
        <v>1583.82</v>
      </c>
      <c r="DC12">
        <f t="shared" si="1"/>
        <v>0</v>
      </c>
      <c r="GQ12">
        <v>-1</v>
      </c>
      <c r="GR12">
        <v>-1</v>
      </c>
    </row>
    <row r="13" spans="1:200" x14ac:dyDescent="0.2">
      <c r="A13">
        <f>ROW(Source!A30)</f>
        <v>30</v>
      </c>
      <c r="B13">
        <v>34739613</v>
      </c>
      <c r="C13">
        <v>34739691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34739697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12.48</v>
      </c>
      <c r="CY13">
        <f>AD13</f>
        <v>8.17</v>
      </c>
      <c r="CZ13">
        <f>AH13</f>
        <v>8.17</v>
      </c>
      <c r="DA13">
        <f>AL13</f>
        <v>1</v>
      </c>
      <c r="DB13">
        <f t="shared" si="0"/>
        <v>19.61</v>
      </c>
      <c r="DC13">
        <f t="shared" si="1"/>
        <v>0</v>
      </c>
      <c r="GQ13">
        <v>-1</v>
      </c>
      <c r="GR13">
        <v>-1</v>
      </c>
    </row>
    <row r="14" spans="1:200" x14ac:dyDescent="0.2">
      <c r="A14">
        <f>ROW(Source!A30)</f>
        <v>30</v>
      </c>
      <c r="B14">
        <v>34739613</v>
      </c>
      <c r="C14">
        <v>34739691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34739698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2.8080000000000003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  <c r="GQ14">
        <v>-1</v>
      </c>
      <c r="GR14">
        <v>-1</v>
      </c>
    </row>
    <row r="15" spans="1:200" x14ac:dyDescent="0.2">
      <c r="A15">
        <f>ROW(Source!A30)</f>
        <v>30</v>
      </c>
      <c r="B15">
        <v>34739613</v>
      </c>
      <c r="C15">
        <v>34739691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34739699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0.41600000000000004</v>
      </c>
      <c r="CY15">
        <f>AB15</f>
        <v>90.4</v>
      </c>
      <c r="CZ15">
        <f>AF15</f>
        <v>90.4</v>
      </c>
      <c r="DA15">
        <f>AJ15</f>
        <v>1</v>
      </c>
      <c r="DB15">
        <f t="shared" si="0"/>
        <v>7.23</v>
      </c>
      <c r="DC15">
        <f t="shared" si="1"/>
        <v>0.93</v>
      </c>
      <c r="GQ15">
        <v>-1</v>
      </c>
      <c r="GR15">
        <v>-1</v>
      </c>
    </row>
    <row r="16" spans="1:200" x14ac:dyDescent="0.2">
      <c r="A16">
        <f>ROW(Source!A30)</f>
        <v>30</v>
      </c>
      <c r="B16">
        <v>34739613</v>
      </c>
      <c r="C16">
        <v>34739691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34739700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4.7840000000000007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f t="shared" si="0"/>
        <v>0.51</v>
      </c>
      <c r="DC16">
        <f t="shared" si="1"/>
        <v>0</v>
      </c>
      <c r="GQ16">
        <v>-1</v>
      </c>
      <c r="GR16">
        <v>-1</v>
      </c>
    </row>
    <row r="17" spans="1:200" x14ac:dyDescent="0.2">
      <c r="A17">
        <f>ROW(Source!A30)</f>
        <v>30</v>
      </c>
      <c r="B17">
        <v>34739613</v>
      </c>
      <c r="C17">
        <v>34739691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34739701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2.3920000000000003</v>
      </c>
      <c r="CY17">
        <f>AB17</f>
        <v>90</v>
      </c>
      <c r="CZ17">
        <f>AF17</f>
        <v>90</v>
      </c>
      <c r="DA17">
        <f>AJ17</f>
        <v>1</v>
      </c>
      <c r="DB17">
        <f t="shared" si="0"/>
        <v>41.4</v>
      </c>
      <c r="DC17">
        <f t="shared" si="1"/>
        <v>4.63</v>
      </c>
      <c r="GQ17">
        <v>-1</v>
      </c>
      <c r="GR17">
        <v>-1</v>
      </c>
    </row>
    <row r="18" spans="1:200" x14ac:dyDescent="0.2">
      <c r="A18">
        <f>ROW(Source!A31)</f>
        <v>31</v>
      </c>
      <c r="B18">
        <v>34739614</v>
      </c>
      <c r="C18">
        <v>34739691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34739697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12.48</v>
      </c>
      <c r="CY18">
        <f>AD18</f>
        <v>149.51</v>
      </c>
      <c r="CZ18">
        <f>AH18</f>
        <v>8.17</v>
      </c>
      <c r="DA18">
        <f>AL18</f>
        <v>18.3</v>
      </c>
      <c r="DB18">
        <f t="shared" si="0"/>
        <v>19.61</v>
      </c>
      <c r="DC18">
        <f t="shared" si="1"/>
        <v>0</v>
      </c>
      <c r="GQ18">
        <v>-1</v>
      </c>
      <c r="GR18">
        <v>-1</v>
      </c>
    </row>
    <row r="19" spans="1:200" x14ac:dyDescent="0.2">
      <c r="A19">
        <f>ROW(Source!A31)</f>
        <v>31</v>
      </c>
      <c r="B19">
        <v>34739614</v>
      </c>
      <c r="C19">
        <v>34739691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34739698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2.8080000000000003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  <c r="GQ19">
        <v>-1</v>
      </c>
      <c r="GR19">
        <v>-1</v>
      </c>
    </row>
    <row r="20" spans="1:200" x14ac:dyDescent="0.2">
      <c r="A20">
        <f>ROW(Source!A31)</f>
        <v>31</v>
      </c>
      <c r="B20">
        <v>34739614</v>
      </c>
      <c r="C20">
        <v>34739691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34739699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0.41600000000000004</v>
      </c>
      <c r="CY20">
        <f>AB20</f>
        <v>1130</v>
      </c>
      <c r="CZ20">
        <f>AF20</f>
        <v>90.4</v>
      </c>
      <c r="DA20">
        <f>AJ20</f>
        <v>12.5</v>
      </c>
      <c r="DB20">
        <f t="shared" si="0"/>
        <v>7.23</v>
      </c>
      <c r="DC20">
        <f t="shared" si="1"/>
        <v>0.93</v>
      </c>
      <c r="GQ20">
        <v>-1</v>
      </c>
      <c r="GR20">
        <v>-1</v>
      </c>
    </row>
    <row r="21" spans="1:200" x14ac:dyDescent="0.2">
      <c r="A21">
        <f>ROW(Source!A31)</f>
        <v>31</v>
      </c>
      <c r="B21">
        <v>34739614</v>
      </c>
      <c r="C21">
        <v>34739691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34739700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4.7840000000000007</v>
      </c>
      <c r="CY21">
        <f>AB21</f>
        <v>6.88</v>
      </c>
      <c r="CZ21">
        <f>AF21</f>
        <v>0.55000000000000004</v>
      </c>
      <c r="DA21">
        <f>AJ21</f>
        <v>12.5</v>
      </c>
      <c r="DB21">
        <f t="shared" si="0"/>
        <v>0.51</v>
      </c>
      <c r="DC21">
        <f t="shared" si="1"/>
        <v>0</v>
      </c>
      <c r="GQ21">
        <v>-1</v>
      </c>
      <c r="GR21">
        <v>-1</v>
      </c>
    </row>
    <row r="22" spans="1:200" x14ac:dyDescent="0.2">
      <c r="A22">
        <f>ROW(Source!A31)</f>
        <v>31</v>
      </c>
      <c r="B22">
        <v>34739614</v>
      </c>
      <c r="C22">
        <v>34739691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34739701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2.3920000000000003</v>
      </c>
      <c r="CY22">
        <f>AB22</f>
        <v>1125</v>
      </c>
      <c r="CZ22">
        <f>AF22</f>
        <v>90</v>
      </c>
      <c r="DA22">
        <f>AJ22</f>
        <v>12.5</v>
      </c>
      <c r="DB22">
        <f t="shared" si="0"/>
        <v>41.4</v>
      </c>
      <c r="DC22">
        <f t="shared" si="1"/>
        <v>4.63</v>
      </c>
      <c r="GQ22">
        <v>-1</v>
      </c>
      <c r="GR22">
        <v>-1</v>
      </c>
    </row>
    <row r="23" spans="1:200" x14ac:dyDescent="0.2">
      <c r="A23">
        <f>ROW(Source!A32)</f>
        <v>32</v>
      </c>
      <c r="B23">
        <v>34739613</v>
      </c>
      <c r="C23">
        <v>34739704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34739710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10.799999999999999</v>
      </c>
      <c r="CY23">
        <f>AD23</f>
        <v>7.8</v>
      </c>
      <c r="CZ23">
        <f>AH23</f>
        <v>7.8</v>
      </c>
      <c r="DA23">
        <f>AL23</f>
        <v>1</v>
      </c>
      <c r="DB23">
        <f t="shared" si="0"/>
        <v>1404</v>
      </c>
      <c r="DC23">
        <f t="shared" si="1"/>
        <v>0</v>
      </c>
      <c r="GQ23">
        <v>-1</v>
      </c>
      <c r="GR23">
        <v>-1</v>
      </c>
    </row>
    <row r="24" spans="1:200" x14ac:dyDescent="0.2">
      <c r="A24">
        <f>ROW(Source!A32)</f>
        <v>32</v>
      </c>
      <c r="B24">
        <v>34739613</v>
      </c>
      <c r="C24">
        <v>34739704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34739711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1.0877999999999999</v>
      </c>
      <c r="CY24">
        <f>AD24</f>
        <v>0</v>
      </c>
      <c r="CZ24">
        <f>AH24</f>
        <v>0</v>
      </c>
      <c r="DA24">
        <f>AL24</f>
        <v>1</v>
      </c>
      <c r="DB24">
        <f t="shared" si="0"/>
        <v>0</v>
      </c>
      <c r="DC24">
        <f t="shared" si="1"/>
        <v>0</v>
      </c>
      <c r="GQ24">
        <v>-1</v>
      </c>
      <c r="GR24">
        <v>-1</v>
      </c>
    </row>
    <row r="25" spans="1:200" x14ac:dyDescent="0.2">
      <c r="A25">
        <f>ROW(Source!A32)</f>
        <v>32</v>
      </c>
      <c r="B25">
        <v>34739613</v>
      </c>
      <c r="C25">
        <v>34739704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34739712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1.08</v>
      </c>
      <c r="CY25">
        <f>AB25</f>
        <v>86.4</v>
      </c>
      <c r="CZ25">
        <f>AF25</f>
        <v>86.4</v>
      </c>
      <c r="DA25">
        <f>AJ25</f>
        <v>1</v>
      </c>
      <c r="DB25">
        <f t="shared" si="0"/>
        <v>1555.2</v>
      </c>
      <c r="DC25">
        <f t="shared" si="1"/>
        <v>243</v>
      </c>
      <c r="GQ25">
        <v>-1</v>
      </c>
      <c r="GR25">
        <v>-1</v>
      </c>
    </row>
    <row r="26" spans="1:200" x14ac:dyDescent="0.2">
      <c r="A26">
        <f>ROW(Source!A32)</f>
        <v>32</v>
      </c>
      <c r="B26">
        <v>34739613</v>
      </c>
      <c r="C26">
        <v>34739704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34739713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2.88</v>
      </c>
      <c r="CY26">
        <f>AB26</f>
        <v>0.5</v>
      </c>
      <c r="CZ26">
        <f>AF26</f>
        <v>0.5</v>
      </c>
      <c r="DA26">
        <f>AJ26</f>
        <v>1</v>
      </c>
      <c r="DB26">
        <f t="shared" si="0"/>
        <v>24</v>
      </c>
      <c r="DC26">
        <f t="shared" si="1"/>
        <v>0</v>
      </c>
      <c r="GQ26">
        <v>-1</v>
      </c>
      <c r="GR26">
        <v>-1</v>
      </c>
    </row>
    <row r="27" spans="1:200" x14ac:dyDescent="0.2">
      <c r="A27">
        <f>ROW(Source!A32)</f>
        <v>32</v>
      </c>
      <c r="B27">
        <v>34739613</v>
      </c>
      <c r="C27">
        <v>34739704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34739714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7.7999999999999996E-3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f t="shared" si="0"/>
        <v>8.5399999999999991</v>
      </c>
      <c r="DC27">
        <f t="shared" si="1"/>
        <v>1.51</v>
      </c>
      <c r="GQ27">
        <v>-1</v>
      </c>
      <c r="GR27">
        <v>-1</v>
      </c>
    </row>
    <row r="28" spans="1:200" x14ac:dyDescent="0.2">
      <c r="A28">
        <f>ROW(Source!A33)</f>
        <v>33</v>
      </c>
      <c r="B28">
        <v>34739614</v>
      </c>
      <c r="C28">
        <v>34739704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34739710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10.799999999999999</v>
      </c>
      <c r="CY28">
        <f>AD28</f>
        <v>142.74</v>
      </c>
      <c r="CZ28">
        <f>AH28</f>
        <v>7.8</v>
      </c>
      <c r="DA28">
        <f>AL28</f>
        <v>18.3</v>
      </c>
      <c r="DB28">
        <f t="shared" si="0"/>
        <v>1404</v>
      </c>
      <c r="DC28">
        <f t="shared" si="1"/>
        <v>0</v>
      </c>
      <c r="GQ28">
        <v>-1</v>
      </c>
      <c r="GR28">
        <v>-1</v>
      </c>
    </row>
    <row r="29" spans="1:200" x14ac:dyDescent="0.2">
      <c r="A29">
        <f>ROW(Source!A33)</f>
        <v>33</v>
      </c>
      <c r="B29">
        <v>34739614</v>
      </c>
      <c r="C29">
        <v>34739704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34739711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1.0877999999999999</v>
      </c>
      <c r="CY29">
        <f>AD29</f>
        <v>0</v>
      </c>
      <c r="CZ29">
        <f>AH29</f>
        <v>0</v>
      </c>
      <c r="DA29">
        <f>AL29</f>
        <v>1</v>
      </c>
      <c r="DB29">
        <f t="shared" si="0"/>
        <v>0</v>
      </c>
      <c r="DC29">
        <f t="shared" si="1"/>
        <v>0</v>
      </c>
      <c r="GQ29">
        <v>-1</v>
      </c>
      <c r="GR29">
        <v>-1</v>
      </c>
    </row>
    <row r="30" spans="1:200" x14ac:dyDescent="0.2">
      <c r="A30">
        <f>ROW(Source!A33)</f>
        <v>33</v>
      </c>
      <c r="B30">
        <v>34739614</v>
      </c>
      <c r="C30">
        <v>34739704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34739712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1.08</v>
      </c>
      <c r="CY30">
        <f>AB30</f>
        <v>1080</v>
      </c>
      <c r="CZ30">
        <f>AF30</f>
        <v>86.4</v>
      </c>
      <c r="DA30">
        <f>AJ30</f>
        <v>12.5</v>
      </c>
      <c r="DB30">
        <f t="shared" si="0"/>
        <v>1555.2</v>
      </c>
      <c r="DC30">
        <f t="shared" si="1"/>
        <v>243</v>
      </c>
      <c r="GQ30">
        <v>-1</v>
      </c>
      <c r="GR30">
        <v>-1</v>
      </c>
    </row>
    <row r="31" spans="1:200" x14ac:dyDescent="0.2">
      <c r="A31">
        <f>ROW(Source!A33)</f>
        <v>33</v>
      </c>
      <c r="B31">
        <v>34739614</v>
      </c>
      <c r="C31">
        <v>34739704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34739713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2.88</v>
      </c>
      <c r="CY31">
        <f>AB31</f>
        <v>6.25</v>
      </c>
      <c r="CZ31">
        <f>AF31</f>
        <v>0.5</v>
      </c>
      <c r="DA31">
        <f>AJ31</f>
        <v>12.5</v>
      </c>
      <c r="DB31">
        <f t="shared" si="0"/>
        <v>24</v>
      </c>
      <c r="DC31">
        <f t="shared" si="1"/>
        <v>0</v>
      </c>
      <c r="GQ31">
        <v>-1</v>
      </c>
      <c r="GR31">
        <v>-1</v>
      </c>
    </row>
    <row r="32" spans="1:200" x14ac:dyDescent="0.2">
      <c r="A32">
        <f>ROW(Source!A33)</f>
        <v>33</v>
      </c>
      <c r="B32">
        <v>34739614</v>
      </c>
      <c r="C32">
        <v>34739704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34739714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7.7999999999999996E-3</v>
      </c>
      <c r="CY32">
        <f>AB32</f>
        <v>821.38</v>
      </c>
      <c r="CZ32">
        <f>AF32</f>
        <v>65.709999999999994</v>
      </c>
      <c r="DA32">
        <f>AJ32</f>
        <v>12.5</v>
      </c>
      <c r="DB32">
        <f t="shared" si="0"/>
        <v>8.5399999999999991</v>
      </c>
      <c r="DC32">
        <f t="shared" si="1"/>
        <v>1.51</v>
      </c>
      <c r="GQ32">
        <v>-1</v>
      </c>
      <c r="GR32">
        <v>-1</v>
      </c>
    </row>
    <row r="33" spans="1:200" x14ac:dyDescent="0.2">
      <c r="A33">
        <f>ROW(Source!A34)</f>
        <v>34</v>
      </c>
      <c r="B33">
        <v>34739613</v>
      </c>
      <c r="C33">
        <v>34739718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34739726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484</v>
      </c>
      <c r="CY33">
        <f>AD33</f>
        <v>9.6199999999999992</v>
      </c>
      <c r="CZ33">
        <f>AH33</f>
        <v>9.6199999999999992</v>
      </c>
      <c r="DA33">
        <f>AL33</f>
        <v>1</v>
      </c>
      <c r="DB33">
        <f t="shared" ref="DB33:DB64" si="2">ROUND(ROUND(AT33*CZ33,2),2)</f>
        <v>2328.04</v>
      </c>
      <c r="DC33">
        <f t="shared" ref="DC33:DC64" si="3">ROUND(ROUND(AT33*AG33,2),2)</f>
        <v>0</v>
      </c>
      <c r="GQ33">
        <v>-1</v>
      </c>
      <c r="GR33">
        <v>-1</v>
      </c>
    </row>
    <row r="34" spans="1:200" x14ac:dyDescent="0.2">
      <c r="A34">
        <f>ROW(Source!A34)</f>
        <v>34</v>
      </c>
      <c r="B34">
        <v>34739613</v>
      </c>
      <c r="C34">
        <v>34739718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34739727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45.36</v>
      </c>
      <c r="CY34">
        <f>AD34</f>
        <v>0</v>
      </c>
      <c r="CZ34">
        <f>AH34</f>
        <v>0</v>
      </c>
      <c r="DA34">
        <f>AL34</f>
        <v>1</v>
      </c>
      <c r="DB34">
        <f t="shared" si="2"/>
        <v>0</v>
      </c>
      <c r="DC34">
        <f t="shared" si="3"/>
        <v>0</v>
      </c>
      <c r="GQ34">
        <v>-1</v>
      </c>
      <c r="GR34">
        <v>-1</v>
      </c>
    </row>
    <row r="35" spans="1:200" x14ac:dyDescent="0.2">
      <c r="A35">
        <f>ROW(Source!A34)</f>
        <v>34</v>
      </c>
      <c r="B35">
        <v>34739613</v>
      </c>
      <c r="C35">
        <v>34739718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34739728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9.18</v>
      </c>
      <c r="CY35">
        <f>AB35</f>
        <v>120.04</v>
      </c>
      <c r="CZ35">
        <f>AF35</f>
        <v>120.04</v>
      </c>
      <c r="DA35">
        <f>AJ35</f>
        <v>1</v>
      </c>
      <c r="DB35">
        <f t="shared" si="2"/>
        <v>550.98</v>
      </c>
      <c r="DC35">
        <f t="shared" si="3"/>
        <v>61.97</v>
      </c>
      <c r="GQ35">
        <v>-1</v>
      </c>
      <c r="GR35">
        <v>-1</v>
      </c>
    </row>
    <row r="36" spans="1:200" x14ac:dyDescent="0.2">
      <c r="A36">
        <f>ROW(Source!A34)</f>
        <v>34</v>
      </c>
      <c r="B36">
        <v>34739613</v>
      </c>
      <c r="C36">
        <v>34739718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34739729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28.76</v>
      </c>
      <c r="CY36">
        <f>AB36</f>
        <v>102.51</v>
      </c>
      <c r="CZ36">
        <f>AF36</f>
        <v>102.51</v>
      </c>
      <c r="DA36">
        <f>AJ36</f>
        <v>1</v>
      </c>
      <c r="DB36">
        <f t="shared" si="2"/>
        <v>1474.09</v>
      </c>
      <c r="DC36">
        <f t="shared" si="3"/>
        <v>207.07</v>
      </c>
      <c r="GQ36">
        <v>-1</v>
      </c>
      <c r="GR36">
        <v>-1</v>
      </c>
    </row>
    <row r="37" spans="1:200" x14ac:dyDescent="0.2">
      <c r="A37">
        <f>ROW(Source!A34)</f>
        <v>34</v>
      </c>
      <c r="B37">
        <v>34739613</v>
      </c>
      <c r="C37">
        <v>34739718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34739730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7.42</v>
      </c>
      <c r="CY37">
        <f>AB37</f>
        <v>83.1</v>
      </c>
      <c r="CZ37">
        <f>AF37</f>
        <v>83.1</v>
      </c>
      <c r="DA37">
        <f>AJ37</f>
        <v>1</v>
      </c>
      <c r="DB37">
        <f t="shared" si="2"/>
        <v>308.3</v>
      </c>
      <c r="DC37">
        <f t="shared" si="3"/>
        <v>53.42</v>
      </c>
      <c r="GQ37">
        <v>-1</v>
      </c>
      <c r="GR37">
        <v>-1</v>
      </c>
    </row>
    <row r="38" spans="1:200" x14ac:dyDescent="0.2">
      <c r="A38">
        <f>ROW(Source!A34)</f>
        <v>34</v>
      </c>
      <c r="B38">
        <v>34739613</v>
      </c>
      <c r="C38">
        <v>34739718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34739731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1.94</v>
      </c>
      <c r="CY38">
        <f>AB38</f>
        <v>1.2</v>
      </c>
      <c r="CZ38">
        <f>AF38</f>
        <v>1.2</v>
      </c>
      <c r="DA38">
        <f>AJ38</f>
        <v>1</v>
      </c>
      <c r="DB38">
        <f t="shared" si="2"/>
        <v>1.1599999999999999</v>
      </c>
      <c r="DC38">
        <f t="shared" si="3"/>
        <v>0</v>
      </c>
      <c r="GQ38">
        <v>-1</v>
      </c>
      <c r="GR38">
        <v>-1</v>
      </c>
    </row>
    <row r="39" spans="1:200" x14ac:dyDescent="0.2">
      <c r="A39">
        <f>ROW(Source!A34)</f>
        <v>34</v>
      </c>
      <c r="B39">
        <v>34739613</v>
      </c>
      <c r="C39">
        <v>34739718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34739732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22.18</v>
      </c>
      <c r="CY39">
        <f>AB39</f>
        <v>8.1</v>
      </c>
      <c r="CZ39">
        <f>AF39</f>
        <v>8.1</v>
      </c>
      <c r="DA39">
        <f>AJ39</f>
        <v>1</v>
      </c>
      <c r="DB39">
        <f t="shared" si="2"/>
        <v>89.83</v>
      </c>
      <c r="DC39">
        <f t="shared" si="3"/>
        <v>0</v>
      </c>
      <c r="GQ39">
        <v>-1</v>
      </c>
      <c r="GR39">
        <v>-1</v>
      </c>
    </row>
    <row r="40" spans="1:200" x14ac:dyDescent="0.2">
      <c r="A40">
        <f>ROW(Source!A35)</f>
        <v>35</v>
      </c>
      <c r="B40">
        <v>34739614</v>
      </c>
      <c r="C40">
        <v>34739718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34739726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484</v>
      </c>
      <c r="CY40">
        <f>AD40</f>
        <v>176.05</v>
      </c>
      <c r="CZ40">
        <f>AH40</f>
        <v>9.6199999999999992</v>
      </c>
      <c r="DA40">
        <f>AL40</f>
        <v>18.3</v>
      </c>
      <c r="DB40">
        <f t="shared" si="2"/>
        <v>2328.04</v>
      </c>
      <c r="DC40">
        <f t="shared" si="3"/>
        <v>0</v>
      </c>
      <c r="GQ40">
        <v>-1</v>
      </c>
      <c r="GR40">
        <v>-1</v>
      </c>
    </row>
    <row r="41" spans="1:200" x14ac:dyDescent="0.2">
      <c r="A41">
        <f>ROW(Source!A35)</f>
        <v>35</v>
      </c>
      <c r="B41">
        <v>34739614</v>
      </c>
      <c r="C41">
        <v>34739718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34739727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45.36</v>
      </c>
      <c r="CY41">
        <f>AD41</f>
        <v>0</v>
      </c>
      <c r="CZ41">
        <f>AH41</f>
        <v>0</v>
      </c>
      <c r="DA41">
        <f>AL41</f>
        <v>1</v>
      </c>
      <c r="DB41">
        <f t="shared" si="2"/>
        <v>0</v>
      </c>
      <c r="DC41">
        <f t="shared" si="3"/>
        <v>0</v>
      </c>
      <c r="GQ41">
        <v>-1</v>
      </c>
      <c r="GR41">
        <v>-1</v>
      </c>
    </row>
    <row r="42" spans="1:200" x14ac:dyDescent="0.2">
      <c r="A42">
        <f>ROW(Source!A35)</f>
        <v>35</v>
      </c>
      <c r="B42">
        <v>34739614</v>
      </c>
      <c r="C42">
        <v>34739718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34739728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9.18</v>
      </c>
      <c r="CY42">
        <f>AB42</f>
        <v>1500.5</v>
      </c>
      <c r="CZ42">
        <f>AF42</f>
        <v>120.04</v>
      </c>
      <c r="DA42">
        <f>AJ42</f>
        <v>12.5</v>
      </c>
      <c r="DB42">
        <f t="shared" si="2"/>
        <v>550.98</v>
      </c>
      <c r="DC42">
        <f t="shared" si="3"/>
        <v>61.97</v>
      </c>
      <c r="GQ42">
        <v>-1</v>
      </c>
      <c r="GR42">
        <v>-1</v>
      </c>
    </row>
    <row r="43" spans="1:200" x14ac:dyDescent="0.2">
      <c r="A43">
        <f>ROW(Source!A35)</f>
        <v>35</v>
      </c>
      <c r="B43">
        <v>34739614</v>
      </c>
      <c r="C43">
        <v>34739718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34739729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28.76</v>
      </c>
      <c r="CY43">
        <f>AB43</f>
        <v>1281.3800000000001</v>
      </c>
      <c r="CZ43">
        <f>AF43</f>
        <v>102.51</v>
      </c>
      <c r="DA43">
        <f>AJ43</f>
        <v>12.5</v>
      </c>
      <c r="DB43">
        <f t="shared" si="2"/>
        <v>1474.09</v>
      </c>
      <c r="DC43">
        <f t="shared" si="3"/>
        <v>207.07</v>
      </c>
      <c r="GQ43">
        <v>-1</v>
      </c>
      <c r="GR43">
        <v>-1</v>
      </c>
    </row>
    <row r="44" spans="1:200" x14ac:dyDescent="0.2">
      <c r="A44">
        <f>ROW(Source!A35)</f>
        <v>35</v>
      </c>
      <c r="B44">
        <v>34739614</v>
      </c>
      <c r="C44">
        <v>34739718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34739730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7.42</v>
      </c>
      <c r="CY44">
        <f>AB44</f>
        <v>1038.75</v>
      </c>
      <c r="CZ44">
        <f>AF44</f>
        <v>83.1</v>
      </c>
      <c r="DA44">
        <f>AJ44</f>
        <v>12.5</v>
      </c>
      <c r="DB44">
        <f t="shared" si="2"/>
        <v>308.3</v>
      </c>
      <c r="DC44">
        <f t="shared" si="3"/>
        <v>53.42</v>
      </c>
      <c r="GQ44">
        <v>-1</v>
      </c>
      <c r="GR44">
        <v>-1</v>
      </c>
    </row>
    <row r="45" spans="1:200" x14ac:dyDescent="0.2">
      <c r="A45">
        <f>ROW(Source!A35)</f>
        <v>35</v>
      </c>
      <c r="B45">
        <v>34739614</v>
      </c>
      <c r="C45">
        <v>34739718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34739731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1.94</v>
      </c>
      <c r="CY45">
        <f>AB45</f>
        <v>15</v>
      </c>
      <c r="CZ45">
        <f>AF45</f>
        <v>1.2</v>
      </c>
      <c r="DA45">
        <f>AJ45</f>
        <v>12.5</v>
      </c>
      <c r="DB45">
        <f t="shared" si="2"/>
        <v>1.1599999999999999</v>
      </c>
      <c r="DC45">
        <f t="shared" si="3"/>
        <v>0</v>
      </c>
      <c r="GQ45">
        <v>-1</v>
      </c>
      <c r="GR45">
        <v>-1</v>
      </c>
    </row>
    <row r="46" spans="1:200" x14ac:dyDescent="0.2">
      <c r="A46">
        <f>ROW(Source!A35)</f>
        <v>35</v>
      </c>
      <c r="B46">
        <v>34739614</v>
      </c>
      <c r="C46">
        <v>34739718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34739732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22.18</v>
      </c>
      <c r="CY46">
        <f>AB46</f>
        <v>101.25</v>
      </c>
      <c r="CZ46">
        <f>AF46</f>
        <v>8.1</v>
      </c>
      <c r="DA46">
        <f>AJ46</f>
        <v>12.5</v>
      </c>
      <c r="DB46">
        <f t="shared" si="2"/>
        <v>89.83</v>
      </c>
      <c r="DC46">
        <f t="shared" si="3"/>
        <v>0</v>
      </c>
      <c r="GQ46">
        <v>-1</v>
      </c>
      <c r="GR46">
        <v>-1</v>
      </c>
    </row>
    <row r="47" spans="1:200" x14ac:dyDescent="0.2">
      <c r="A47">
        <f>ROW(Source!A36)</f>
        <v>36</v>
      </c>
      <c r="B47">
        <v>34739613</v>
      </c>
      <c r="C47">
        <v>34739740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34739743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f t="shared" si="2"/>
        <v>0</v>
      </c>
      <c r="DC47">
        <f t="shared" si="3"/>
        <v>0</v>
      </c>
      <c r="GQ47">
        <v>-1</v>
      </c>
      <c r="GR47">
        <v>-1</v>
      </c>
    </row>
    <row r="48" spans="1:200" x14ac:dyDescent="0.2">
      <c r="A48">
        <f>ROW(Source!A36)</f>
        <v>36</v>
      </c>
      <c r="B48">
        <v>34739613</v>
      </c>
      <c r="C48">
        <v>34739740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34739744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f t="shared" si="2"/>
        <v>527.5</v>
      </c>
      <c r="DC48">
        <f t="shared" si="3"/>
        <v>102.89</v>
      </c>
      <c r="GQ48">
        <v>-1</v>
      </c>
      <c r="GR48">
        <v>-1</v>
      </c>
    </row>
    <row r="49" spans="1:200" x14ac:dyDescent="0.2">
      <c r="A49">
        <f>ROW(Source!A37)</f>
        <v>37</v>
      </c>
      <c r="B49">
        <v>34739614</v>
      </c>
      <c r="C49">
        <v>34739740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34739743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f t="shared" si="2"/>
        <v>0</v>
      </c>
      <c r="DC49">
        <f t="shared" si="3"/>
        <v>0</v>
      </c>
      <c r="GQ49">
        <v>-1</v>
      </c>
      <c r="GR49">
        <v>-1</v>
      </c>
    </row>
    <row r="50" spans="1:200" x14ac:dyDescent="0.2">
      <c r="A50">
        <f>ROW(Source!A37)</f>
        <v>37</v>
      </c>
      <c r="B50">
        <v>34739614</v>
      </c>
      <c r="C50">
        <v>34739740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34739744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f t="shared" si="2"/>
        <v>527.5</v>
      </c>
      <c r="DC50">
        <f t="shared" si="3"/>
        <v>102.89</v>
      </c>
      <c r="GQ50">
        <v>-1</v>
      </c>
      <c r="GR50">
        <v>-1</v>
      </c>
    </row>
    <row r="51" spans="1:200" x14ac:dyDescent="0.2">
      <c r="A51">
        <f>ROW(Source!A38)</f>
        <v>38</v>
      </c>
      <c r="B51">
        <v>34739613</v>
      </c>
      <c r="C51">
        <v>34739745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34739748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f t="shared" si="2"/>
        <v>0</v>
      </c>
      <c r="DC51">
        <f t="shared" si="3"/>
        <v>0</v>
      </c>
      <c r="GQ51">
        <v>-1</v>
      </c>
      <c r="GR51">
        <v>-1</v>
      </c>
    </row>
    <row r="52" spans="1:200" x14ac:dyDescent="0.2">
      <c r="A52">
        <f>ROW(Source!A38)</f>
        <v>38</v>
      </c>
      <c r="B52">
        <v>34739613</v>
      </c>
      <c r="C52">
        <v>34739745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34739749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f t="shared" si="2"/>
        <v>136.79</v>
      </c>
      <c r="DC52">
        <f t="shared" si="3"/>
        <v>23.36</v>
      </c>
      <c r="GQ52">
        <v>-1</v>
      </c>
      <c r="GR52">
        <v>-1</v>
      </c>
    </row>
    <row r="53" spans="1:200" x14ac:dyDescent="0.2">
      <c r="A53">
        <f>ROW(Source!A39)</f>
        <v>39</v>
      </c>
      <c r="B53">
        <v>34739614</v>
      </c>
      <c r="C53">
        <v>34739745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34739748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  <c r="GQ53">
        <v>-1</v>
      </c>
      <c r="GR53">
        <v>-1</v>
      </c>
    </row>
    <row r="54" spans="1:200" x14ac:dyDescent="0.2">
      <c r="A54">
        <f>ROW(Source!A39)</f>
        <v>39</v>
      </c>
      <c r="B54">
        <v>34739614</v>
      </c>
      <c r="C54">
        <v>34739745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34739749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f t="shared" si="2"/>
        <v>136.79</v>
      </c>
      <c r="DC54">
        <f t="shared" si="3"/>
        <v>23.36</v>
      </c>
      <c r="GQ54">
        <v>-1</v>
      </c>
      <c r="GR54">
        <v>-1</v>
      </c>
    </row>
    <row r="55" spans="1:200" x14ac:dyDescent="0.2">
      <c r="A55">
        <f>ROW(Source!A40)</f>
        <v>40</v>
      </c>
      <c r="B55">
        <v>34739613</v>
      </c>
      <c r="C55">
        <v>34739750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34739755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f t="shared" si="2"/>
        <v>106.88</v>
      </c>
      <c r="DC55">
        <f t="shared" si="3"/>
        <v>0</v>
      </c>
      <c r="GQ55">
        <v>-1</v>
      </c>
      <c r="GR55">
        <v>-1</v>
      </c>
    </row>
    <row r="56" spans="1:200" x14ac:dyDescent="0.2">
      <c r="A56">
        <f>ROW(Source!A40)</f>
        <v>40</v>
      </c>
      <c r="B56">
        <v>34739613</v>
      </c>
      <c r="C56">
        <v>34739750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34739756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f t="shared" si="2"/>
        <v>0</v>
      </c>
      <c r="DC56">
        <f t="shared" si="3"/>
        <v>0</v>
      </c>
      <c r="GQ56">
        <v>-1</v>
      </c>
      <c r="GR56">
        <v>-1</v>
      </c>
    </row>
    <row r="57" spans="1:200" x14ac:dyDescent="0.2">
      <c r="A57">
        <f>ROW(Source!A40)</f>
        <v>40</v>
      </c>
      <c r="B57">
        <v>34739613</v>
      </c>
      <c r="C57">
        <v>34739750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34739757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f t="shared" si="2"/>
        <v>6.7</v>
      </c>
      <c r="DC57">
        <f t="shared" si="3"/>
        <v>0</v>
      </c>
      <c r="GQ57">
        <v>-1</v>
      </c>
      <c r="GR57">
        <v>-1</v>
      </c>
    </row>
    <row r="58" spans="1:200" x14ac:dyDescent="0.2">
      <c r="A58">
        <f>ROW(Source!A40)</f>
        <v>40</v>
      </c>
      <c r="B58">
        <v>34739613</v>
      </c>
      <c r="C58">
        <v>34739750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34739758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f t="shared" si="2"/>
        <v>273.60000000000002</v>
      </c>
      <c r="DC58">
        <f t="shared" si="3"/>
        <v>30.58</v>
      </c>
      <c r="GQ58">
        <v>-1</v>
      </c>
      <c r="GR58">
        <v>-1</v>
      </c>
    </row>
    <row r="59" spans="1:200" x14ac:dyDescent="0.2">
      <c r="A59">
        <f>ROW(Source!A41)</f>
        <v>41</v>
      </c>
      <c r="B59">
        <v>34739614</v>
      </c>
      <c r="C59">
        <v>34739750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34739755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f t="shared" si="2"/>
        <v>106.88</v>
      </c>
      <c r="DC59">
        <f t="shared" si="3"/>
        <v>0</v>
      </c>
      <c r="GQ59">
        <v>-1</v>
      </c>
      <c r="GR59">
        <v>-1</v>
      </c>
    </row>
    <row r="60" spans="1:200" x14ac:dyDescent="0.2">
      <c r="A60">
        <f>ROW(Source!A41)</f>
        <v>41</v>
      </c>
      <c r="B60">
        <v>34739614</v>
      </c>
      <c r="C60">
        <v>34739750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34739756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f t="shared" si="2"/>
        <v>0</v>
      </c>
      <c r="DC60">
        <f t="shared" si="3"/>
        <v>0</v>
      </c>
      <c r="GQ60">
        <v>-1</v>
      </c>
      <c r="GR60">
        <v>-1</v>
      </c>
    </row>
    <row r="61" spans="1:200" x14ac:dyDescent="0.2">
      <c r="A61">
        <f>ROW(Source!A41)</f>
        <v>41</v>
      </c>
      <c r="B61">
        <v>34739614</v>
      </c>
      <c r="C61">
        <v>34739750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34739757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f t="shared" si="2"/>
        <v>6.7</v>
      </c>
      <c r="DC61">
        <f t="shared" si="3"/>
        <v>0</v>
      </c>
      <c r="GQ61">
        <v>-1</v>
      </c>
      <c r="GR61">
        <v>-1</v>
      </c>
    </row>
    <row r="62" spans="1:200" x14ac:dyDescent="0.2">
      <c r="A62">
        <f>ROW(Source!A41)</f>
        <v>41</v>
      </c>
      <c r="B62">
        <v>34739614</v>
      </c>
      <c r="C62">
        <v>34739750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34739758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f t="shared" si="2"/>
        <v>273.60000000000002</v>
      </c>
      <c r="DC62">
        <f t="shared" si="3"/>
        <v>30.58</v>
      </c>
      <c r="GQ62">
        <v>-1</v>
      </c>
      <c r="GR62">
        <v>-1</v>
      </c>
    </row>
    <row r="63" spans="1:200" x14ac:dyDescent="0.2">
      <c r="A63">
        <f>ROW(Source!A42)</f>
        <v>42</v>
      </c>
      <c r="B63">
        <v>34739613</v>
      </c>
      <c r="C63">
        <v>34739759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34739761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f t="shared" si="2"/>
        <v>1201.2</v>
      </c>
      <c r="DC63">
        <f t="shared" si="3"/>
        <v>0</v>
      </c>
      <c r="GQ63">
        <v>-1</v>
      </c>
      <c r="GR63">
        <v>-1</v>
      </c>
    </row>
    <row r="64" spans="1:200" x14ac:dyDescent="0.2">
      <c r="A64">
        <f>ROW(Source!A43)</f>
        <v>43</v>
      </c>
      <c r="B64">
        <v>34739614</v>
      </c>
      <c r="C64">
        <v>34739759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34739761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f t="shared" si="2"/>
        <v>1201.2</v>
      </c>
      <c r="DC64">
        <f t="shared" si="3"/>
        <v>0</v>
      </c>
      <c r="GQ64">
        <v>-1</v>
      </c>
      <c r="GR64">
        <v>-1</v>
      </c>
    </row>
    <row r="65" spans="1:200" x14ac:dyDescent="0.2">
      <c r="A65">
        <f>ROW(Source!A44)</f>
        <v>44</v>
      </c>
      <c r="B65">
        <v>34739613</v>
      </c>
      <c r="C65">
        <v>34739762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34739764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f t="shared" ref="DB65:DB96" si="4">ROUND(ROUND(AT65*CZ65,2),2)</f>
        <v>729</v>
      </c>
      <c r="DC65">
        <f t="shared" ref="DC65:DC96" si="5">ROUND(ROUND(AT65*AG65,2),2)</f>
        <v>0</v>
      </c>
      <c r="GQ65">
        <v>-1</v>
      </c>
      <c r="GR65">
        <v>-1</v>
      </c>
    </row>
    <row r="66" spans="1:200" x14ac:dyDescent="0.2">
      <c r="A66">
        <f>ROW(Source!A45)</f>
        <v>45</v>
      </c>
      <c r="B66">
        <v>34739614</v>
      </c>
      <c r="C66">
        <v>34739762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34739764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f t="shared" si="4"/>
        <v>729</v>
      </c>
      <c r="DC66">
        <f t="shared" si="5"/>
        <v>0</v>
      </c>
      <c r="GQ66">
        <v>-1</v>
      </c>
      <c r="GR66">
        <v>-1</v>
      </c>
    </row>
    <row r="67" spans="1:200" x14ac:dyDescent="0.2">
      <c r="A67">
        <f>ROW(Source!A46)</f>
        <v>46</v>
      </c>
      <c r="B67">
        <v>34739613</v>
      </c>
      <c r="C67">
        <v>34739765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34739769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f t="shared" si="4"/>
        <v>0</v>
      </c>
      <c r="DC67">
        <f t="shared" si="5"/>
        <v>0</v>
      </c>
      <c r="GQ67">
        <v>-1</v>
      </c>
      <c r="GR67">
        <v>-1</v>
      </c>
    </row>
    <row r="68" spans="1:200" x14ac:dyDescent="0.2">
      <c r="A68">
        <f>ROW(Source!A46)</f>
        <v>46</v>
      </c>
      <c r="B68">
        <v>34739613</v>
      </c>
      <c r="C68">
        <v>34739765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34739770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f t="shared" si="4"/>
        <v>52.98</v>
      </c>
      <c r="DC68">
        <f t="shared" si="5"/>
        <v>9.0500000000000007</v>
      </c>
      <c r="GQ68">
        <v>-1</v>
      </c>
      <c r="GR68">
        <v>-1</v>
      </c>
    </row>
    <row r="69" spans="1:200" x14ac:dyDescent="0.2">
      <c r="A69">
        <f>ROW(Source!A46)</f>
        <v>46</v>
      </c>
      <c r="B69">
        <v>34739613</v>
      </c>
      <c r="C69">
        <v>34739765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34739771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f t="shared" si="4"/>
        <v>52.89</v>
      </c>
      <c r="DC69">
        <f t="shared" si="5"/>
        <v>5.81</v>
      </c>
      <c r="GQ69">
        <v>-1</v>
      </c>
      <c r="GR69">
        <v>-1</v>
      </c>
    </row>
    <row r="70" spans="1:200" x14ac:dyDescent="0.2">
      <c r="A70">
        <f>ROW(Source!A47)</f>
        <v>47</v>
      </c>
      <c r="B70">
        <v>34739614</v>
      </c>
      <c r="C70">
        <v>34739765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34739769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f t="shared" si="4"/>
        <v>0</v>
      </c>
      <c r="DC70">
        <f t="shared" si="5"/>
        <v>0</v>
      </c>
      <c r="GQ70">
        <v>-1</v>
      </c>
      <c r="GR70">
        <v>-1</v>
      </c>
    </row>
    <row r="71" spans="1:200" x14ac:dyDescent="0.2">
      <c r="A71">
        <f>ROW(Source!A47)</f>
        <v>47</v>
      </c>
      <c r="B71">
        <v>34739614</v>
      </c>
      <c r="C71">
        <v>34739765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34739770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f t="shared" si="4"/>
        <v>52.98</v>
      </c>
      <c r="DC71">
        <f t="shared" si="5"/>
        <v>9.0500000000000007</v>
      </c>
      <c r="GQ71">
        <v>-1</v>
      </c>
      <c r="GR71">
        <v>-1</v>
      </c>
    </row>
    <row r="72" spans="1:200" x14ac:dyDescent="0.2">
      <c r="A72">
        <f>ROW(Source!A47)</f>
        <v>47</v>
      </c>
      <c r="B72">
        <v>34739614</v>
      </c>
      <c r="C72">
        <v>34739765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34739771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f t="shared" si="4"/>
        <v>52.89</v>
      </c>
      <c r="DC72">
        <f t="shared" si="5"/>
        <v>5.81</v>
      </c>
      <c r="GQ72">
        <v>-1</v>
      </c>
      <c r="GR72">
        <v>-1</v>
      </c>
    </row>
    <row r="73" spans="1:200" x14ac:dyDescent="0.2">
      <c r="A73">
        <f>ROW(Source!A48)</f>
        <v>48</v>
      </c>
      <c r="B73">
        <v>34739613</v>
      </c>
      <c r="C73">
        <v>34739772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34739779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f t="shared" si="4"/>
        <v>126.07</v>
      </c>
      <c r="DC73">
        <f t="shared" si="5"/>
        <v>0</v>
      </c>
      <c r="GQ73">
        <v>-1</v>
      </c>
      <c r="GR73">
        <v>-1</v>
      </c>
    </row>
    <row r="74" spans="1:200" x14ac:dyDescent="0.2">
      <c r="A74">
        <f>ROW(Source!A48)</f>
        <v>48</v>
      </c>
      <c r="B74">
        <v>34739613</v>
      </c>
      <c r="C74">
        <v>34739772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34739780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f t="shared" si="4"/>
        <v>0</v>
      </c>
      <c r="DC74">
        <f t="shared" si="5"/>
        <v>0</v>
      </c>
      <c r="GQ74">
        <v>-1</v>
      </c>
      <c r="GR74">
        <v>-1</v>
      </c>
    </row>
    <row r="75" spans="1:200" x14ac:dyDescent="0.2">
      <c r="A75">
        <f>ROW(Source!A48)</f>
        <v>48</v>
      </c>
      <c r="B75">
        <v>34739613</v>
      </c>
      <c r="C75">
        <v>34739772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34739781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f t="shared" si="4"/>
        <v>217.71</v>
      </c>
      <c r="DC75">
        <f t="shared" si="5"/>
        <v>23.9</v>
      </c>
      <c r="GQ75">
        <v>-1</v>
      </c>
      <c r="GR75">
        <v>-1</v>
      </c>
    </row>
    <row r="76" spans="1:200" x14ac:dyDescent="0.2">
      <c r="A76">
        <f>ROW(Source!A48)</f>
        <v>48</v>
      </c>
      <c r="B76">
        <v>34739613</v>
      </c>
      <c r="C76">
        <v>34739772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34739782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f t="shared" si="4"/>
        <v>386.06</v>
      </c>
      <c r="DC76">
        <f t="shared" si="5"/>
        <v>43.16</v>
      </c>
      <c r="GQ76">
        <v>-1</v>
      </c>
      <c r="GR76">
        <v>-1</v>
      </c>
    </row>
    <row r="77" spans="1:200" x14ac:dyDescent="0.2">
      <c r="A77">
        <f>ROW(Source!A48)</f>
        <v>48</v>
      </c>
      <c r="B77">
        <v>34739613</v>
      </c>
      <c r="C77">
        <v>34739772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34739783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f t="shared" si="4"/>
        <v>1458.55</v>
      </c>
      <c r="DC77">
        <f t="shared" si="5"/>
        <v>101.95</v>
      </c>
      <c r="GQ77">
        <v>-1</v>
      </c>
      <c r="GR77">
        <v>-1</v>
      </c>
    </row>
    <row r="78" spans="1:200" x14ac:dyDescent="0.2">
      <c r="A78">
        <f>ROW(Source!A48)</f>
        <v>48</v>
      </c>
      <c r="B78">
        <v>34739613</v>
      </c>
      <c r="C78">
        <v>34739772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34739784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f t="shared" si="4"/>
        <v>81.400000000000006</v>
      </c>
      <c r="DC78">
        <f t="shared" si="5"/>
        <v>8.58</v>
      </c>
      <c r="GQ78">
        <v>-1</v>
      </c>
      <c r="GR78">
        <v>-1</v>
      </c>
    </row>
    <row r="79" spans="1:200" x14ac:dyDescent="0.2">
      <c r="A79">
        <f>ROW(Source!A49)</f>
        <v>49</v>
      </c>
      <c r="B79">
        <v>34739614</v>
      </c>
      <c r="C79">
        <v>34739772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34739779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f t="shared" si="4"/>
        <v>126.07</v>
      </c>
      <c r="DC79">
        <f t="shared" si="5"/>
        <v>0</v>
      </c>
      <c r="GQ79">
        <v>-1</v>
      </c>
      <c r="GR79">
        <v>-1</v>
      </c>
    </row>
    <row r="80" spans="1:200" x14ac:dyDescent="0.2">
      <c r="A80">
        <f>ROW(Source!A49)</f>
        <v>49</v>
      </c>
      <c r="B80">
        <v>34739614</v>
      </c>
      <c r="C80">
        <v>34739772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34739780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f t="shared" si="4"/>
        <v>0</v>
      </c>
      <c r="DC80">
        <f t="shared" si="5"/>
        <v>0</v>
      </c>
      <c r="GQ80">
        <v>-1</v>
      </c>
      <c r="GR80">
        <v>-1</v>
      </c>
    </row>
    <row r="81" spans="1:200" x14ac:dyDescent="0.2">
      <c r="A81">
        <f>ROW(Source!A49)</f>
        <v>49</v>
      </c>
      <c r="B81">
        <v>34739614</v>
      </c>
      <c r="C81">
        <v>34739772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34739781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f t="shared" si="4"/>
        <v>217.71</v>
      </c>
      <c r="DC81">
        <f t="shared" si="5"/>
        <v>23.9</v>
      </c>
      <c r="GQ81">
        <v>-1</v>
      </c>
      <c r="GR81">
        <v>-1</v>
      </c>
    </row>
    <row r="82" spans="1:200" x14ac:dyDescent="0.2">
      <c r="A82">
        <f>ROW(Source!A49)</f>
        <v>49</v>
      </c>
      <c r="B82">
        <v>34739614</v>
      </c>
      <c r="C82">
        <v>34739772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34739782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f t="shared" si="4"/>
        <v>386.06</v>
      </c>
      <c r="DC82">
        <f t="shared" si="5"/>
        <v>43.16</v>
      </c>
      <c r="GQ82">
        <v>-1</v>
      </c>
      <c r="GR82">
        <v>-1</v>
      </c>
    </row>
    <row r="83" spans="1:200" x14ac:dyDescent="0.2">
      <c r="A83">
        <f>ROW(Source!A49)</f>
        <v>49</v>
      </c>
      <c r="B83">
        <v>34739614</v>
      </c>
      <c r="C83">
        <v>34739772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34739783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f t="shared" si="4"/>
        <v>1458.55</v>
      </c>
      <c r="DC83">
        <f t="shared" si="5"/>
        <v>101.95</v>
      </c>
      <c r="GQ83">
        <v>-1</v>
      </c>
      <c r="GR83">
        <v>-1</v>
      </c>
    </row>
    <row r="84" spans="1:200" x14ac:dyDescent="0.2">
      <c r="A84">
        <f>ROW(Source!A49)</f>
        <v>49</v>
      </c>
      <c r="B84">
        <v>34739614</v>
      </c>
      <c r="C84">
        <v>34739772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34739784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f t="shared" si="4"/>
        <v>81.400000000000006</v>
      </c>
      <c r="DC84">
        <f t="shared" si="5"/>
        <v>8.58</v>
      </c>
      <c r="GQ84">
        <v>-1</v>
      </c>
      <c r="GR84">
        <v>-1</v>
      </c>
    </row>
    <row r="85" spans="1:200" x14ac:dyDescent="0.2">
      <c r="A85">
        <f>ROW(Source!A50)</f>
        <v>50</v>
      </c>
      <c r="B85">
        <v>34739613</v>
      </c>
      <c r="C85">
        <v>34739787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34739796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f t="shared" si="4"/>
        <v>270.83999999999997</v>
      </c>
      <c r="DC85">
        <f t="shared" si="5"/>
        <v>0</v>
      </c>
      <c r="GQ85">
        <v>-1</v>
      </c>
      <c r="GR85">
        <v>-1</v>
      </c>
    </row>
    <row r="86" spans="1:200" x14ac:dyDescent="0.2">
      <c r="A86">
        <f>ROW(Source!A50)</f>
        <v>50</v>
      </c>
      <c r="B86">
        <v>34739613</v>
      </c>
      <c r="C86">
        <v>34739787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34739797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f t="shared" si="4"/>
        <v>0</v>
      </c>
      <c r="DC86">
        <f t="shared" si="5"/>
        <v>0</v>
      </c>
      <c r="GQ86">
        <v>-1</v>
      </c>
      <c r="GR86">
        <v>-1</v>
      </c>
    </row>
    <row r="87" spans="1:200" x14ac:dyDescent="0.2">
      <c r="A87">
        <f>ROW(Source!A50)</f>
        <v>50</v>
      </c>
      <c r="B87">
        <v>34739613</v>
      </c>
      <c r="C87">
        <v>34739787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34739798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6">AB87</f>
        <v>79.069999999999993</v>
      </c>
      <c r="CZ87">
        <f t="shared" ref="CZ87:CZ92" si="7">AF87</f>
        <v>79.069999999999993</v>
      </c>
      <c r="DA87">
        <f t="shared" ref="DA87:DA92" si="8">AJ87</f>
        <v>1</v>
      </c>
      <c r="DB87">
        <f t="shared" si="4"/>
        <v>204.79</v>
      </c>
      <c r="DC87">
        <f t="shared" si="5"/>
        <v>34.97</v>
      </c>
      <c r="GQ87">
        <v>-1</v>
      </c>
      <c r="GR87">
        <v>-1</v>
      </c>
    </row>
    <row r="88" spans="1:200" x14ac:dyDescent="0.2">
      <c r="A88">
        <f>ROW(Source!A50)</f>
        <v>50</v>
      </c>
      <c r="B88">
        <v>34739613</v>
      </c>
      <c r="C88">
        <v>34739787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34739799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6"/>
        <v>123</v>
      </c>
      <c r="CZ88">
        <f t="shared" si="7"/>
        <v>123</v>
      </c>
      <c r="DA88">
        <f t="shared" si="8"/>
        <v>1</v>
      </c>
      <c r="DB88">
        <f t="shared" si="4"/>
        <v>50.43</v>
      </c>
      <c r="DC88">
        <f t="shared" si="5"/>
        <v>5.54</v>
      </c>
      <c r="GQ88">
        <v>-1</v>
      </c>
      <c r="GR88">
        <v>-1</v>
      </c>
    </row>
    <row r="89" spans="1:200" x14ac:dyDescent="0.2">
      <c r="A89">
        <f>ROW(Source!A50)</f>
        <v>50</v>
      </c>
      <c r="B89">
        <v>34739613</v>
      </c>
      <c r="C89">
        <v>34739787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34739800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6"/>
        <v>89.99</v>
      </c>
      <c r="CZ89">
        <f t="shared" si="7"/>
        <v>89.99</v>
      </c>
      <c r="DA89">
        <f t="shared" si="8"/>
        <v>1</v>
      </c>
      <c r="DB89">
        <f t="shared" si="4"/>
        <v>332.06</v>
      </c>
      <c r="DC89">
        <f t="shared" si="5"/>
        <v>37.119999999999997</v>
      </c>
      <c r="GQ89">
        <v>-1</v>
      </c>
      <c r="GR89">
        <v>-1</v>
      </c>
    </row>
    <row r="90" spans="1:200" x14ac:dyDescent="0.2">
      <c r="A90">
        <f>ROW(Source!A50)</f>
        <v>50</v>
      </c>
      <c r="B90">
        <v>34739613</v>
      </c>
      <c r="C90">
        <v>34739787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34739801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6"/>
        <v>75</v>
      </c>
      <c r="CZ90">
        <f t="shared" si="7"/>
        <v>75</v>
      </c>
      <c r="DA90">
        <f t="shared" si="8"/>
        <v>1</v>
      </c>
      <c r="DB90">
        <f t="shared" si="4"/>
        <v>490.5</v>
      </c>
      <c r="DC90">
        <f t="shared" si="5"/>
        <v>75.86</v>
      </c>
      <c r="GQ90">
        <v>-1</v>
      </c>
      <c r="GR90">
        <v>-1</v>
      </c>
    </row>
    <row r="91" spans="1:200" x14ac:dyDescent="0.2">
      <c r="A91">
        <f>ROW(Source!A50)</f>
        <v>50</v>
      </c>
      <c r="B91">
        <v>34739613</v>
      </c>
      <c r="C91">
        <v>34739787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34739802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6"/>
        <v>121</v>
      </c>
      <c r="CZ91">
        <f t="shared" si="7"/>
        <v>121</v>
      </c>
      <c r="DA91">
        <f t="shared" si="8"/>
        <v>1</v>
      </c>
      <c r="DB91">
        <f t="shared" si="4"/>
        <v>1614.14</v>
      </c>
      <c r="DC91">
        <f t="shared" si="5"/>
        <v>192.1</v>
      </c>
      <c r="GQ91">
        <v>-1</v>
      </c>
      <c r="GR91">
        <v>-1</v>
      </c>
    </row>
    <row r="92" spans="1:200" x14ac:dyDescent="0.2">
      <c r="A92">
        <f>ROW(Source!A50)</f>
        <v>50</v>
      </c>
      <c r="B92">
        <v>34739613</v>
      </c>
      <c r="C92">
        <v>34739787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34739803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6"/>
        <v>110</v>
      </c>
      <c r="CZ92">
        <f t="shared" si="7"/>
        <v>110</v>
      </c>
      <c r="DA92">
        <f t="shared" si="8"/>
        <v>1</v>
      </c>
      <c r="DB92">
        <f t="shared" si="4"/>
        <v>325.60000000000002</v>
      </c>
      <c r="DC92">
        <f t="shared" si="5"/>
        <v>34.340000000000003</v>
      </c>
      <c r="GQ92">
        <v>-1</v>
      </c>
      <c r="GR92">
        <v>-1</v>
      </c>
    </row>
    <row r="93" spans="1:200" x14ac:dyDescent="0.2">
      <c r="A93">
        <f>ROW(Source!A51)</f>
        <v>51</v>
      </c>
      <c r="B93">
        <v>34739614</v>
      </c>
      <c r="C93">
        <v>34739787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34739796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f t="shared" si="4"/>
        <v>270.83999999999997</v>
      </c>
      <c r="DC93">
        <f t="shared" si="5"/>
        <v>0</v>
      </c>
      <c r="GQ93">
        <v>-1</v>
      </c>
      <c r="GR93">
        <v>-1</v>
      </c>
    </row>
    <row r="94" spans="1:200" x14ac:dyDescent="0.2">
      <c r="A94">
        <f>ROW(Source!A51)</f>
        <v>51</v>
      </c>
      <c r="B94">
        <v>34739614</v>
      </c>
      <c r="C94">
        <v>34739787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34739797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f t="shared" si="4"/>
        <v>0</v>
      </c>
      <c r="DC94">
        <f t="shared" si="5"/>
        <v>0</v>
      </c>
      <c r="GQ94">
        <v>-1</v>
      </c>
      <c r="GR94">
        <v>-1</v>
      </c>
    </row>
    <row r="95" spans="1:200" x14ac:dyDescent="0.2">
      <c r="A95">
        <f>ROW(Source!A51)</f>
        <v>51</v>
      </c>
      <c r="B95">
        <v>34739614</v>
      </c>
      <c r="C95">
        <v>34739787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34739798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9">AB95</f>
        <v>988.38</v>
      </c>
      <c r="CZ95">
        <f t="shared" ref="CZ95:CZ100" si="10">AF95</f>
        <v>79.069999999999993</v>
      </c>
      <c r="DA95">
        <f t="shared" ref="DA95:DA100" si="11">AJ95</f>
        <v>12.5</v>
      </c>
      <c r="DB95">
        <f t="shared" si="4"/>
        <v>204.79</v>
      </c>
      <c r="DC95">
        <f t="shared" si="5"/>
        <v>34.97</v>
      </c>
      <c r="GQ95">
        <v>-1</v>
      </c>
      <c r="GR95">
        <v>-1</v>
      </c>
    </row>
    <row r="96" spans="1:200" x14ac:dyDescent="0.2">
      <c r="A96">
        <f>ROW(Source!A51)</f>
        <v>51</v>
      </c>
      <c r="B96">
        <v>34739614</v>
      </c>
      <c r="C96">
        <v>34739787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34739799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9"/>
        <v>1537.5</v>
      </c>
      <c r="CZ96">
        <f t="shared" si="10"/>
        <v>123</v>
      </c>
      <c r="DA96">
        <f t="shared" si="11"/>
        <v>12.5</v>
      </c>
      <c r="DB96">
        <f t="shared" si="4"/>
        <v>50.43</v>
      </c>
      <c r="DC96">
        <f t="shared" si="5"/>
        <v>5.54</v>
      </c>
      <c r="GQ96">
        <v>-1</v>
      </c>
      <c r="GR96">
        <v>-1</v>
      </c>
    </row>
    <row r="97" spans="1:200" x14ac:dyDescent="0.2">
      <c r="A97">
        <f>ROW(Source!A51)</f>
        <v>51</v>
      </c>
      <c r="B97">
        <v>34739614</v>
      </c>
      <c r="C97">
        <v>34739787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34739800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9"/>
        <v>1124.8800000000001</v>
      </c>
      <c r="CZ97">
        <f t="shared" si="10"/>
        <v>89.99</v>
      </c>
      <c r="DA97">
        <f t="shared" si="11"/>
        <v>12.5</v>
      </c>
      <c r="DB97">
        <f t="shared" ref="DB97:DB128" si="12">ROUND(ROUND(AT97*CZ97,2),2)</f>
        <v>332.06</v>
      </c>
      <c r="DC97">
        <f t="shared" ref="DC97:DC128" si="13">ROUND(ROUND(AT97*AG97,2),2)</f>
        <v>37.119999999999997</v>
      </c>
      <c r="GQ97">
        <v>-1</v>
      </c>
      <c r="GR97">
        <v>-1</v>
      </c>
    </row>
    <row r="98" spans="1:200" x14ac:dyDescent="0.2">
      <c r="A98">
        <f>ROW(Source!A51)</f>
        <v>51</v>
      </c>
      <c r="B98">
        <v>34739614</v>
      </c>
      <c r="C98">
        <v>34739787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34739801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9"/>
        <v>937.5</v>
      </c>
      <c r="CZ98">
        <f t="shared" si="10"/>
        <v>75</v>
      </c>
      <c r="DA98">
        <f t="shared" si="11"/>
        <v>12.5</v>
      </c>
      <c r="DB98">
        <f t="shared" si="12"/>
        <v>490.5</v>
      </c>
      <c r="DC98">
        <f t="shared" si="13"/>
        <v>75.86</v>
      </c>
      <c r="GQ98">
        <v>-1</v>
      </c>
      <c r="GR98">
        <v>-1</v>
      </c>
    </row>
    <row r="99" spans="1:200" x14ac:dyDescent="0.2">
      <c r="A99">
        <f>ROW(Source!A51)</f>
        <v>51</v>
      </c>
      <c r="B99">
        <v>34739614</v>
      </c>
      <c r="C99">
        <v>34739787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34739802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9"/>
        <v>1512.5</v>
      </c>
      <c r="CZ99">
        <f t="shared" si="10"/>
        <v>121</v>
      </c>
      <c r="DA99">
        <f t="shared" si="11"/>
        <v>12.5</v>
      </c>
      <c r="DB99">
        <f t="shared" si="12"/>
        <v>1614.14</v>
      </c>
      <c r="DC99">
        <f t="shared" si="13"/>
        <v>192.1</v>
      </c>
      <c r="GQ99">
        <v>-1</v>
      </c>
      <c r="GR99">
        <v>-1</v>
      </c>
    </row>
    <row r="100" spans="1:200" x14ac:dyDescent="0.2">
      <c r="A100">
        <f>ROW(Source!A51)</f>
        <v>51</v>
      </c>
      <c r="B100">
        <v>34739614</v>
      </c>
      <c r="C100">
        <v>34739787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34739803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9"/>
        <v>1375</v>
      </c>
      <c r="CZ100">
        <f t="shared" si="10"/>
        <v>110</v>
      </c>
      <c r="DA100">
        <f t="shared" si="11"/>
        <v>12.5</v>
      </c>
      <c r="DB100">
        <f t="shared" si="12"/>
        <v>325.60000000000002</v>
      </c>
      <c r="DC100">
        <f t="shared" si="13"/>
        <v>34.340000000000003</v>
      </c>
      <c r="GQ100">
        <v>-1</v>
      </c>
      <c r="GR100">
        <v>-1</v>
      </c>
    </row>
    <row r="101" spans="1:200" x14ac:dyDescent="0.2">
      <c r="A101">
        <f>ROW(Source!A52)</f>
        <v>52</v>
      </c>
      <c r="B101">
        <v>34739613</v>
      </c>
      <c r="C101">
        <v>34739806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34739813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f t="shared" si="12"/>
        <v>140.46</v>
      </c>
      <c r="DC101">
        <f t="shared" si="13"/>
        <v>0</v>
      </c>
      <c r="GQ101">
        <v>-1</v>
      </c>
      <c r="GR101">
        <v>-1</v>
      </c>
    </row>
    <row r="102" spans="1:200" x14ac:dyDescent="0.2">
      <c r="A102">
        <f>ROW(Source!A52)</f>
        <v>52</v>
      </c>
      <c r="B102">
        <v>34739613</v>
      </c>
      <c r="C102">
        <v>34739806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34739814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f t="shared" si="12"/>
        <v>0</v>
      </c>
      <c r="DC102">
        <f t="shared" si="13"/>
        <v>0</v>
      </c>
      <c r="GQ102">
        <v>-1</v>
      </c>
      <c r="GR102">
        <v>-1</v>
      </c>
    </row>
    <row r="103" spans="1:200" x14ac:dyDescent="0.2">
      <c r="A103">
        <f>ROW(Source!A52)</f>
        <v>52</v>
      </c>
      <c r="B103">
        <v>34739613</v>
      </c>
      <c r="C103">
        <v>34739806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34739815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f t="shared" si="12"/>
        <v>2.2400000000000002</v>
      </c>
      <c r="DC103">
        <f t="shared" si="13"/>
        <v>0.27</v>
      </c>
      <c r="GQ103">
        <v>-1</v>
      </c>
      <c r="GR103">
        <v>-1</v>
      </c>
    </row>
    <row r="104" spans="1:200" x14ac:dyDescent="0.2">
      <c r="A104">
        <f>ROW(Source!A52)</f>
        <v>52</v>
      </c>
      <c r="B104">
        <v>34739613</v>
      </c>
      <c r="C104">
        <v>34739806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34739816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f t="shared" si="12"/>
        <v>2.7</v>
      </c>
      <c r="DC104">
        <f t="shared" si="13"/>
        <v>0.3</v>
      </c>
      <c r="GQ104">
        <v>-1</v>
      </c>
      <c r="GR104">
        <v>-1</v>
      </c>
    </row>
    <row r="105" spans="1:200" x14ac:dyDescent="0.2">
      <c r="A105">
        <f>ROW(Source!A52)</f>
        <v>52</v>
      </c>
      <c r="B105">
        <v>34739613</v>
      </c>
      <c r="C105">
        <v>34739806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34739817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f t="shared" si="12"/>
        <v>51</v>
      </c>
      <c r="DC105">
        <f t="shared" si="13"/>
        <v>0</v>
      </c>
      <c r="GQ105">
        <v>-1</v>
      </c>
      <c r="GR105">
        <v>-1</v>
      </c>
    </row>
    <row r="106" spans="1:200" x14ac:dyDescent="0.2">
      <c r="A106">
        <f>ROW(Source!A52)</f>
        <v>52</v>
      </c>
      <c r="B106">
        <v>34739613</v>
      </c>
      <c r="C106">
        <v>34739806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34739818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f t="shared" si="12"/>
        <v>1.31</v>
      </c>
      <c r="DC106">
        <f t="shared" si="13"/>
        <v>0.23</v>
      </c>
      <c r="GQ106">
        <v>-1</v>
      </c>
      <c r="GR106">
        <v>-1</v>
      </c>
    </row>
    <row r="107" spans="1:200" x14ac:dyDescent="0.2">
      <c r="A107">
        <f>ROW(Source!A53)</f>
        <v>53</v>
      </c>
      <c r="B107">
        <v>34739614</v>
      </c>
      <c r="C107">
        <v>34739806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34739813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f t="shared" si="12"/>
        <v>140.46</v>
      </c>
      <c r="DC107">
        <f t="shared" si="13"/>
        <v>0</v>
      </c>
      <c r="GQ107">
        <v>-1</v>
      </c>
      <c r="GR107">
        <v>-1</v>
      </c>
    </row>
    <row r="108" spans="1:200" x14ac:dyDescent="0.2">
      <c r="A108">
        <f>ROW(Source!A53)</f>
        <v>53</v>
      </c>
      <c r="B108">
        <v>34739614</v>
      </c>
      <c r="C108">
        <v>34739806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34739814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f t="shared" si="12"/>
        <v>0</v>
      </c>
      <c r="DC108">
        <f t="shared" si="13"/>
        <v>0</v>
      </c>
      <c r="GQ108">
        <v>-1</v>
      </c>
      <c r="GR108">
        <v>-1</v>
      </c>
    </row>
    <row r="109" spans="1:200" x14ac:dyDescent="0.2">
      <c r="A109">
        <f>ROW(Source!A53)</f>
        <v>53</v>
      </c>
      <c r="B109">
        <v>34739614</v>
      </c>
      <c r="C109">
        <v>34739806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34739815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f t="shared" si="12"/>
        <v>2.2400000000000002</v>
      </c>
      <c r="DC109">
        <f t="shared" si="13"/>
        <v>0.27</v>
      </c>
      <c r="GQ109">
        <v>-1</v>
      </c>
      <c r="GR109">
        <v>-1</v>
      </c>
    </row>
    <row r="110" spans="1:200" x14ac:dyDescent="0.2">
      <c r="A110">
        <f>ROW(Source!A53)</f>
        <v>53</v>
      </c>
      <c r="B110">
        <v>34739614</v>
      </c>
      <c r="C110">
        <v>34739806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34739816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f t="shared" si="12"/>
        <v>2.7</v>
      </c>
      <c r="DC110">
        <f t="shared" si="13"/>
        <v>0.3</v>
      </c>
      <c r="GQ110">
        <v>-1</v>
      </c>
      <c r="GR110">
        <v>-1</v>
      </c>
    </row>
    <row r="111" spans="1:200" x14ac:dyDescent="0.2">
      <c r="A111">
        <f>ROW(Source!A53)</f>
        <v>53</v>
      </c>
      <c r="B111">
        <v>34739614</v>
      </c>
      <c r="C111">
        <v>34739806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34739817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f t="shared" si="12"/>
        <v>51</v>
      </c>
      <c r="DC111">
        <f t="shared" si="13"/>
        <v>0</v>
      </c>
      <c r="GQ111">
        <v>-1</v>
      </c>
      <c r="GR111">
        <v>-1</v>
      </c>
    </row>
    <row r="112" spans="1:200" x14ac:dyDescent="0.2">
      <c r="A112">
        <f>ROW(Source!A53)</f>
        <v>53</v>
      </c>
      <c r="B112">
        <v>34739614</v>
      </c>
      <c r="C112">
        <v>34739806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34739818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f t="shared" si="12"/>
        <v>1.31</v>
      </c>
      <c r="DC112">
        <f t="shared" si="13"/>
        <v>0.23</v>
      </c>
      <c r="GQ112">
        <v>-1</v>
      </c>
      <c r="GR112">
        <v>-1</v>
      </c>
    </row>
    <row r="113" spans="1:200" x14ac:dyDescent="0.2">
      <c r="A113">
        <f>ROW(Source!A54)</f>
        <v>54</v>
      </c>
      <c r="B113">
        <v>34739613</v>
      </c>
      <c r="C113">
        <v>34739822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34739825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f t="shared" si="12"/>
        <v>21.55</v>
      </c>
      <c r="DC113">
        <f t="shared" si="13"/>
        <v>0</v>
      </c>
      <c r="GQ113">
        <v>-1</v>
      </c>
      <c r="GR113">
        <v>-1</v>
      </c>
    </row>
    <row r="114" spans="1:200" x14ac:dyDescent="0.2">
      <c r="A114">
        <f>ROW(Source!A54)</f>
        <v>54</v>
      </c>
      <c r="B114">
        <v>34739613</v>
      </c>
      <c r="C114">
        <v>34739822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34739826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f t="shared" si="12"/>
        <v>8.4</v>
      </c>
      <c r="DC114">
        <f t="shared" si="13"/>
        <v>0</v>
      </c>
      <c r="GQ114">
        <v>-1</v>
      </c>
      <c r="GR114">
        <v>-1</v>
      </c>
    </row>
    <row r="115" spans="1:200" x14ac:dyDescent="0.2">
      <c r="A115">
        <f>ROW(Source!A55)</f>
        <v>55</v>
      </c>
      <c r="B115">
        <v>34739614</v>
      </c>
      <c r="C115">
        <v>34739822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34739825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f t="shared" si="12"/>
        <v>21.55</v>
      </c>
      <c r="DC115">
        <f t="shared" si="13"/>
        <v>0</v>
      </c>
      <c r="GQ115">
        <v>-1</v>
      </c>
      <c r="GR115">
        <v>-1</v>
      </c>
    </row>
    <row r="116" spans="1:200" x14ac:dyDescent="0.2">
      <c r="A116">
        <f>ROW(Source!A55)</f>
        <v>55</v>
      </c>
      <c r="B116">
        <v>34739614</v>
      </c>
      <c r="C116">
        <v>34739822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34739826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f t="shared" si="12"/>
        <v>8.4</v>
      </c>
      <c r="DC116">
        <f t="shared" si="13"/>
        <v>0</v>
      </c>
      <c r="GQ116">
        <v>-1</v>
      </c>
      <c r="GR116">
        <v>-1</v>
      </c>
    </row>
    <row r="117" spans="1:200" x14ac:dyDescent="0.2">
      <c r="A117">
        <f>ROW(Source!A56)</f>
        <v>56</v>
      </c>
      <c r="B117">
        <v>34739613</v>
      </c>
      <c r="C117">
        <v>34739828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34739834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f t="shared" si="12"/>
        <v>100.58</v>
      </c>
      <c r="DC117">
        <f t="shared" si="13"/>
        <v>0</v>
      </c>
      <c r="GQ117">
        <v>-1</v>
      </c>
      <c r="GR117">
        <v>-1</v>
      </c>
    </row>
    <row r="118" spans="1:200" x14ac:dyDescent="0.2">
      <c r="A118">
        <f>ROW(Source!A56)</f>
        <v>56</v>
      </c>
      <c r="B118">
        <v>34739613</v>
      </c>
      <c r="C118">
        <v>34739828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34739835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f t="shared" si="12"/>
        <v>0</v>
      </c>
      <c r="DC118">
        <f t="shared" si="13"/>
        <v>0</v>
      </c>
      <c r="GQ118">
        <v>-1</v>
      </c>
      <c r="GR118">
        <v>-1</v>
      </c>
    </row>
    <row r="119" spans="1:200" x14ac:dyDescent="0.2">
      <c r="A119">
        <f>ROW(Source!A56)</f>
        <v>56</v>
      </c>
      <c r="B119">
        <v>34739613</v>
      </c>
      <c r="C119">
        <v>34739828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34739836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f t="shared" si="12"/>
        <v>21.28</v>
      </c>
      <c r="DC119">
        <f t="shared" si="13"/>
        <v>2.57</v>
      </c>
      <c r="GQ119">
        <v>-1</v>
      </c>
      <c r="GR119">
        <v>-1</v>
      </c>
    </row>
    <row r="120" spans="1:200" x14ac:dyDescent="0.2">
      <c r="A120">
        <f>ROW(Source!A56)</f>
        <v>56</v>
      </c>
      <c r="B120">
        <v>34739613</v>
      </c>
      <c r="C120">
        <v>34739828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34739837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f t="shared" si="12"/>
        <v>12.48</v>
      </c>
      <c r="DC120">
        <f t="shared" si="13"/>
        <v>2.2000000000000002</v>
      </c>
      <c r="GQ120">
        <v>-1</v>
      </c>
      <c r="GR120">
        <v>-1</v>
      </c>
    </row>
    <row r="121" spans="1:200" x14ac:dyDescent="0.2">
      <c r="A121">
        <f>ROW(Source!A56)</f>
        <v>56</v>
      </c>
      <c r="B121">
        <v>34739613</v>
      </c>
      <c r="C121">
        <v>34739828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34739838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f t="shared" si="12"/>
        <v>14.18</v>
      </c>
      <c r="DC121">
        <f t="shared" si="13"/>
        <v>0</v>
      </c>
      <c r="GQ121">
        <v>-1</v>
      </c>
      <c r="GR121">
        <v>-1</v>
      </c>
    </row>
    <row r="122" spans="1:200" x14ac:dyDescent="0.2">
      <c r="A122">
        <f>ROW(Source!A57)</f>
        <v>57</v>
      </c>
      <c r="B122">
        <v>34739614</v>
      </c>
      <c r="C122">
        <v>34739828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34739834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f t="shared" si="12"/>
        <v>100.58</v>
      </c>
      <c r="DC122">
        <f t="shared" si="13"/>
        <v>0</v>
      </c>
      <c r="GQ122">
        <v>-1</v>
      </c>
      <c r="GR122">
        <v>-1</v>
      </c>
    </row>
    <row r="123" spans="1:200" x14ac:dyDescent="0.2">
      <c r="A123">
        <f>ROW(Source!A57)</f>
        <v>57</v>
      </c>
      <c r="B123">
        <v>34739614</v>
      </c>
      <c r="C123">
        <v>34739828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34739835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f t="shared" si="12"/>
        <v>0</v>
      </c>
      <c r="DC123">
        <f t="shared" si="13"/>
        <v>0</v>
      </c>
      <c r="GQ123">
        <v>-1</v>
      </c>
      <c r="GR123">
        <v>-1</v>
      </c>
    </row>
    <row r="124" spans="1:200" x14ac:dyDescent="0.2">
      <c r="A124">
        <f>ROW(Source!A57)</f>
        <v>57</v>
      </c>
      <c r="B124">
        <v>34739614</v>
      </c>
      <c r="C124">
        <v>34739828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34739836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f t="shared" si="12"/>
        <v>21.28</v>
      </c>
      <c r="DC124">
        <f t="shared" si="13"/>
        <v>2.57</v>
      </c>
      <c r="GQ124">
        <v>-1</v>
      </c>
      <c r="GR124">
        <v>-1</v>
      </c>
    </row>
    <row r="125" spans="1:200" x14ac:dyDescent="0.2">
      <c r="A125">
        <f>ROW(Source!A57)</f>
        <v>57</v>
      </c>
      <c r="B125">
        <v>34739614</v>
      </c>
      <c r="C125">
        <v>34739828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34739837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f t="shared" si="12"/>
        <v>12.48</v>
      </c>
      <c r="DC125">
        <f t="shared" si="13"/>
        <v>2.2000000000000002</v>
      </c>
      <c r="GQ125">
        <v>-1</v>
      </c>
      <c r="GR125">
        <v>-1</v>
      </c>
    </row>
    <row r="126" spans="1:200" x14ac:dyDescent="0.2">
      <c r="A126">
        <f>ROW(Source!A57)</f>
        <v>57</v>
      </c>
      <c r="B126">
        <v>34739614</v>
      </c>
      <c r="C126">
        <v>34739828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34739838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f t="shared" si="12"/>
        <v>14.18</v>
      </c>
      <c r="DC126">
        <f t="shared" si="13"/>
        <v>0</v>
      </c>
      <c r="GQ126">
        <v>-1</v>
      </c>
      <c r="GR126">
        <v>-1</v>
      </c>
    </row>
    <row r="127" spans="1:200" x14ac:dyDescent="0.2">
      <c r="A127">
        <f>ROW(Source!A58)</f>
        <v>58</v>
      </c>
      <c r="B127">
        <v>34739613</v>
      </c>
      <c r="C127">
        <v>34739842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34739848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f t="shared" si="12"/>
        <v>110.92</v>
      </c>
      <c r="DC127">
        <f t="shared" si="13"/>
        <v>0</v>
      </c>
      <c r="GQ127">
        <v>-1</v>
      </c>
      <c r="GR127">
        <v>-1</v>
      </c>
    </row>
    <row r="128" spans="1:200" x14ac:dyDescent="0.2">
      <c r="A128">
        <f>ROW(Source!A58)</f>
        <v>58</v>
      </c>
      <c r="B128">
        <v>34739613</v>
      </c>
      <c r="C128">
        <v>34739842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34739849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f t="shared" si="12"/>
        <v>0</v>
      </c>
      <c r="DC128">
        <f t="shared" si="13"/>
        <v>0</v>
      </c>
      <c r="GQ128">
        <v>-1</v>
      </c>
      <c r="GR128">
        <v>-1</v>
      </c>
    </row>
    <row r="129" spans="1:200" x14ac:dyDescent="0.2">
      <c r="A129">
        <f>ROW(Source!A58)</f>
        <v>58</v>
      </c>
      <c r="B129">
        <v>34739613</v>
      </c>
      <c r="C129">
        <v>34739842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34739850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f t="shared" ref="DB129:DB148" si="14">ROUND(ROUND(AT129*CZ129,2),2)</f>
        <v>33.6</v>
      </c>
      <c r="DC129">
        <f t="shared" ref="DC129:DC148" si="15">ROUND(ROUND(AT129*AG129,2),2)</f>
        <v>4.05</v>
      </c>
      <c r="GQ129">
        <v>-1</v>
      </c>
      <c r="GR129">
        <v>-1</v>
      </c>
    </row>
    <row r="130" spans="1:200" x14ac:dyDescent="0.2">
      <c r="A130">
        <f>ROW(Source!A58)</f>
        <v>58</v>
      </c>
      <c r="B130">
        <v>34739613</v>
      </c>
      <c r="C130">
        <v>34739842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34739851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f t="shared" si="14"/>
        <v>19.71</v>
      </c>
      <c r="DC130">
        <f t="shared" si="15"/>
        <v>3.48</v>
      </c>
      <c r="GQ130">
        <v>-1</v>
      </c>
      <c r="GR130">
        <v>-1</v>
      </c>
    </row>
    <row r="131" spans="1:200" x14ac:dyDescent="0.2">
      <c r="A131">
        <f>ROW(Source!A58)</f>
        <v>58</v>
      </c>
      <c r="B131">
        <v>34739613</v>
      </c>
      <c r="C131">
        <v>34739842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34739852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f t="shared" si="14"/>
        <v>14.18</v>
      </c>
      <c r="DC131">
        <f t="shared" si="15"/>
        <v>0</v>
      </c>
      <c r="GQ131">
        <v>-1</v>
      </c>
      <c r="GR131">
        <v>-1</v>
      </c>
    </row>
    <row r="132" spans="1:200" x14ac:dyDescent="0.2">
      <c r="A132">
        <f>ROW(Source!A59)</f>
        <v>59</v>
      </c>
      <c r="B132">
        <v>34739614</v>
      </c>
      <c r="C132">
        <v>34739842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34739848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f t="shared" si="14"/>
        <v>110.92</v>
      </c>
      <c r="DC132">
        <f t="shared" si="15"/>
        <v>0</v>
      </c>
      <c r="GQ132">
        <v>-1</v>
      </c>
      <c r="GR132">
        <v>-1</v>
      </c>
    </row>
    <row r="133" spans="1:200" x14ac:dyDescent="0.2">
      <c r="A133">
        <f>ROW(Source!A59)</f>
        <v>59</v>
      </c>
      <c r="B133">
        <v>34739614</v>
      </c>
      <c r="C133">
        <v>34739842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34739849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f t="shared" si="14"/>
        <v>0</v>
      </c>
      <c r="DC133">
        <f t="shared" si="15"/>
        <v>0</v>
      </c>
      <c r="GQ133">
        <v>-1</v>
      </c>
      <c r="GR133">
        <v>-1</v>
      </c>
    </row>
    <row r="134" spans="1:200" x14ac:dyDescent="0.2">
      <c r="A134">
        <f>ROW(Source!A59)</f>
        <v>59</v>
      </c>
      <c r="B134">
        <v>34739614</v>
      </c>
      <c r="C134">
        <v>34739842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34739850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f t="shared" si="14"/>
        <v>33.6</v>
      </c>
      <c r="DC134">
        <f t="shared" si="15"/>
        <v>4.05</v>
      </c>
      <c r="GQ134">
        <v>-1</v>
      </c>
      <c r="GR134">
        <v>-1</v>
      </c>
    </row>
    <row r="135" spans="1:200" x14ac:dyDescent="0.2">
      <c r="A135">
        <f>ROW(Source!A59)</f>
        <v>59</v>
      </c>
      <c r="B135">
        <v>34739614</v>
      </c>
      <c r="C135">
        <v>34739842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34739851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f t="shared" si="14"/>
        <v>19.71</v>
      </c>
      <c r="DC135">
        <f t="shared" si="15"/>
        <v>3.48</v>
      </c>
      <c r="GQ135">
        <v>-1</v>
      </c>
      <c r="GR135">
        <v>-1</v>
      </c>
    </row>
    <row r="136" spans="1:200" x14ac:dyDescent="0.2">
      <c r="A136">
        <f>ROW(Source!A59)</f>
        <v>59</v>
      </c>
      <c r="B136">
        <v>34739614</v>
      </c>
      <c r="C136">
        <v>34739842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34739852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f t="shared" si="14"/>
        <v>14.18</v>
      </c>
      <c r="DC136">
        <f t="shared" si="15"/>
        <v>0</v>
      </c>
      <c r="GQ136">
        <v>-1</v>
      </c>
      <c r="GR136">
        <v>-1</v>
      </c>
    </row>
    <row r="137" spans="1:200" x14ac:dyDescent="0.2">
      <c r="A137">
        <f>ROW(Source!A60)</f>
        <v>60</v>
      </c>
      <c r="B137">
        <v>34739613</v>
      </c>
      <c r="C137">
        <v>34739856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34739859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16">AD137</f>
        <v>9.17</v>
      </c>
      <c r="CZ137">
        <f t="shared" ref="CZ137:CZ148" si="17">AH137</f>
        <v>9.17</v>
      </c>
      <c r="DA137">
        <f t="shared" ref="DA137:DA148" si="18">AL137</f>
        <v>1</v>
      </c>
      <c r="DB137">
        <f t="shared" si="14"/>
        <v>82.53</v>
      </c>
      <c r="DC137">
        <f t="shared" si="15"/>
        <v>0</v>
      </c>
      <c r="GQ137">
        <v>-1</v>
      </c>
      <c r="GR137">
        <v>-1</v>
      </c>
    </row>
    <row r="138" spans="1:200" x14ac:dyDescent="0.2">
      <c r="A138">
        <f>ROW(Source!A60)</f>
        <v>60</v>
      </c>
      <c r="B138">
        <v>34739613</v>
      </c>
      <c r="C138">
        <v>34739856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34739860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16"/>
        <v>15.49</v>
      </c>
      <c r="CZ138">
        <f t="shared" si="17"/>
        <v>15.49</v>
      </c>
      <c r="DA138">
        <f t="shared" si="18"/>
        <v>1</v>
      </c>
      <c r="DB138">
        <f t="shared" si="14"/>
        <v>209.12</v>
      </c>
      <c r="DC138">
        <f t="shared" si="15"/>
        <v>0</v>
      </c>
      <c r="GQ138">
        <v>-1</v>
      </c>
      <c r="GR138">
        <v>-1</v>
      </c>
    </row>
    <row r="139" spans="1:200" x14ac:dyDescent="0.2">
      <c r="A139">
        <f>ROW(Source!A61)</f>
        <v>61</v>
      </c>
      <c r="B139">
        <v>34739614</v>
      </c>
      <c r="C139">
        <v>34739856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34739859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16"/>
        <v>167.81</v>
      </c>
      <c r="CZ139">
        <f t="shared" si="17"/>
        <v>9.17</v>
      </c>
      <c r="DA139">
        <f t="shared" si="18"/>
        <v>18.3</v>
      </c>
      <c r="DB139">
        <f t="shared" si="14"/>
        <v>82.53</v>
      </c>
      <c r="DC139">
        <f t="shared" si="15"/>
        <v>0</v>
      </c>
      <c r="GQ139">
        <v>-1</v>
      </c>
      <c r="GR139">
        <v>-1</v>
      </c>
    </row>
    <row r="140" spans="1:200" x14ac:dyDescent="0.2">
      <c r="A140">
        <f>ROW(Source!A61)</f>
        <v>61</v>
      </c>
      <c r="B140">
        <v>34739614</v>
      </c>
      <c r="C140">
        <v>34739856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34739860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16"/>
        <v>283.47000000000003</v>
      </c>
      <c r="CZ140">
        <f t="shared" si="17"/>
        <v>15.49</v>
      </c>
      <c r="DA140">
        <f t="shared" si="18"/>
        <v>18.3</v>
      </c>
      <c r="DB140">
        <f t="shared" si="14"/>
        <v>209.12</v>
      </c>
      <c r="DC140">
        <f t="shared" si="15"/>
        <v>0</v>
      </c>
      <c r="GQ140">
        <v>-1</v>
      </c>
      <c r="GR140">
        <v>-1</v>
      </c>
    </row>
    <row r="141" spans="1:200" x14ac:dyDescent="0.2">
      <c r="A141">
        <f>ROW(Source!A62)</f>
        <v>62</v>
      </c>
      <c r="B141">
        <v>34739613</v>
      </c>
      <c r="C141">
        <v>34739861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34739864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16"/>
        <v>12.92</v>
      </c>
      <c r="CZ141">
        <f t="shared" si="17"/>
        <v>12.92</v>
      </c>
      <c r="DA141">
        <f t="shared" si="18"/>
        <v>1</v>
      </c>
      <c r="DB141">
        <f t="shared" si="14"/>
        <v>10.47</v>
      </c>
      <c r="DC141">
        <f t="shared" si="15"/>
        <v>0</v>
      </c>
      <c r="GQ141">
        <v>-1</v>
      </c>
      <c r="GR141">
        <v>-1</v>
      </c>
    </row>
    <row r="142" spans="1:200" x14ac:dyDescent="0.2">
      <c r="A142">
        <f>ROW(Source!A62)</f>
        <v>62</v>
      </c>
      <c r="B142">
        <v>34739613</v>
      </c>
      <c r="C142">
        <v>34739861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34739865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16"/>
        <v>12.69</v>
      </c>
      <c r="CZ142">
        <f t="shared" si="17"/>
        <v>12.69</v>
      </c>
      <c r="DA142">
        <f t="shared" si="18"/>
        <v>1</v>
      </c>
      <c r="DB142">
        <f t="shared" si="14"/>
        <v>10.28</v>
      </c>
      <c r="DC142">
        <f t="shared" si="15"/>
        <v>0</v>
      </c>
      <c r="GQ142">
        <v>-1</v>
      </c>
      <c r="GR142">
        <v>-1</v>
      </c>
    </row>
    <row r="143" spans="1:200" x14ac:dyDescent="0.2">
      <c r="A143">
        <f>ROW(Source!A63)</f>
        <v>63</v>
      </c>
      <c r="B143">
        <v>34739614</v>
      </c>
      <c r="C143">
        <v>34739861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34739864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16"/>
        <v>236.44</v>
      </c>
      <c r="CZ143">
        <f t="shared" si="17"/>
        <v>12.92</v>
      </c>
      <c r="DA143">
        <f t="shared" si="18"/>
        <v>18.3</v>
      </c>
      <c r="DB143">
        <f t="shared" si="14"/>
        <v>10.47</v>
      </c>
      <c r="DC143">
        <f t="shared" si="15"/>
        <v>0</v>
      </c>
      <c r="GQ143">
        <v>-1</v>
      </c>
      <c r="GR143">
        <v>-1</v>
      </c>
    </row>
    <row r="144" spans="1:200" x14ac:dyDescent="0.2">
      <c r="A144">
        <f>ROW(Source!A63)</f>
        <v>63</v>
      </c>
      <c r="B144">
        <v>34739614</v>
      </c>
      <c r="C144">
        <v>34739861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34739865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16"/>
        <v>232.23</v>
      </c>
      <c r="CZ144">
        <f t="shared" si="17"/>
        <v>12.69</v>
      </c>
      <c r="DA144">
        <f t="shared" si="18"/>
        <v>18.3</v>
      </c>
      <c r="DB144">
        <f t="shared" si="14"/>
        <v>10.28</v>
      </c>
      <c r="DC144">
        <f t="shared" si="15"/>
        <v>0</v>
      </c>
      <c r="GQ144">
        <v>-1</v>
      </c>
      <c r="GR144">
        <v>-1</v>
      </c>
    </row>
    <row r="145" spans="1:200" x14ac:dyDescent="0.2">
      <c r="A145">
        <f>ROW(Source!A64)</f>
        <v>64</v>
      </c>
      <c r="B145">
        <v>34739613</v>
      </c>
      <c r="C145">
        <v>34739866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34739869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16"/>
        <v>12.92</v>
      </c>
      <c r="CZ145">
        <f t="shared" si="17"/>
        <v>12.92</v>
      </c>
      <c r="DA145">
        <f t="shared" si="18"/>
        <v>1</v>
      </c>
      <c r="DB145">
        <f t="shared" si="14"/>
        <v>83.72</v>
      </c>
      <c r="DC145">
        <f t="shared" si="15"/>
        <v>0</v>
      </c>
      <c r="GQ145">
        <v>-1</v>
      </c>
      <c r="GR145">
        <v>-1</v>
      </c>
    </row>
    <row r="146" spans="1:200" x14ac:dyDescent="0.2">
      <c r="A146">
        <f>ROW(Source!A64)</f>
        <v>64</v>
      </c>
      <c r="B146">
        <v>34739613</v>
      </c>
      <c r="C146">
        <v>34739866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34739870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16"/>
        <v>12.69</v>
      </c>
      <c r="CZ146">
        <f t="shared" si="17"/>
        <v>12.69</v>
      </c>
      <c r="DA146">
        <f t="shared" si="18"/>
        <v>1</v>
      </c>
      <c r="DB146">
        <f t="shared" si="14"/>
        <v>82.23</v>
      </c>
      <c r="DC146">
        <f t="shared" si="15"/>
        <v>0</v>
      </c>
      <c r="GQ146">
        <v>-1</v>
      </c>
      <c r="GR146">
        <v>-1</v>
      </c>
    </row>
    <row r="147" spans="1:200" x14ac:dyDescent="0.2">
      <c r="A147">
        <f>ROW(Source!A65)</f>
        <v>65</v>
      </c>
      <c r="B147">
        <v>34739614</v>
      </c>
      <c r="C147">
        <v>34739866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34739869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16"/>
        <v>236.44</v>
      </c>
      <c r="CZ147">
        <f t="shared" si="17"/>
        <v>12.92</v>
      </c>
      <c r="DA147">
        <f t="shared" si="18"/>
        <v>18.3</v>
      </c>
      <c r="DB147">
        <f t="shared" si="14"/>
        <v>83.72</v>
      </c>
      <c r="DC147">
        <f t="shared" si="15"/>
        <v>0</v>
      </c>
      <c r="GQ147">
        <v>-1</v>
      </c>
      <c r="GR147">
        <v>-1</v>
      </c>
    </row>
    <row r="148" spans="1:200" x14ac:dyDescent="0.2">
      <c r="A148">
        <f>ROW(Source!A65)</f>
        <v>65</v>
      </c>
      <c r="B148">
        <v>34739614</v>
      </c>
      <c r="C148">
        <v>34739866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34739870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16"/>
        <v>232.23</v>
      </c>
      <c r="CZ148">
        <f t="shared" si="17"/>
        <v>12.69</v>
      </c>
      <c r="DA148">
        <f t="shared" si="18"/>
        <v>18.3</v>
      </c>
      <c r="DB148">
        <f t="shared" si="14"/>
        <v>82.23</v>
      </c>
      <c r="DC148">
        <f t="shared" si="15"/>
        <v>0</v>
      </c>
      <c r="GQ148">
        <v>-1</v>
      </c>
      <c r="GR148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34739680</v>
      </c>
      <c r="C1">
        <v>34739676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34739677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34739681</v>
      </c>
      <c r="C2">
        <v>34739676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34739678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34739682</v>
      </c>
      <c r="C3">
        <v>34739676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34739679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34739680</v>
      </c>
      <c r="C4">
        <v>34739676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34739677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34739681</v>
      </c>
      <c r="C5">
        <v>34739676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34739678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34739682</v>
      </c>
      <c r="C6">
        <v>34739676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34739679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34739686</v>
      </c>
      <c r="C7">
        <v>34739683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34739684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34739687</v>
      </c>
      <c r="C8">
        <v>34739683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34739685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34739686</v>
      </c>
      <c r="C9">
        <v>34739683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34739684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34739687</v>
      </c>
      <c r="C10">
        <v>34739683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34739685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34739690</v>
      </c>
      <c r="C11">
        <v>34739688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34739689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34739690</v>
      </c>
      <c r="C12">
        <v>34739688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34739689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34739697</v>
      </c>
      <c r="C13">
        <v>34739691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34739692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34739698</v>
      </c>
      <c r="C14">
        <v>34739691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34739693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34739699</v>
      </c>
      <c r="C15">
        <v>34739691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34739694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34739700</v>
      </c>
      <c r="C16">
        <v>34739691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34739695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34739701</v>
      </c>
      <c r="C17">
        <v>34739691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34739696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34739702</v>
      </c>
      <c r="C18">
        <v>34739691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34739703</v>
      </c>
      <c r="C19">
        <v>34739691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34739697</v>
      </c>
      <c r="C20">
        <v>34739691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34739692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34739698</v>
      </c>
      <c r="C21">
        <v>34739691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34739693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34739699</v>
      </c>
      <c r="C22">
        <v>34739691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34739694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34739700</v>
      </c>
      <c r="C23">
        <v>34739691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34739695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34739701</v>
      </c>
      <c r="C24">
        <v>34739691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34739696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34739702</v>
      </c>
      <c r="C25">
        <v>34739691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34739703</v>
      </c>
      <c r="C26">
        <v>34739691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34739710</v>
      </c>
      <c r="C27">
        <v>34739704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34739705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34739711</v>
      </c>
      <c r="C28">
        <v>34739704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34739706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34739712</v>
      </c>
      <c r="C29">
        <v>34739704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34739707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34739713</v>
      </c>
      <c r="C30">
        <v>34739704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34739708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34739714</v>
      </c>
      <c r="C31">
        <v>34739704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34739709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34739715</v>
      </c>
      <c r="C32">
        <v>34739704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34739716</v>
      </c>
      <c r="C33">
        <v>34739704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34739717</v>
      </c>
      <c r="C34">
        <v>34739704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34739710</v>
      </c>
      <c r="C35">
        <v>34739704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34739705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34739711</v>
      </c>
      <c r="C36">
        <v>34739704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34739706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34739712</v>
      </c>
      <c r="C37">
        <v>34739704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34739707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34739713</v>
      </c>
      <c r="C38">
        <v>34739704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34739708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34739714</v>
      </c>
      <c r="C39">
        <v>34739704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34739709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34739715</v>
      </c>
      <c r="C40">
        <v>34739704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34739716</v>
      </c>
      <c r="C41">
        <v>34739704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34739717</v>
      </c>
      <c r="C42">
        <v>34739704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34739726</v>
      </c>
      <c r="C43">
        <v>34739718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34739719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34739727</v>
      </c>
      <c r="C44">
        <v>34739718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34739720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34739728</v>
      </c>
      <c r="C45">
        <v>34739718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34739721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34739729</v>
      </c>
      <c r="C46">
        <v>34739718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34739722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34739730</v>
      </c>
      <c r="C47">
        <v>34739718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34739723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34739731</v>
      </c>
      <c r="C48">
        <v>34739718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34739724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34739732</v>
      </c>
      <c r="C49">
        <v>34739718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34739725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34739733</v>
      </c>
      <c r="C50">
        <v>34739718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34739734</v>
      </c>
      <c r="C51">
        <v>34739718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34739735</v>
      </c>
      <c r="C52">
        <v>34739718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34739736</v>
      </c>
      <c r="C53">
        <v>34739718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34739737</v>
      </c>
      <c r="C54">
        <v>34739718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34739738</v>
      </c>
      <c r="C55">
        <v>34739718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34739739</v>
      </c>
      <c r="C56">
        <v>34739718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34739726</v>
      </c>
      <c r="C57">
        <v>34739718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34739719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34739727</v>
      </c>
      <c r="C58">
        <v>34739718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34739720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34739728</v>
      </c>
      <c r="C59">
        <v>34739718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34739721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34739729</v>
      </c>
      <c r="C60">
        <v>34739718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34739722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34739730</v>
      </c>
      <c r="C61">
        <v>34739718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34739723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34739731</v>
      </c>
      <c r="C62">
        <v>34739718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34739724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34739732</v>
      </c>
      <c r="C63">
        <v>34739718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34739725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34739733</v>
      </c>
      <c r="C64">
        <v>34739718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34739734</v>
      </c>
      <c r="C65">
        <v>34739718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34739735</v>
      </c>
      <c r="C66">
        <v>34739718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34739736</v>
      </c>
      <c r="C67">
        <v>34739718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34739737</v>
      </c>
      <c r="C68">
        <v>34739718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34739738</v>
      </c>
      <c r="C69">
        <v>34739718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34739739</v>
      </c>
      <c r="C70">
        <v>34739718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34739743</v>
      </c>
      <c r="C71">
        <v>34739740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34739741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34739744</v>
      </c>
      <c r="C72">
        <v>34739740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34739742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34739743</v>
      </c>
      <c r="C73">
        <v>34739740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34739741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34739744</v>
      </c>
      <c r="C74">
        <v>34739740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34739742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34739748</v>
      </c>
      <c r="C75">
        <v>34739745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34739746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34739749</v>
      </c>
      <c r="C76">
        <v>34739745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34739747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34739748</v>
      </c>
      <c r="C77">
        <v>34739745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34739746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34739749</v>
      </c>
      <c r="C78">
        <v>34739745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34739747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34739755</v>
      </c>
      <c r="C79">
        <v>34739750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34739751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34739756</v>
      </c>
      <c r="C80">
        <v>34739750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34739752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34739757</v>
      </c>
      <c r="C81">
        <v>34739750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34739753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34739758</v>
      </c>
      <c r="C82">
        <v>34739750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34739754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34739755</v>
      </c>
      <c r="C83">
        <v>34739750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34739751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34739756</v>
      </c>
      <c r="C84">
        <v>34739750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34739752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34739757</v>
      </c>
      <c r="C85">
        <v>34739750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34739753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34739758</v>
      </c>
      <c r="C86">
        <v>34739750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34739754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34739761</v>
      </c>
      <c r="C87">
        <v>34739759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34739760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34739761</v>
      </c>
      <c r="C88">
        <v>34739759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34739760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34739764</v>
      </c>
      <c r="C89">
        <v>34739762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34739763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34739764</v>
      </c>
      <c r="C90">
        <v>34739762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34739763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34739769</v>
      </c>
      <c r="C91">
        <v>34739765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34739766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34739770</v>
      </c>
      <c r="C92">
        <v>34739765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34739767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34739771</v>
      </c>
      <c r="C93">
        <v>34739765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34739768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34739769</v>
      </c>
      <c r="C94">
        <v>34739765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34739766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34739770</v>
      </c>
      <c r="C95">
        <v>34739765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34739767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34739771</v>
      </c>
      <c r="C96">
        <v>34739765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34739768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34739779</v>
      </c>
      <c r="C97">
        <v>34739772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34739773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34739780</v>
      </c>
      <c r="C98">
        <v>34739772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34739774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34739781</v>
      </c>
      <c r="C99">
        <v>34739772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34739775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34739782</v>
      </c>
      <c r="C100">
        <v>34739772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34739776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34739783</v>
      </c>
      <c r="C101">
        <v>34739772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34739777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34739784</v>
      </c>
      <c r="C102">
        <v>34739772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34739778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34739785</v>
      </c>
      <c r="C103">
        <v>34739772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34739786</v>
      </c>
      <c r="C104">
        <v>34739772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34739779</v>
      </c>
      <c r="C105">
        <v>34739772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34739773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34739780</v>
      </c>
      <c r="C106">
        <v>34739772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34739774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34739781</v>
      </c>
      <c r="C107">
        <v>34739772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34739775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34739782</v>
      </c>
      <c r="C108">
        <v>34739772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34739776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34739783</v>
      </c>
      <c r="C109">
        <v>34739772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34739777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34739784</v>
      </c>
      <c r="C110">
        <v>34739772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34739778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34739785</v>
      </c>
      <c r="C111">
        <v>34739772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34739786</v>
      </c>
      <c r="C112">
        <v>34739772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34739796</v>
      </c>
      <c r="C113">
        <v>34739787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34739788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34739797</v>
      </c>
      <c r="C114">
        <v>34739787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34739789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34739798</v>
      </c>
      <c r="C115">
        <v>34739787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34739790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34739799</v>
      </c>
      <c r="C116">
        <v>34739787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34739791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34739800</v>
      </c>
      <c r="C117">
        <v>34739787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34739792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34739801</v>
      </c>
      <c r="C118">
        <v>34739787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34739793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34739802</v>
      </c>
      <c r="C119">
        <v>34739787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34739794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34739803</v>
      </c>
      <c r="C120">
        <v>34739787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34739795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34739804</v>
      </c>
      <c r="C121">
        <v>34739787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34739805</v>
      </c>
      <c r="C122">
        <v>34739787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34739796</v>
      </c>
      <c r="C123">
        <v>34739787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34739788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34739797</v>
      </c>
      <c r="C124">
        <v>34739787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34739789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34739798</v>
      </c>
      <c r="C125">
        <v>34739787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34739790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34739799</v>
      </c>
      <c r="C126">
        <v>34739787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34739791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34739800</v>
      </c>
      <c r="C127">
        <v>34739787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34739792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34739801</v>
      </c>
      <c r="C128">
        <v>34739787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34739793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34739802</v>
      </c>
      <c r="C129">
        <v>34739787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34739794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34739803</v>
      </c>
      <c r="C130">
        <v>34739787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34739795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34739804</v>
      </c>
      <c r="C131">
        <v>34739787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34739805</v>
      </c>
      <c r="C132">
        <v>34739787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34739813</v>
      </c>
      <c r="C133">
        <v>34739806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34739807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34739814</v>
      </c>
      <c r="C134">
        <v>34739806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34739808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34739815</v>
      </c>
      <c r="C135">
        <v>34739806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34739809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34739816</v>
      </c>
      <c r="C136">
        <v>34739806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34739810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34739817</v>
      </c>
      <c r="C137">
        <v>34739806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34739811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34739818</v>
      </c>
      <c r="C138">
        <v>34739806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34739812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34739819</v>
      </c>
      <c r="C139">
        <v>34739806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34739820</v>
      </c>
      <c r="C140">
        <v>34739806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34739821</v>
      </c>
      <c r="C141">
        <v>34739806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34739813</v>
      </c>
      <c r="C142">
        <v>34739806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34739807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34739814</v>
      </c>
      <c r="C143">
        <v>34739806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34739808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34739815</v>
      </c>
      <c r="C144">
        <v>34739806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34739809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34739816</v>
      </c>
      <c r="C145">
        <v>34739806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34739810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34739817</v>
      </c>
      <c r="C146">
        <v>34739806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34739811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34739818</v>
      </c>
      <c r="C147">
        <v>34739806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34739812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34739819</v>
      </c>
      <c r="C148">
        <v>34739806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34739820</v>
      </c>
      <c r="C149">
        <v>34739806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34739821</v>
      </c>
      <c r="C150">
        <v>34739806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34739825</v>
      </c>
      <c r="C151">
        <v>34739822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34739823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34739826</v>
      </c>
      <c r="C152">
        <v>34739822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34739824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34739827</v>
      </c>
      <c r="C153">
        <v>34739822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34739825</v>
      </c>
      <c r="C154">
        <v>34739822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34739823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34739826</v>
      </c>
      <c r="C155">
        <v>34739822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34739824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34739827</v>
      </c>
      <c r="C156">
        <v>34739822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34739834</v>
      </c>
      <c r="C157">
        <v>34739828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34739829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34739835</v>
      </c>
      <c r="C158">
        <v>34739828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34739830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34739836</v>
      </c>
      <c r="C159">
        <v>34739828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34739831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34739837</v>
      </c>
      <c r="C160">
        <v>34739828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34739832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34739838</v>
      </c>
      <c r="C161">
        <v>34739828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34739833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34739839</v>
      </c>
      <c r="C162">
        <v>34739828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34739840</v>
      </c>
      <c r="C163">
        <v>34739828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34739841</v>
      </c>
      <c r="C164">
        <v>34739828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34739834</v>
      </c>
      <c r="C165">
        <v>34739828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34739829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34739835</v>
      </c>
      <c r="C166">
        <v>34739828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34739830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34739836</v>
      </c>
      <c r="C167">
        <v>34739828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34739831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34739837</v>
      </c>
      <c r="C168">
        <v>34739828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34739832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34739838</v>
      </c>
      <c r="C169">
        <v>34739828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34739833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34739839</v>
      </c>
      <c r="C170">
        <v>34739828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34739840</v>
      </c>
      <c r="C171">
        <v>34739828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34739841</v>
      </c>
      <c r="C172">
        <v>34739828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34739848</v>
      </c>
      <c r="C173">
        <v>34739842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34739843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34739849</v>
      </c>
      <c r="C174">
        <v>34739842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34739844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34739850</v>
      </c>
      <c r="C175">
        <v>34739842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34739845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34739851</v>
      </c>
      <c r="C176">
        <v>34739842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34739846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34739852</v>
      </c>
      <c r="C177">
        <v>34739842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34739847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34739853</v>
      </c>
      <c r="C178">
        <v>34739842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34739854</v>
      </c>
      <c r="C179">
        <v>34739842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34739855</v>
      </c>
      <c r="C180">
        <v>34739842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34739848</v>
      </c>
      <c r="C181">
        <v>34739842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34739843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34739849</v>
      </c>
      <c r="C182">
        <v>34739842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34739844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34739850</v>
      </c>
      <c r="C183">
        <v>34739842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34739845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34739851</v>
      </c>
      <c r="C184">
        <v>34739842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34739846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34739852</v>
      </c>
      <c r="C185">
        <v>34739842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34739847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34739853</v>
      </c>
      <c r="C186">
        <v>34739842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34739854</v>
      </c>
      <c r="C187">
        <v>34739842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34739855</v>
      </c>
      <c r="C188">
        <v>34739842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34739859</v>
      </c>
      <c r="C189">
        <v>34739856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34739857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34739860</v>
      </c>
      <c r="C190">
        <v>34739856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34739858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34739859</v>
      </c>
      <c r="C191">
        <v>34739856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34739857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34739860</v>
      </c>
      <c r="C192">
        <v>34739856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34739858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34739864</v>
      </c>
      <c r="C193">
        <v>34739861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34739862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34739865</v>
      </c>
      <c r="C194">
        <v>34739861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34739863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34739864</v>
      </c>
      <c r="C195">
        <v>34739861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34739862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34739865</v>
      </c>
      <c r="C196">
        <v>34739861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34739863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34739869</v>
      </c>
      <c r="C197">
        <v>34739866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34739867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34739870</v>
      </c>
      <c r="C198">
        <v>34739866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34739868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34739869</v>
      </c>
      <c r="C199">
        <v>34739866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34739867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34739870</v>
      </c>
      <c r="C200">
        <v>34739866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34739868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2.Материалы</vt:lpstr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'2.Материалы'!Заголовки_для_печати</vt:lpstr>
      <vt:lpstr>'1.Лок.смета.и.Акт'!Область_печати</vt:lpstr>
      <vt:lpstr>'2.Материалы'!Область_печати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2019-05-15T11:02:15Z</dcterms:created>
  <dcterms:modified xsi:type="dcterms:W3CDTF">2019-05-17T11:45:20Z</dcterms:modified>
</cp:coreProperties>
</file>