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525" windowHeight="12165"/>
  </bookViews>
  <sheets>
    <sheet name="1.Лок.смета.и.Акт" sheetId="7" r:id="rId1"/>
    <sheet name="SourceOb.1" sheetId="6" state="hidden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0">'1.Лок.смета.и.Акт'!$46:$46</definedName>
    <definedName name="_xlnm.Print_Area" localSheetId="0">'1.Лок.смета.и.Акт'!$A$1:$K$147</definedName>
  </definedNames>
  <calcPr calcId="144525"/>
</workbook>
</file>

<file path=xl/calcChain.xml><?xml version="1.0" encoding="utf-8"?>
<calcChain xmlns="http://schemas.openxmlformats.org/spreadsheetml/2006/main">
  <c r="BZ143" i="7" l="1"/>
  <c r="BY143" i="7"/>
  <c r="BZ140" i="7"/>
  <c r="BY140" i="7"/>
  <c r="BZ134" i="7"/>
  <c r="BY134" i="7"/>
  <c r="BZ131" i="7"/>
  <c r="BY131" i="7"/>
  <c r="H122" i="7"/>
  <c r="J39" i="7"/>
  <c r="I39" i="7"/>
  <c r="FV14" i="6"/>
  <c r="FU14" i="6"/>
  <c r="FT14" i="6"/>
  <c r="FS14" i="6"/>
  <c r="FP14" i="6"/>
  <c r="FJ14" i="6"/>
  <c r="FI14" i="6"/>
  <c r="FH14" i="6"/>
  <c r="FG14" i="6"/>
  <c r="FF14" i="6"/>
  <c r="FD14" i="6"/>
  <c r="FA14" i="6"/>
  <c r="EU14" i="6"/>
  <c r="ET14" i="6"/>
  <c r="FV113" i="7"/>
  <c r="FU113" i="7"/>
  <c r="FT113" i="7"/>
  <c r="FS113" i="7"/>
  <c r="FP113" i="7"/>
  <c r="FJ113" i="7"/>
  <c r="FI113" i="7"/>
  <c r="FH113" i="7"/>
  <c r="FG113" i="7"/>
  <c r="FF113" i="7"/>
  <c r="FD113" i="7"/>
  <c r="FA113" i="7"/>
  <c r="EU113" i="7"/>
  <c r="ET113" i="7"/>
  <c r="DY14" i="6"/>
  <c r="DX14" i="6"/>
  <c r="DW14" i="6"/>
  <c r="DM14" i="6"/>
  <c r="DL14" i="6"/>
  <c r="DD14" i="6"/>
  <c r="CX14" i="6"/>
  <c r="CW14" i="6"/>
  <c r="DY113" i="7"/>
  <c r="DX113" i="7"/>
  <c r="DW113" i="7"/>
  <c r="DM113" i="7"/>
  <c r="DL113" i="7"/>
  <c r="DD113" i="7"/>
  <c r="CX113" i="7"/>
  <c r="CW113" i="7"/>
  <c r="BC51" i="1"/>
  <c r="GW110" i="7"/>
  <c r="ES51" i="1"/>
  <c r="AL51" i="1"/>
  <c r="I51" i="1"/>
  <c r="GX110" i="7" s="1"/>
  <c r="I50" i="1"/>
  <c r="DW51" i="1"/>
  <c r="G51" i="1"/>
  <c r="F51" i="1"/>
  <c r="BC49" i="1"/>
  <c r="ES49" i="1"/>
  <c r="AL49" i="1"/>
  <c r="I49" i="1"/>
  <c r="GX107" i="7" s="1"/>
  <c r="I48" i="1"/>
  <c r="DW49" i="1"/>
  <c r="G49" i="1"/>
  <c r="F49" i="1"/>
  <c r="BC47" i="1"/>
  <c r="ES47" i="1"/>
  <c r="AL47" i="1"/>
  <c r="I47" i="1"/>
  <c r="GX104" i="7" s="1"/>
  <c r="I46" i="1"/>
  <c r="DW47" i="1"/>
  <c r="G47" i="1"/>
  <c r="F47" i="1"/>
  <c r="BC45" i="1"/>
  <c r="ES45" i="1"/>
  <c r="AL45" i="1"/>
  <c r="I45" i="1"/>
  <c r="GX101" i="7" s="1"/>
  <c r="I44" i="1"/>
  <c r="DW45" i="1"/>
  <c r="G45" i="1"/>
  <c r="F45" i="1"/>
  <c r="BC43" i="1"/>
  <c r="ES43" i="1"/>
  <c r="AL43" i="1"/>
  <c r="I43" i="1"/>
  <c r="GX98" i="7" s="1"/>
  <c r="I42" i="1"/>
  <c r="DW43" i="1"/>
  <c r="G43" i="1"/>
  <c r="F43" i="1"/>
  <c r="BC41" i="1"/>
  <c r="ES41" i="1"/>
  <c r="AL41" i="1"/>
  <c r="I41" i="1"/>
  <c r="GX95" i="7" s="1"/>
  <c r="I40" i="1"/>
  <c r="DW41" i="1"/>
  <c r="G41" i="1"/>
  <c r="F41" i="1"/>
  <c r="BC39" i="1"/>
  <c r="ES39" i="1"/>
  <c r="AL39" i="1"/>
  <c r="I39" i="1"/>
  <c r="GX92" i="7" s="1"/>
  <c r="I38" i="1"/>
  <c r="DW39" i="1"/>
  <c r="G39" i="1"/>
  <c r="F39" i="1"/>
  <c r="BC37" i="1"/>
  <c r="ES37" i="1"/>
  <c r="AL37" i="1"/>
  <c r="I37" i="1"/>
  <c r="GX89" i="7" s="1"/>
  <c r="I36" i="1"/>
  <c r="DW37" i="1"/>
  <c r="G37" i="1"/>
  <c r="F37" i="1"/>
  <c r="EW35" i="1"/>
  <c r="AQ35" i="1"/>
  <c r="BA35" i="1"/>
  <c r="EV35" i="1"/>
  <c r="ER35" i="1" s="1"/>
  <c r="AO35" i="1"/>
  <c r="AK35" i="1" s="1"/>
  <c r="F83" i="7" s="1"/>
  <c r="I35" i="1"/>
  <c r="I34" i="1"/>
  <c r="DW35" i="1"/>
  <c r="EW33" i="1"/>
  <c r="AQ33" i="1"/>
  <c r="BA33" i="1"/>
  <c r="EV33" i="1"/>
  <c r="ER33" i="1" s="1"/>
  <c r="AO33" i="1"/>
  <c r="AK33" i="1" s="1"/>
  <c r="F77" i="7" s="1"/>
  <c r="I33" i="1"/>
  <c r="I32" i="1"/>
  <c r="DW33" i="1"/>
  <c r="EW31" i="1"/>
  <c r="AQ31" i="1"/>
  <c r="BA31" i="1"/>
  <c r="EV31" i="1"/>
  <c r="ER31" i="1" s="1"/>
  <c r="AO31" i="1"/>
  <c r="AK31" i="1" s="1"/>
  <c r="F71" i="7" s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5" i="7"/>
  <c r="BV34" i="7"/>
  <c r="BT31" i="7"/>
  <c r="BT30" i="7"/>
  <c r="BT29" i="7"/>
  <c r="BU23" i="7"/>
  <c r="BW14" i="7"/>
  <c r="BS13" i="7"/>
  <c r="BS12" i="7"/>
  <c r="BS11" i="7"/>
  <c r="BR10" i="7"/>
  <c r="BR9" i="7"/>
  <c r="BR8" i="7"/>
  <c r="BR7" i="7"/>
  <c r="GW107" i="7" l="1"/>
  <c r="GW104" i="7"/>
  <c r="GW101" i="7"/>
  <c r="GW98" i="7"/>
  <c r="GW95" i="7"/>
  <c r="GW92" i="7"/>
  <c r="GW89" i="7"/>
  <c r="ER29" i="1"/>
  <c r="AK29" i="1"/>
  <c r="F63" i="7" s="1"/>
  <c r="AK27" i="1"/>
  <c r="F55" i="7" s="1"/>
  <c r="ER27" i="1"/>
  <c r="AK25" i="1"/>
  <c r="F47" i="7" s="1"/>
  <c r="ER25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1" i="3"/>
  <c r="CX1" i="3"/>
  <c r="CY1" i="3"/>
  <c r="CZ1" i="3"/>
  <c r="DA1" i="3"/>
  <c r="DB1" i="3"/>
  <c r="DC1" i="3"/>
  <c r="A2" i="3"/>
  <c r="CX2" i="3"/>
  <c r="CY2" i="3"/>
  <c r="CZ2" i="3"/>
  <c r="DB2" i="3" s="1"/>
  <c r="DA2" i="3"/>
  <c r="DC2" i="3"/>
  <c r="A3" i="3"/>
  <c r="CX3" i="3"/>
  <c r="CY3" i="3"/>
  <c r="CZ3" i="3"/>
  <c r="DB3" i="3" s="1"/>
  <c r="DA3" i="3"/>
  <c r="DC3" i="3"/>
  <c r="A4" i="3"/>
  <c r="CX4" i="3"/>
  <c r="CY4" i="3"/>
  <c r="CZ4" i="3"/>
  <c r="DB4" i="3" s="1"/>
  <c r="DA4" i="3"/>
  <c r="DC4" i="3"/>
  <c r="A5" i="3"/>
  <c r="CX5" i="3"/>
  <c r="CY5" i="3"/>
  <c r="CZ5" i="3"/>
  <c r="DA5" i="3"/>
  <c r="DB5" i="3"/>
  <c r="DC5" i="3"/>
  <c r="A6" i="3"/>
  <c r="CX6" i="3"/>
  <c r="CY6" i="3"/>
  <c r="CZ6" i="3"/>
  <c r="DB6" i="3" s="1"/>
  <c r="DA6" i="3"/>
  <c r="DC6" i="3"/>
  <c r="A7" i="3"/>
  <c r="CX7" i="3"/>
  <c r="CY7" i="3"/>
  <c r="CZ7" i="3"/>
  <c r="DB7" i="3" s="1"/>
  <c r="DA7" i="3"/>
  <c r="DC7" i="3"/>
  <c r="A8" i="3"/>
  <c r="CX8" i="3"/>
  <c r="CY8" i="3"/>
  <c r="CZ8" i="3"/>
  <c r="DA8" i="3"/>
  <c r="DB8" i="3"/>
  <c r="DC8" i="3"/>
  <c r="A9" i="3"/>
  <c r="CX9" i="3"/>
  <c r="CY9" i="3"/>
  <c r="CZ9" i="3"/>
  <c r="DA9" i="3"/>
  <c r="DB9" i="3"/>
  <c r="DC9" i="3"/>
  <c r="A10" i="3"/>
  <c r="CX10" i="3"/>
  <c r="CY10" i="3"/>
  <c r="CZ10" i="3"/>
  <c r="DB10" i="3" s="1"/>
  <c r="DA10" i="3"/>
  <c r="DC10" i="3"/>
  <c r="A11" i="3"/>
  <c r="CX11" i="3"/>
  <c r="CY11" i="3"/>
  <c r="CZ11" i="3"/>
  <c r="DB11" i="3" s="1"/>
  <c r="DA11" i="3"/>
  <c r="DC11" i="3"/>
  <c r="A12" i="3"/>
  <c r="CX12" i="3"/>
  <c r="CY12" i="3"/>
  <c r="CZ12" i="3"/>
  <c r="DA12" i="3"/>
  <c r="DB12" i="3"/>
  <c r="DC12" i="3"/>
  <c r="A13" i="3"/>
  <c r="CX13" i="3"/>
  <c r="CY13" i="3"/>
  <c r="CZ13" i="3"/>
  <c r="DA13" i="3"/>
  <c r="DB13" i="3"/>
  <c r="DC13" i="3"/>
  <c r="A14" i="3"/>
  <c r="CX14" i="3"/>
  <c r="CY14" i="3"/>
  <c r="CZ14" i="3"/>
  <c r="DB14" i="3" s="1"/>
  <c r="DA14" i="3"/>
  <c r="DC14" i="3"/>
  <c r="A15" i="3"/>
  <c r="CX15" i="3"/>
  <c r="CY15" i="3"/>
  <c r="CZ15" i="3"/>
  <c r="DB15" i="3" s="1"/>
  <c r="DA15" i="3"/>
  <c r="DC15" i="3"/>
  <c r="A16" i="3"/>
  <c r="CX16" i="3"/>
  <c r="CY16" i="3"/>
  <c r="CZ16" i="3"/>
  <c r="DA16" i="3"/>
  <c r="DB16" i="3"/>
  <c r="DC16" i="3"/>
  <c r="A17" i="3"/>
  <c r="CX17" i="3"/>
  <c r="CY17" i="3"/>
  <c r="CZ17" i="3"/>
  <c r="DA17" i="3"/>
  <c r="DB17" i="3"/>
  <c r="DC17" i="3"/>
  <c r="A18" i="3"/>
  <c r="CX18" i="3"/>
  <c r="CY18" i="3"/>
  <c r="CZ18" i="3"/>
  <c r="DB18" i="3" s="1"/>
  <c r="DA18" i="3"/>
  <c r="DC18" i="3"/>
  <c r="A19" i="3"/>
  <c r="CX19" i="3"/>
  <c r="CY19" i="3"/>
  <c r="CZ19" i="3"/>
  <c r="DB19" i="3" s="1"/>
  <c r="DA19" i="3"/>
  <c r="DC19" i="3"/>
  <c r="A20" i="3"/>
  <c r="CX20" i="3"/>
  <c r="CY20" i="3"/>
  <c r="CZ20" i="3"/>
  <c r="DA20" i="3"/>
  <c r="DB20" i="3"/>
  <c r="DC20" i="3"/>
  <c r="A21" i="3"/>
  <c r="CX21" i="3"/>
  <c r="CY21" i="3"/>
  <c r="CZ21" i="3"/>
  <c r="DA21" i="3"/>
  <c r="DB21" i="3"/>
  <c r="DC21" i="3"/>
  <c r="A22" i="3"/>
  <c r="CX22" i="3"/>
  <c r="CY22" i="3"/>
  <c r="CZ22" i="3"/>
  <c r="DB22" i="3" s="1"/>
  <c r="DA22" i="3"/>
  <c r="DC22" i="3"/>
  <c r="A23" i="3"/>
  <c r="CX23" i="3"/>
  <c r="CY23" i="3"/>
  <c r="CZ23" i="3"/>
  <c r="DB23" i="3" s="1"/>
  <c r="DA23" i="3"/>
  <c r="DC23" i="3"/>
  <c r="A24" i="3"/>
  <c r="CX24" i="3"/>
  <c r="CY24" i="3"/>
  <c r="CZ24" i="3"/>
  <c r="DA24" i="3"/>
  <c r="DB24" i="3"/>
  <c r="DC24" i="3"/>
  <c r="A25" i="3"/>
  <c r="CX25" i="3"/>
  <c r="CY25" i="3"/>
  <c r="CZ25" i="3"/>
  <c r="DA25" i="3"/>
  <c r="DB25" i="3"/>
  <c r="DC25" i="3"/>
  <c r="A26" i="3"/>
  <c r="CX26" i="3"/>
  <c r="CY26" i="3"/>
  <c r="CZ26" i="3"/>
  <c r="DB26" i="3" s="1"/>
  <c r="DA26" i="3"/>
  <c r="DC26" i="3"/>
  <c r="A27" i="3"/>
  <c r="CX27" i="3"/>
  <c r="CY27" i="3"/>
  <c r="CZ27" i="3"/>
  <c r="DB27" i="3" s="1"/>
  <c r="DA27" i="3"/>
  <c r="DC27" i="3"/>
  <c r="A28" i="3"/>
  <c r="CX28" i="3"/>
  <c r="CY28" i="3"/>
  <c r="CZ28" i="3"/>
  <c r="DA28" i="3"/>
  <c r="DB28" i="3"/>
  <c r="DC28" i="3"/>
  <c r="A29" i="3"/>
  <c r="CX29" i="3"/>
  <c r="CY29" i="3"/>
  <c r="CZ29" i="3"/>
  <c r="DA29" i="3"/>
  <c r="DB29" i="3"/>
  <c r="DC29" i="3"/>
  <c r="A30" i="3"/>
  <c r="CX30" i="3"/>
  <c r="CY30" i="3"/>
  <c r="CZ30" i="3"/>
  <c r="DB30" i="3" s="1"/>
  <c r="DA30" i="3"/>
  <c r="DC30" i="3"/>
  <c r="A31" i="3"/>
  <c r="CX31" i="3"/>
  <c r="CY31" i="3"/>
  <c r="CZ31" i="3"/>
  <c r="DB31" i="3" s="1"/>
  <c r="DA31" i="3"/>
  <c r="DC31" i="3"/>
  <c r="A32" i="3"/>
  <c r="CX32" i="3"/>
  <c r="CY32" i="3"/>
  <c r="CZ32" i="3"/>
  <c r="DA32" i="3"/>
  <c r="DB32" i="3"/>
  <c r="DC32" i="3"/>
  <c r="A33" i="3"/>
  <c r="CX33" i="3"/>
  <c r="CY33" i="3"/>
  <c r="CZ33" i="3"/>
  <c r="DA33" i="3"/>
  <c r="DB33" i="3"/>
  <c r="DC33" i="3"/>
  <c r="A34" i="3"/>
  <c r="CX34" i="3"/>
  <c r="CY34" i="3"/>
  <c r="CZ34" i="3"/>
  <c r="DB34" i="3" s="1"/>
  <c r="DA34" i="3"/>
  <c r="DC34" i="3"/>
  <c r="A35" i="3"/>
  <c r="CX35" i="3"/>
  <c r="CY35" i="3"/>
  <c r="CZ35" i="3"/>
  <c r="DB35" i="3" s="1"/>
  <c r="DA35" i="3"/>
  <c r="DC35" i="3"/>
  <c r="A36" i="3"/>
  <c r="CX36" i="3"/>
  <c r="CY36" i="3"/>
  <c r="CZ36" i="3"/>
  <c r="DA36" i="3"/>
  <c r="DB36" i="3"/>
  <c r="DC36" i="3"/>
  <c r="A37" i="3"/>
  <c r="CX37" i="3"/>
  <c r="CY37" i="3"/>
  <c r="CZ37" i="3"/>
  <c r="DA37" i="3"/>
  <c r="DB37" i="3"/>
  <c r="DC37" i="3"/>
  <c r="A38" i="3"/>
  <c r="CX38" i="3"/>
  <c r="CY38" i="3"/>
  <c r="CZ38" i="3"/>
  <c r="DB38" i="3" s="1"/>
  <c r="DA38" i="3"/>
  <c r="DC3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CV24" i="1"/>
  <c r="U24" i="1" s="1"/>
  <c r="CW24" i="1"/>
  <c r="V24" i="1" s="1"/>
  <c r="FR24" i="1"/>
  <c r="GL24" i="1"/>
  <c r="GN24" i="1"/>
  <c r="GP24" i="1"/>
  <c r="GV24" i="1"/>
  <c r="HC24" i="1"/>
  <c r="GX24" i="1" s="1"/>
  <c r="C25" i="1"/>
  <c r="D25" i="1"/>
  <c r="AC25" i="1"/>
  <c r="CQ25" i="1" s="1"/>
  <c r="P25" i="1" s="1"/>
  <c r="AE25" i="1"/>
  <c r="AF25" i="1"/>
  <c r="AG25" i="1"/>
  <c r="AH25" i="1"/>
  <c r="AI25" i="1"/>
  <c r="CW25" i="1" s="1"/>
  <c r="V25" i="1" s="1"/>
  <c r="AJ25" i="1"/>
  <c r="CU25" i="1"/>
  <c r="T25" i="1" s="1"/>
  <c r="CX25" i="1"/>
  <c r="W25" i="1" s="1"/>
  <c r="FR25" i="1"/>
  <c r="GL25" i="1"/>
  <c r="GN25" i="1"/>
  <c r="GP25" i="1"/>
  <c r="GV25" i="1"/>
  <c r="HC25" i="1" s="1"/>
  <c r="GX25" i="1" s="1"/>
  <c r="C26" i="1"/>
  <c r="D26" i="1"/>
  <c r="R26" i="1"/>
  <c r="AC26" i="1"/>
  <c r="CQ26" i="1" s="1"/>
  <c r="P26" i="1" s="1"/>
  <c r="AE26" i="1"/>
  <c r="AD26" i="1" s="1"/>
  <c r="CR26" i="1" s="1"/>
  <c r="Q26" i="1" s="1"/>
  <c r="AF26" i="1"/>
  <c r="AG26" i="1"/>
  <c r="CU26" i="1" s="1"/>
  <c r="T26" i="1" s="1"/>
  <c r="AH26" i="1"/>
  <c r="AI26" i="1"/>
  <c r="AJ26" i="1"/>
  <c r="CX26" i="1" s="1"/>
  <c r="W26" i="1" s="1"/>
  <c r="CS26" i="1"/>
  <c r="CT26" i="1"/>
  <c r="S26" i="1" s="1"/>
  <c r="CV26" i="1"/>
  <c r="U26" i="1" s="1"/>
  <c r="CW26" i="1"/>
  <c r="V26" i="1" s="1"/>
  <c r="FR26" i="1"/>
  <c r="GL26" i="1"/>
  <c r="GN26" i="1"/>
  <c r="GP26" i="1"/>
  <c r="GV26" i="1"/>
  <c r="HC26" i="1"/>
  <c r="GX26" i="1" s="1"/>
  <c r="C27" i="1"/>
  <c r="D27" i="1"/>
  <c r="AC27" i="1"/>
  <c r="CQ27" i="1" s="1"/>
  <c r="P27" i="1" s="1"/>
  <c r="AE27" i="1"/>
  <c r="AF27" i="1"/>
  <c r="AG27" i="1"/>
  <c r="AH27" i="1"/>
  <c r="H61" i="7" s="1"/>
  <c r="AI27" i="1"/>
  <c r="CW27" i="1" s="1"/>
  <c r="V27" i="1" s="1"/>
  <c r="AJ27" i="1"/>
  <c r="CU27" i="1"/>
  <c r="T27" i="1" s="1"/>
  <c r="CV27" i="1"/>
  <c r="U27" i="1" s="1"/>
  <c r="I61" i="7" s="1"/>
  <c r="CX27" i="1"/>
  <c r="W27" i="1" s="1"/>
  <c r="FR27" i="1"/>
  <c r="GL27" i="1"/>
  <c r="GN27" i="1"/>
  <c r="GP27" i="1"/>
  <c r="GV27" i="1"/>
  <c r="HC27" i="1" s="1"/>
  <c r="GX27" i="1" s="1"/>
  <c r="C28" i="1"/>
  <c r="D28" i="1"/>
  <c r="AC28" i="1"/>
  <c r="CQ28" i="1" s="1"/>
  <c r="P28" i="1" s="1"/>
  <c r="AE28" i="1"/>
  <c r="AD28" i="1" s="1"/>
  <c r="CR28" i="1" s="1"/>
  <c r="Q28" i="1" s="1"/>
  <c r="AF28" i="1"/>
  <c r="AG28" i="1"/>
  <c r="CU28" i="1" s="1"/>
  <c r="T28" i="1" s="1"/>
  <c r="AH28" i="1"/>
  <c r="AI28" i="1"/>
  <c r="CW28" i="1" s="1"/>
  <c r="V28" i="1" s="1"/>
  <c r="AJ28" i="1"/>
  <c r="CT28" i="1"/>
  <c r="S28" i="1" s="1"/>
  <c r="CV28" i="1"/>
  <c r="U28" i="1" s="1"/>
  <c r="CX28" i="1"/>
  <c r="W28" i="1" s="1"/>
  <c r="FR28" i="1"/>
  <c r="GL28" i="1"/>
  <c r="GN28" i="1"/>
  <c r="GP28" i="1"/>
  <c r="GV28" i="1"/>
  <c r="GX28" i="1"/>
  <c r="HC28" i="1"/>
  <c r="C29" i="1"/>
  <c r="D29" i="1"/>
  <c r="AC29" i="1"/>
  <c r="AE29" i="1"/>
  <c r="AF29" i="1"/>
  <c r="AG29" i="1"/>
  <c r="CU29" i="1" s="1"/>
  <c r="T29" i="1" s="1"/>
  <c r="AH29" i="1"/>
  <c r="AI29" i="1"/>
  <c r="CW29" i="1" s="1"/>
  <c r="V29" i="1" s="1"/>
  <c r="AJ29" i="1"/>
  <c r="CX29" i="1"/>
  <c r="W29" i="1" s="1"/>
  <c r="FR29" i="1"/>
  <c r="GL29" i="1"/>
  <c r="GN29" i="1"/>
  <c r="GP29" i="1"/>
  <c r="GV29" i="1"/>
  <c r="HC29" i="1" s="1"/>
  <c r="GX29" i="1" s="1"/>
  <c r="C30" i="1"/>
  <c r="D30" i="1"/>
  <c r="AC30" i="1"/>
  <c r="CQ30" i="1" s="1"/>
  <c r="P30" i="1" s="1"/>
  <c r="AE30" i="1"/>
  <c r="AD30" i="1" s="1"/>
  <c r="CR30" i="1" s="1"/>
  <c r="Q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N30" i="1"/>
  <c r="GO30" i="1"/>
  <c r="GV30" i="1"/>
  <c r="GX30" i="1"/>
  <c r="HC30" i="1"/>
  <c r="C31" i="1"/>
  <c r="D31" i="1"/>
  <c r="AC31" i="1"/>
  <c r="AE31" i="1"/>
  <c r="CS31" i="1" s="1"/>
  <c r="R31" i="1" s="1"/>
  <c r="AF31" i="1"/>
  <c r="AG31" i="1"/>
  <c r="CU31" i="1" s="1"/>
  <c r="T31" i="1" s="1"/>
  <c r="AH31" i="1"/>
  <c r="AI31" i="1"/>
  <c r="CW31" i="1" s="1"/>
  <c r="V31" i="1" s="1"/>
  <c r="AJ31" i="1"/>
  <c r="CX31" i="1"/>
  <c r="W31" i="1" s="1"/>
  <c r="FR31" i="1"/>
  <c r="GL31" i="1"/>
  <c r="GN31" i="1"/>
  <c r="GO31" i="1"/>
  <c r="GV31" i="1"/>
  <c r="HC31" i="1" s="1"/>
  <c r="GX31" i="1" s="1"/>
  <c r="C32" i="1"/>
  <c r="D32" i="1"/>
  <c r="AC32" i="1"/>
  <c r="CQ32" i="1" s="1"/>
  <c r="P32" i="1" s="1"/>
  <c r="AE32" i="1"/>
  <c r="AD32" i="1" s="1"/>
  <c r="CR32" i="1" s="1"/>
  <c r="Q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O32" i="1"/>
  <c r="GV32" i="1"/>
  <c r="GX32" i="1"/>
  <c r="HC32" i="1"/>
  <c r="C33" i="1"/>
  <c r="D33" i="1"/>
  <c r="AC33" i="1"/>
  <c r="AE33" i="1"/>
  <c r="CS33" i="1" s="1"/>
  <c r="R33" i="1" s="1"/>
  <c r="AF33" i="1"/>
  <c r="AG33" i="1"/>
  <c r="CU33" i="1" s="1"/>
  <c r="T33" i="1" s="1"/>
  <c r="AH33" i="1"/>
  <c r="H81" i="7" s="1"/>
  <c r="AI33" i="1"/>
  <c r="CW33" i="1" s="1"/>
  <c r="V33" i="1" s="1"/>
  <c r="AJ33" i="1"/>
  <c r="CX33" i="1"/>
  <c r="W33" i="1" s="1"/>
  <c r="FR33" i="1"/>
  <c r="GL33" i="1"/>
  <c r="GN33" i="1"/>
  <c r="GO33" i="1"/>
  <c r="GV33" i="1"/>
  <c r="GX33" i="1"/>
  <c r="HC33" i="1"/>
  <c r="C34" i="1"/>
  <c r="D34" i="1"/>
  <c r="U34" i="1"/>
  <c r="AC34" i="1"/>
  <c r="CQ34" i="1" s="1"/>
  <c r="P34" i="1" s="1"/>
  <c r="AE34" i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CX34" i="1"/>
  <c r="W34" i="1" s="1"/>
  <c r="FR34" i="1"/>
  <c r="GL34" i="1"/>
  <c r="GN34" i="1"/>
  <c r="GO34" i="1"/>
  <c r="GV34" i="1"/>
  <c r="GX34" i="1"/>
  <c r="HC34" i="1"/>
  <c r="C35" i="1"/>
  <c r="D35" i="1"/>
  <c r="AC35" i="1"/>
  <c r="AE35" i="1"/>
  <c r="CS35" i="1" s="1"/>
  <c r="R35" i="1" s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O35" i="1"/>
  <c r="GV35" i="1"/>
  <c r="GX35" i="1"/>
  <c r="HC35" i="1"/>
  <c r="S36" i="1"/>
  <c r="AC36" i="1"/>
  <c r="AE36" i="1"/>
  <c r="AF36" i="1"/>
  <c r="AG36" i="1"/>
  <c r="CU36" i="1" s="1"/>
  <c r="T36" i="1" s="1"/>
  <c r="AH36" i="1"/>
  <c r="AI36" i="1"/>
  <c r="CW36" i="1" s="1"/>
  <c r="V36" i="1" s="1"/>
  <c r="AJ36" i="1"/>
  <c r="CT36" i="1"/>
  <c r="CV36" i="1"/>
  <c r="U36" i="1" s="1"/>
  <c r="CX36" i="1"/>
  <c r="W36" i="1" s="1"/>
  <c r="FR36" i="1"/>
  <c r="GL36" i="1"/>
  <c r="GO36" i="1"/>
  <c r="GP36" i="1"/>
  <c r="GV36" i="1"/>
  <c r="GX36" i="1"/>
  <c r="HC36" i="1"/>
  <c r="U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T37" i="1"/>
  <c r="S37" i="1" s="1"/>
  <c r="CV37" i="1"/>
  <c r="CX37" i="1"/>
  <c r="W37" i="1" s="1"/>
  <c r="FR37" i="1"/>
  <c r="GL37" i="1"/>
  <c r="GO37" i="1"/>
  <c r="GP37" i="1"/>
  <c r="GV37" i="1"/>
  <c r="GX37" i="1"/>
  <c r="HC37" i="1"/>
  <c r="S38" i="1"/>
  <c r="W38" i="1"/>
  <c r="AC38" i="1"/>
  <c r="AE38" i="1"/>
  <c r="AF38" i="1"/>
  <c r="AG38" i="1"/>
  <c r="CU38" i="1" s="1"/>
  <c r="T38" i="1" s="1"/>
  <c r="AH38" i="1"/>
  <c r="AI38" i="1"/>
  <c r="CW38" i="1" s="1"/>
  <c r="V38" i="1" s="1"/>
  <c r="AJ38" i="1"/>
  <c r="CT38" i="1"/>
  <c r="CV38" i="1"/>
  <c r="U38" i="1" s="1"/>
  <c r="CX38" i="1"/>
  <c r="FR38" i="1"/>
  <c r="GL38" i="1"/>
  <c r="GO38" i="1"/>
  <c r="GP38" i="1"/>
  <c r="GV38" i="1"/>
  <c r="GX38" i="1"/>
  <c r="HC38" i="1"/>
  <c r="U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T39" i="1"/>
  <c r="S39" i="1" s="1"/>
  <c r="CV39" i="1"/>
  <c r="CX39" i="1"/>
  <c r="W39" i="1" s="1"/>
  <c r="FR39" i="1"/>
  <c r="GL39" i="1"/>
  <c r="GO39" i="1"/>
  <c r="GP39" i="1"/>
  <c r="GV39" i="1"/>
  <c r="GX39" i="1"/>
  <c r="HC39" i="1"/>
  <c r="S40" i="1"/>
  <c r="AC40" i="1"/>
  <c r="CQ40" i="1" s="1"/>
  <c r="P40" i="1" s="1"/>
  <c r="AE40" i="1"/>
  <c r="AD40" i="1" s="1"/>
  <c r="CR40" i="1" s="1"/>
  <c r="Q40" i="1" s="1"/>
  <c r="AF40" i="1"/>
  <c r="AG40" i="1"/>
  <c r="CU40" i="1" s="1"/>
  <c r="T40" i="1" s="1"/>
  <c r="AH40" i="1"/>
  <c r="AI40" i="1"/>
  <c r="CW40" i="1" s="1"/>
  <c r="V40" i="1" s="1"/>
  <c r="AJ40" i="1"/>
  <c r="CT40" i="1"/>
  <c r="CV40" i="1"/>
  <c r="U40" i="1" s="1"/>
  <c r="CX40" i="1"/>
  <c r="W40" i="1" s="1"/>
  <c r="FR40" i="1"/>
  <c r="GL40" i="1"/>
  <c r="GO40" i="1"/>
  <c r="GP40" i="1"/>
  <c r="GV40" i="1"/>
  <c r="GX40" i="1"/>
  <c r="HC40" i="1"/>
  <c r="AC41" i="1"/>
  <c r="AE41" i="1"/>
  <c r="AD41" i="1" s="1"/>
  <c r="CR41" i="1" s="1"/>
  <c r="Q41" i="1" s="1"/>
  <c r="AF41" i="1"/>
  <c r="AG41" i="1"/>
  <c r="CU41" i="1" s="1"/>
  <c r="T41" i="1" s="1"/>
  <c r="AH41" i="1"/>
  <c r="AI41" i="1"/>
  <c r="CW41" i="1" s="1"/>
  <c r="V41" i="1" s="1"/>
  <c r="AJ41" i="1"/>
  <c r="CT41" i="1"/>
  <c r="S41" i="1" s="1"/>
  <c r="CV41" i="1"/>
  <c r="U41" i="1" s="1"/>
  <c r="CX41" i="1"/>
  <c r="W41" i="1" s="1"/>
  <c r="FR41" i="1"/>
  <c r="GL41" i="1"/>
  <c r="GO41" i="1"/>
  <c r="GP41" i="1"/>
  <c r="GV41" i="1"/>
  <c r="GX41" i="1"/>
  <c r="HC41" i="1"/>
  <c r="AC42" i="1"/>
  <c r="CQ42" i="1" s="1"/>
  <c r="P42" i="1" s="1"/>
  <c r="AE42" i="1"/>
  <c r="AD42" i="1" s="1"/>
  <c r="CR42" i="1" s="1"/>
  <c r="Q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O42" i="1"/>
  <c r="GP42" i="1"/>
  <c r="GV42" i="1"/>
  <c r="GX42" i="1"/>
  <c r="HC42" i="1"/>
  <c r="AC43" i="1"/>
  <c r="AE43" i="1"/>
  <c r="AD43" i="1" s="1"/>
  <c r="CR43" i="1" s="1"/>
  <c r="Q43" i="1" s="1"/>
  <c r="AF43" i="1"/>
  <c r="AG43" i="1"/>
  <c r="CU43" i="1" s="1"/>
  <c r="T43" i="1" s="1"/>
  <c r="AH43" i="1"/>
  <c r="AI43" i="1"/>
  <c r="CW43" i="1" s="1"/>
  <c r="V43" i="1" s="1"/>
  <c r="AJ43" i="1"/>
  <c r="CT43" i="1"/>
  <c r="S43" i="1" s="1"/>
  <c r="CV43" i="1"/>
  <c r="U43" i="1" s="1"/>
  <c r="CX43" i="1"/>
  <c r="W43" i="1" s="1"/>
  <c r="FR43" i="1"/>
  <c r="GL43" i="1"/>
  <c r="GO43" i="1"/>
  <c r="GP43" i="1"/>
  <c r="GV43" i="1"/>
  <c r="GX43" i="1"/>
  <c r="HC43" i="1"/>
  <c r="AC44" i="1"/>
  <c r="CQ44" i="1" s="1"/>
  <c r="P44" i="1" s="1"/>
  <c r="AE44" i="1"/>
  <c r="AD44" i="1" s="1"/>
  <c r="CR44" i="1" s="1"/>
  <c r="Q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O44" i="1"/>
  <c r="GP44" i="1"/>
  <c r="GV44" i="1"/>
  <c r="GX44" i="1"/>
  <c r="HC44" i="1"/>
  <c r="AC45" i="1"/>
  <c r="AE45" i="1"/>
  <c r="AD45" i="1" s="1"/>
  <c r="CR45" i="1" s="1"/>
  <c r="Q45" i="1" s="1"/>
  <c r="AF45" i="1"/>
  <c r="AG45" i="1"/>
  <c r="CU45" i="1" s="1"/>
  <c r="T45" i="1" s="1"/>
  <c r="AH45" i="1"/>
  <c r="AI45" i="1"/>
  <c r="CW45" i="1" s="1"/>
  <c r="V45" i="1" s="1"/>
  <c r="AJ45" i="1"/>
  <c r="CT45" i="1"/>
  <c r="S45" i="1" s="1"/>
  <c r="CV45" i="1"/>
  <c r="U45" i="1" s="1"/>
  <c r="CX45" i="1"/>
  <c r="W45" i="1" s="1"/>
  <c r="FR45" i="1"/>
  <c r="GL45" i="1"/>
  <c r="GO45" i="1"/>
  <c r="GP45" i="1"/>
  <c r="GV45" i="1"/>
  <c r="GX45" i="1"/>
  <c r="HC45" i="1"/>
  <c r="AC46" i="1"/>
  <c r="CQ46" i="1" s="1"/>
  <c r="P46" i="1" s="1"/>
  <c r="AE46" i="1"/>
  <c r="AD46" i="1" s="1"/>
  <c r="CR46" i="1" s="1"/>
  <c r="Q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O46" i="1"/>
  <c r="GP46" i="1"/>
  <c r="GV46" i="1"/>
  <c r="GX46" i="1"/>
  <c r="HC46" i="1"/>
  <c r="AC47" i="1"/>
  <c r="AE47" i="1"/>
  <c r="AD47" i="1" s="1"/>
  <c r="CR47" i="1" s="1"/>
  <c r="Q47" i="1" s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U47" i="1" s="1"/>
  <c r="CX47" i="1"/>
  <c r="W47" i="1" s="1"/>
  <c r="FR47" i="1"/>
  <c r="GL47" i="1"/>
  <c r="GO47" i="1"/>
  <c r="GP47" i="1"/>
  <c r="GV47" i="1"/>
  <c r="GX47" i="1"/>
  <c r="HC47" i="1"/>
  <c r="AC48" i="1"/>
  <c r="CQ48" i="1" s="1"/>
  <c r="P48" i="1" s="1"/>
  <c r="AE48" i="1"/>
  <c r="AD48" i="1" s="1"/>
  <c r="CR48" i="1" s="1"/>
  <c r="Q48" i="1" s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U48" i="1" s="1"/>
  <c r="CX48" i="1"/>
  <c r="W48" i="1" s="1"/>
  <c r="FR48" i="1"/>
  <c r="GL48" i="1"/>
  <c r="GO48" i="1"/>
  <c r="GP48" i="1"/>
  <c r="GV48" i="1"/>
  <c r="GX48" i="1"/>
  <c r="HC48" i="1"/>
  <c r="AC49" i="1"/>
  <c r="AE49" i="1"/>
  <c r="AD49" i="1" s="1"/>
  <c r="CR49" i="1" s="1"/>
  <c r="Q49" i="1" s="1"/>
  <c r="AF49" i="1"/>
  <c r="AG49" i="1"/>
  <c r="CU49" i="1" s="1"/>
  <c r="T49" i="1" s="1"/>
  <c r="AH49" i="1"/>
  <c r="AI49" i="1"/>
  <c r="CW49" i="1" s="1"/>
  <c r="V49" i="1" s="1"/>
  <c r="AJ49" i="1"/>
  <c r="CT49" i="1"/>
  <c r="S49" i="1" s="1"/>
  <c r="CV49" i="1"/>
  <c r="U49" i="1" s="1"/>
  <c r="CX49" i="1"/>
  <c r="W49" i="1" s="1"/>
  <c r="FR49" i="1"/>
  <c r="GL49" i="1"/>
  <c r="GO49" i="1"/>
  <c r="GP49" i="1"/>
  <c r="GV49" i="1"/>
  <c r="GX49" i="1"/>
  <c r="HC49" i="1"/>
  <c r="AC50" i="1"/>
  <c r="CQ50" i="1" s="1"/>
  <c r="P50" i="1" s="1"/>
  <c r="AE50" i="1"/>
  <c r="AD50" i="1" s="1"/>
  <c r="CR50" i="1" s="1"/>
  <c r="Q50" i="1" s="1"/>
  <c r="AF50" i="1"/>
  <c r="AG50" i="1"/>
  <c r="CU50" i="1" s="1"/>
  <c r="T50" i="1" s="1"/>
  <c r="AH50" i="1"/>
  <c r="AI50" i="1"/>
  <c r="CW50" i="1" s="1"/>
  <c r="V50" i="1" s="1"/>
  <c r="AJ50" i="1"/>
  <c r="CT50" i="1"/>
  <c r="S50" i="1" s="1"/>
  <c r="CV50" i="1"/>
  <c r="U50" i="1" s="1"/>
  <c r="CX50" i="1"/>
  <c r="W50" i="1" s="1"/>
  <c r="FR50" i="1"/>
  <c r="GL50" i="1"/>
  <c r="GO50" i="1"/>
  <c r="GP50" i="1"/>
  <c r="GV50" i="1"/>
  <c r="GX50" i="1"/>
  <c r="HC50" i="1"/>
  <c r="AC51" i="1"/>
  <c r="AE51" i="1"/>
  <c r="AD51" i="1" s="1"/>
  <c r="CR51" i="1" s="1"/>
  <c r="Q51" i="1" s="1"/>
  <c r="AF51" i="1"/>
  <c r="AG51" i="1"/>
  <c r="CU51" i="1" s="1"/>
  <c r="T51" i="1" s="1"/>
  <c r="AH51" i="1"/>
  <c r="AI51" i="1"/>
  <c r="CW51" i="1" s="1"/>
  <c r="V51" i="1" s="1"/>
  <c r="AJ51" i="1"/>
  <c r="CT51" i="1"/>
  <c r="S51" i="1" s="1"/>
  <c r="CV51" i="1"/>
  <c r="U51" i="1" s="1"/>
  <c r="CX51" i="1"/>
  <c r="W51" i="1" s="1"/>
  <c r="FR51" i="1"/>
  <c r="GL51" i="1"/>
  <c r="GO51" i="1"/>
  <c r="GP51" i="1"/>
  <c r="GV51" i="1"/>
  <c r="GX51" i="1"/>
  <c r="HC51" i="1"/>
  <c r="B53" i="1"/>
  <c r="B22" i="1" s="1"/>
  <c r="C53" i="1"/>
  <c r="C22" i="1" s="1"/>
  <c r="D53" i="1"/>
  <c r="D22" i="1" s="1"/>
  <c r="F53" i="1"/>
  <c r="F22" i="1" s="1"/>
  <c r="G53" i="1"/>
  <c r="G22" i="1" s="1"/>
  <c r="BX53" i="1"/>
  <c r="CK53" i="1"/>
  <c r="CK22" i="1" s="1"/>
  <c r="CL53" i="1"/>
  <c r="FP53" i="1"/>
  <c r="FP22" i="1" s="1"/>
  <c r="GC53" i="1"/>
  <c r="GC22" i="1" s="1"/>
  <c r="GD53" i="1"/>
  <c r="GD22" i="1" s="1"/>
  <c r="B82" i="1"/>
  <c r="B18" i="1" s="1"/>
  <c r="C82" i="1"/>
  <c r="C18" i="1" s="1"/>
  <c r="D82" i="1"/>
  <c r="D18" i="1" s="1"/>
  <c r="F82" i="1"/>
  <c r="F18" i="1" s="1"/>
  <c r="G82" i="1"/>
  <c r="G18" i="1" s="1"/>
  <c r="CQ51" i="1" l="1"/>
  <c r="P51" i="1" s="1"/>
  <c r="U110" i="7" s="1"/>
  <c r="T110" i="7"/>
  <c r="H110" i="7"/>
  <c r="CQ49" i="1"/>
  <c r="P49" i="1" s="1"/>
  <c r="U107" i="7" s="1"/>
  <c r="T107" i="7"/>
  <c r="H107" i="7"/>
  <c r="CP48" i="1"/>
  <c r="O48" i="1" s="1"/>
  <c r="CQ47" i="1"/>
  <c r="P47" i="1" s="1"/>
  <c r="U104" i="7" s="1"/>
  <c r="T104" i="7"/>
  <c r="H104" i="7"/>
  <c r="CQ45" i="1"/>
  <c r="P45" i="1" s="1"/>
  <c r="U101" i="7" s="1"/>
  <c r="T101" i="7"/>
  <c r="H101" i="7"/>
  <c r="CP44" i="1"/>
  <c r="O44" i="1" s="1"/>
  <c r="CQ43" i="1"/>
  <c r="P43" i="1" s="1"/>
  <c r="U98" i="7" s="1"/>
  <c r="T98" i="7"/>
  <c r="H98" i="7"/>
  <c r="CQ41" i="1"/>
  <c r="P41" i="1" s="1"/>
  <c r="U95" i="7" s="1"/>
  <c r="T95" i="7"/>
  <c r="H95" i="7"/>
  <c r="CP40" i="1"/>
  <c r="O40" i="1" s="1"/>
  <c r="T92" i="7"/>
  <c r="H92" i="7"/>
  <c r="T89" i="7"/>
  <c r="I89" i="7" s="1"/>
  <c r="H89" i="7"/>
  <c r="CV35" i="1"/>
  <c r="U35" i="1" s="1"/>
  <c r="I87" i="7" s="1"/>
  <c r="H87" i="7"/>
  <c r="CT35" i="1"/>
  <c r="S35" i="1" s="1"/>
  <c r="U84" i="7" s="1"/>
  <c r="H86" i="7"/>
  <c r="H84" i="7"/>
  <c r="T85" i="7"/>
  <c r="T86" i="7"/>
  <c r="H85" i="7"/>
  <c r="T84" i="7"/>
  <c r="CT33" i="1"/>
  <c r="S33" i="1" s="1"/>
  <c r="U78" i="7" s="1"/>
  <c r="T79" i="7"/>
  <c r="T80" i="7"/>
  <c r="H79" i="7"/>
  <c r="T78" i="7"/>
  <c r="H80" i="7"/>
  <c r="H78" i="7"/>
  <c r="CV33" i="1"/>
  <c r="U33" i="1" s="1"/>
  <c r="I81" i="7" s="1"/>
  <c r="GB53" i="1"/>
  <c r="GB22" i="1" s="1"/>
  <c r="CP32" i="1"/>
  <c r="O32" i="1" s="1"/>
  <c r="CT31" i="1"/>
  <c r="S31" i="1" s="1"/>
  <c r="U72" i="7" s="1"/>
  <c r="T73" i="7"/>
  <c r="T74" i="7"/>
  <c r="H73" i="7"/>
  <c r="T72" i="7"/>
  <c r="H74" i="7"/>
  <c r="H72" i="7"/>
  <c r="CV31" i="1"/>
  <c r="U31" i="1" s="1"/>
  <c r="I75" i="7" s="1"/>
  <c r="H75" i="7"/>
  <c r="CP30" i="1"/>
  <c r="O30" i="1" s="1"/>
  <c r="EA53" i="1"/>
  <c r="EA22" i="1" s="1"/>
  <c r="EB53" i="1"/>
  <c r="DO53" i="1" s="1"/>
  <c r="CT29" i="1"/>
  <c r="S29" i="1" s="1"/>
  <c r="U64" i="7" s="1"/>
  <c r="T64" i="7"/>
  <c r="T67" i="7"/>
  <c r="H64" i="7"/>
  <c r="T68" i="7"/>
  <c r="H67" i="7"/>
  <c r="H68" i="7"/>
  <c r="CS29" i="1"/>
  <c r="R29" i="1" s="1"/>
  <c r="K66" i="7" s="1"/>
  <c r="GM66" i="7"/>
  <c r="I66" i="7" s="1"/>
  <c r="H66" i="7"/>
  <c r="CV29" i="1"/>
  <c r="U29" i="1" s="1"/>
  <c r="I69" i="7" s="1"/>
  <c r="H69" i="7"/>
  <c r="CJ53" i="1"/>
  <c r="BA53" i="1" s="1"/>
  <c r="BZ53" i="1"/>
  <c r="BZ22" i="1" s="1"/>
  <c r="FQ53" i="1"/>
  <c r="FQ22" i="1" s="1"/>
  <c r="AJ53" i="1"/>
  <c r="AJ22" i="1" s="1"/>
  <c r="CP28" i="1"/>
  <c r="O28" i="1" s="1"/>
  <c r="CT27" i="1"/>
  <c r="S27" i="1" s="1"/>
  <c r="U56" i="7" s="1"/>
  <c r="T56" i="7"/>
  <c r="T59" i="7"/>
  <c r="H56" i="7"/>
  <c r="H60" i="7"/>
  <c r="T60" i="7"/>
  <c r="H59" i="7"/>
  <c r="CS27" i="1"/>
  <c r="R27" i="1" s="1"/>
  <c r="K58" i="7" s="1"/>
  <c r="H58" i="7"/>
  <c r="GM58" i="7"/>
  <c r="FR53" i="1"/>
  <c r="FR22" i="1" s="1"/>
  <c r="BY53" i="1"/>
  <c r="BY22" i="1" s="1"/>
  <c r="CV25" i="1"/>
  <c r="U25" i="1" s="1"/>
  <c r="H53" i="7"/>
  <c r="CT25" i="1"/>
  <c r="S25" i="1" s="1"/>
  <c r="T48" i="7"/>
  <c r="H52" i="7"/>
  <c r="T51" i="7"/>
  <c r="H48" i="7"/>
  <c r="T52" i="7"/>
  <c r="H51" i="7"/>
  <c r="CS25" i="1"/>
  <c r="R25" i="1" s="1"/>
  <c r="K50" i="7" s="1"/>
  <c r="H50" i="7"/>
  <c r="GM50" i="7"/>
  <c r="I50" i="7" s="1"/>
  <c r="AD25" i="1"/>
  <c r="AB25" i="1" s="1"/>
  <c r="H47" i="7" s="1"/>
  <c r="CP26" i="1"/>
  <c r="O26" i="1" s="1"/>
  <c r="ET53" i="1"/>
  <c r="CP51" i="1"/>
  <c r="O51" i="1" s="1"/>
  <c r="CP43" i="1"/>
  <c r="O43" i="1" s="1"/>
  <c r="AG53" i="1"/>
  <c r="EG53" i="1"/>
  <c r="CP50" i="1"/>
  <c r="O50" i="1" s="1"/>
  <c r="CP46" i="1"/>
  <c r="O46" i="1" s="1"/>
  <c r="CP42" i="1"/>
  <c r="O42" i="1" s="1"/>
  <c r="BX22" i="1"/>
  <c r="AO53" i="1"/>
  <c r="CP45" i="1"/>
  <c r="O45" i="1" s="1"/>
  <c r="AF53" i="1"/>
  <c r="CP41" i="1"/>
  <c r="O41" i="1" s="1"/>
  <c r="AI53" i="1"/>
  <c r="EU53" i="1"/>
  <c r="CL22" i="1"/>
  <c r="BC53" i="1"/>
  <c r="BB53" i="1"/>
  <c r="DY53" i="1"/>
  <c r="AH53" i="1"/>
  <c r="CS51" i="1"/>
  <c r="R51" i="1" s="1"/>
  <c r="CY51" i="1" s="1"/>
  <c r="X51" i="1" s="1"/>
  <c r="AB51" i="1"/>
  <c r="CS50" i="1"/>
  <c r="R50" i="1" s="1"/>
  <c r="CZ50" i="1" s="1"/>
  <c r="Y50" i="1" s="1"/>
  <c r="AB50" i="1"/>
  <c r="CS49" i="1"/>
  <c r="R49" i="1" s="1"/>
  <c r="CZ49" i="1" s="1"/>
  <c r="Y49" i="1" s="1"/>
  <c r="AB49" i="1"/>
  <c r="CS48" i="1"/>
  <c r="R48" i="1" s="1"/>
  <c r="CZ48" i="1" s="1"/>
  <c r="Y48" i="1" s="1"/>
  <c r="AB48" i="1"/>
  <c r="CS47" i="1"/>
  <c r="R47" i="1" s="1"/>
  <c r="CY47" i="1" s="1"/>
  <c r="X47" i="1" s="1"/>
  <c r="AB47" i="1"/>
  <c r="CS46" i="1"/>
  <c r="R46" i="1" s="1"/>
  <c r="CY46" i="1" s="1"/>
  <c r="X46" i="1" s="1"/>
  <c r="AB46" i="1"/>
  <c r="CS45" i="1"/>
  <c r="R45" i="1" s="1"/>
  <c r="CZ45" i="1" s="1"/>
  <c r="Y45" i="1" s="1"/>
  <c r="AB45" i="1"/>
  <c r="CS44" i="1"/>
  <c r="R44" i="1" s="1"/>
  <c r="CY44" i="1" s="1"/>
  <c r="X44" i="1" s="1"/>
  <c r="AB44" i="1"/>
  <c r="CS43" i="1"/>
  <c r="R43" i="1" s="1"/>
  <c r="CZ43" i="1" s="1"/>
  <c r="Y43" i="1" s="1"/>
  <c r="AB43" i="1"/>
  <c r="CS42" i="1"/>
  <c r="R42" i="1" s="1"/>
  <c r="CY42" i="1" s="1"/>
  <c r="X42" i="1" s="1"/>
  <c r="AB42" i="1"/>
  <c r="CS41" i="1"/>
  <c r="R41" i="1" s="1"/>
  <c r="CZ41" i="1" s="1"/>
  <c r="Y41" i="1" s="1"/>
  <c r="AB41" i="1"/>
  <c r="CS40" i="1"/>
  <c r="R40" i="1" s="1"/>
  <c r="CZ40" i="1" s="1"/>
  <c r="Y40" i="1" s="1"/>
  <c r="AB40" i="1"/>
  <c r="CQ39" i="1"/>
  <c r="P39" i="1" s="1"/>
  <c r="U92" i="7" s="1"/>
  <c r="CS36" i="1"/>
  <c r="R36" i="1" s="1"/>
  <c r="CZ36" i="1" s="1"/>
  <c r="Y36" i="1" s="1"/>
  <c r="AD36" i="1"/>
  <c r="CR36" i="1" s="1"/>
  <c r="Q36" i="1" s="1"/>
  <c r="CS37" i="1"/>
  <c r="R37" i="1" s="1"/>
  <c r="CY37" i="1" s="1"/>
  <c r="X37" i="1" s="1"/>
  <c r="AD37" i="1"/>
  <c r="CR37" i="1" s="1"/>
  <c r="Q37" i="1" s="1"/>
  <c r="CQ36" i="1"/>
  <c r="P36" i="1" s="1"/>
  <c r="CS38" i="1"/>
  <c r="R38" i="1" s="1"/>
  <c r="CZ38" i="1" s="1"/>
  <c r="Y38" i="1" s="1"/>
  <c r="AD38" i="1"/>
  <c r="CR38" i="1" s="1"/>
  <c r="Q38" i="1" s="1"/>
  <c r="AB37" i="1"/>
  <c r="CQ37" i="1"/>
  <c r="P37" i="1" s="1"/>
  <c r="U89" i="7" s="1"/>
  <c r="AD34" i="1"/>
  <c r="CR34" i="1" s="1"/>
  <c r="Q34" i="1" s="1"/>
  <c r="CP34" i="1" s="1"/>
  <c r="O34" i="1" s="1"/>
  <c r="CS34" i="1"/>
  <c r="R34" i="1" s="1"/>
  <c r="CZ34" i="1" s="1"/>
  <c r="Y34" i="1" s="1"/>
  <c r="AB33" i="1"/>
  <c r="H77" i="7" s="1"/>
  <c r="CS39" i="1"/>
  <c r="R39" i="1" s="1"/>
  <c r="CY39" i="1" s="1"/>
  <c r="X39" i="1" s="1"/>
  <c r="AD39" i="1"/>
  <c r="CR39" i="1" s="1"/>
  <c r="Q39" i="1" s="1"/>
  <c r="AB38" i="1"/>
  <c r="CQ38" i="1"/>
  <c r="P38" i="1" s="1"/>
  <c r="CQ35" i="1"/>
  <c r="P35" i="1" s="1"/>
  <c r="CY31" i="1"/>
  <c r="X31" i="1" s="1"/>
  <c r="U73" i="7" s="1"/>
  <c r="K73" i="7" s="1"/>
  <c r="AD35" i="1"/>
  <c r="CR35" i="1" s="1"/>
  <c r="Q35" i="1" s="1"/>
  <c r="AB34" i="1"/>
  <c r="CQ33" i="1"/>
  <c r="P33" i="1" s="1"/>
  <c r="AD33" i="1"/>
  <c r="CR33" i="1" s="1"/>
  <c r="Q33" i="1" s="1"/>
  <c r="CS32" i="1"/>
  <c r="R32" i="1" s="1"/>
  <c r="CY32" i="1" s="1"/>
  <c r="X32" i="1" s="1"/>
  <c r="AB32" i="1"/>
  <c r="CQ31" i="1"/>
  <c r="P31" i="1" s="1"/>
  <c r="AD31" i="1"/>
  <c r="CR31" i="1" s="1"/>
  <c r="Q31" i="1" s="1"/>
  <c r="CS30" i="1"/>
  <c r="R30" i="1" s="1"/>
  <c r="CY30" i="1" s="1"/>
  <c r="X30" i="1" s="1"/>
  <c r="AB30" i="1"/>
  <c r="CQ29" i="1"/>
  <c r="P29" i="1" s="1"/>
  <c r="AD29" i="1"/>
  <c r="CS28" i="1"/>
  <c r="R28" i="1" s="1"/>
  <c r="AB28" i="1"/>
  <c r="CP24" i="1"/>
  <c r="O24" i="1" s="1"/>
  <c r="CZ26" i="1"/>
  <c r="Y26" i="1" s="1"/>
  <c r="CY26" i="1"/>
  <c r="X26" i="1" s="1"/>
  <c r="AB24" i="1"/>
  <c r="AD27" i="1"/>
  <c r="CZ24" i="1"/>
  <c r="Y24" i="1" s="1"/>
  <c r="CY24" i="1"/>
  <c r="X24" i="1" s="1"/>
  <c r="AB26" i="1"/>
  <c r="I58" i="7" l="1"/>
  <c r="EY113" i="7"/>
  <c r="EY14" i="6"/>
  <c r="CY35" i="1"/>
  <c r="X35" i="1" s="1"/>
  <c r="U85" i="7" s="1"/>
  <c r="K85" i="7" s="1"/>
  <c r="CP49" i="1"/>
  <c r="O49" i="1" s="1"/>
  <c r="CP47" i="1"/>
  <c r="O47" i="1" s="1"/>
  <c r="CZ35" i="1"/>
  <c r="Y35" i="1" s="1"/>
  <c r="U86" i="7" s="1"/>
  <c r="K86" i="7" s="1"/>
  <c r="CY33" i="1"/>
  <c r="X33" i="1" s="1"/>
  <c r="U79" i="7" s="1"/>
  <c r="K79" i="7" s="1"/>
  <c r="CZ29" i="1"/>
  <c r="Y29" i="1" s="1"/>
  <c r="U68" i="7" s="1"/>
  <c r="K68" i="7" s="1"/>
  <c r="R112" i="7"/>
  <c r="HB110" i="7"/>
  <c r="GQ110" i="7"/>
  <c r="I110" i="7"/>
  <c r="GP110" i="7"/>
  <c r="GS110" i="7"/>
  <c r="GN110" i="7"/>
  <c r="GJ110" i="7"/>
  <c r="S112" i="7"/>
  <c r="J112" i="7" s="1"/>
  <c r="K110" i="7"/>
  <c r="R109" i="7"/>
  <c r="HB107" i="7"/>
  <c r="GQ107" i="7"/>
  <c r="I107" i="7"/>
  <c r="GP107" i="7"/>
  <c r="GN107" i="7"/>
  <c r="GS107" i="7"/>
  <c r="GJ107" i="7"/>
  <c r="CY49" i="1"/>
  <c r="X49" i="1" s="1"/>
  <c r="S109" i="7"/>
  <c r="J109" i="7" s="1"/>
  <c r="K107" i="7"/>
  <c r="R106" i="7"/>
  <c r="HB104" i="7"/>
  <c r="GQ104" i="7"/>
  <c r="I104" i="7"/>
  <c r="GP104" i="7"/>
  <c r="GN104" i="7"/>
  <c r="GS104" i="7"/>
  <c r="GJ104" i="7"/>
  <c r="S106" i="7"/>
  <c r="J106" i="7" s="1"/>
  <c r="K104" i="7"/>
  <c r="AE53" i="1"/>
  <c r="AE22" i="1" s="1"/>
  <c r="CY38" i="1"/>
  <c r="X38" i="1" s="1"/>
  <c r="R103" i="7"/>
  <c r="HB101" i="7"/>
  <c r="GQ101" i="7"/>
  <c r="I101" i="7"/>
  <c r="GP101" i="7"/>
  <c r="GN101" i="7"/>
  <c r="GS101" i="7"/>
  <c r="GJ101" i="7"/>
  <c r="S103" i="7"/>
  <c r="J103" i="7" s="1"/>
  <c r="K101" i="7"/>
  <c r="CY45" i="1"/>
  <c r="X45" i="1" s="1"/>
  <c r="GM45" i="1" s="1"/>
  <c r="R100" i="7"/>
  <c r="HB98" i="7"/>
  <c r="GQ98" i="7"/>
  <c r="I98" i="7"/>
  <c r="GP98" i="7"/>
  <c r="GN98" i="7"/>
  <c r="GS98" i="7"/>
  <c r="GJ98" i="7"/>
  <c r="S100" i="7"/>
  <c r="J100" i="7" s="1"/>
  <c r="K98" i="7"/>
  <c r="R97" i="7"/>
  <c r="HB95" i="7"/>
  <c r="GQ95" i="7"/>
  <c r="I95" i="7"/>
  <c r="GJ95" i="7"/>
  <c r="GP95" i="7"/>
  <c r="GN95" i="7"/>
  <c r="GS95" i="7"/>
  <c r="CP38" i="1"/>
  <c r="O38" i="1" s="1"/>
  <c r="S97" i="7"/>
  <c r="J97" i="7" s="1"/>
  <c r="K95" i="7"/>
  <c r="CY41" i="1"/>
  <c r="X41" i="1" s="1"/>
  <c r="CY36" i="1"/>
  <c r="X36" i="1" s="1"/>
  <c r="S94" i="7"/>
  <c r="J94" i="7" s="1"/>
  <c r="K92" i="7"/>
  <c r="CJ22" i="1"/>
  <c r="R94" i="7"/>
  <c r="HB92" i="7"/>
  <c r="GQ92" i="7"/>
  <c r="I92" i="7"/>
  <c r="GP92" i="7"/>
  <c r="GN92" i="7"/>
  <c r="GS92" i="7"/>
  <c r="GJ92" i="7"/>
  <c r="DN53" i="1"/>
  <c r="CZ33" i="1"/>
  <c r="Y33" i="1" s="1"/>
  <c r="U80" i="7" s="1"/>
  <c r="K80" i="7" s="1"/>
  <c r="S91" i="7"/>
  <c r="K89" i="7"/>
  <c r="ES53" i="1"/>
  <c r="R91" i="7"/>
  <c r="HB89" i="7"/>
  <c r="GQ89" i="7"/>
  <c r="GJ89" i="7"/>
  <c r="GP89" i="7"/>
  <c r="GN89" i="7"/>
  <c r="GS89" i="7"/>
  <c r="CP37" i="1"/>
  <c r="O37" i="1" s="1"/>
  <c r="GZ86" i="7"/>
  <c r="I86" i="7"/>
  <c r="HE86" i="7"/>
  <c r="K84" i="7"/>
  <c r="I85" i="7"/>
  <c r="HE85" i="7"/>
  <c r="GY85" i="7"/>
  <c r="CY34" i="1"/>
  <c r="X34" i="1" s="1"/>
  <c r="R88" i="7"/>
  <c r="GJ84" i="7"/>
  <c r="I84" i="7"/>
  <c r="HE84" i="7"/>
  <c r="GK84" i="7"/>
  <c r="AQ53" i="1"/>
  <c r="F63" i="1" s="1"/>
  <c r="CZ31" i="1"/>
  <c r="Y31" i="1" s="1"/>
  <c r="U74" i="7" s="1"/>
  <c r="K74" i="7" s="1"/>
  <c r="CG53" i="1"/>
  <c r="CG22" i="1" s="1"/>
  <c r="GZ80" i="7"/>
  <c r="I80" i="7"/>
  <c r="HE80" i="7"/>
  <c r="I79" i="7"/>
  <c r="HE79" i="7"/>
  <c r="GY79" i="7"/>
  <c r="R82" i="7"/>
  <c r="GJ78" i="7"/>
  <c r="I78" i="7"/>
  <c r="HE78" i="7"/>
  <c r="GK78" i="7"/>
  <c r="K78" i="7"/>
  <c r="CY29" i="1"/>
  <c r="X29" i="1" s="1"/>
  <c r="U67" i="7" s="1"/>
  <c r="K67" i="7" s="1"/>
  <c r="EB22" i="1"/>
  <c r="GZ74" i="7"/>
  <c r="I74" i="7"/>
  <c r="HE74" i="7"/>
  <c r="I73" i="7"/>
  <c r="GY73" i="7"/>
  <c r="HE73" i="7"/>
  <c r="R76" i="7"/>
  <c r="GJ72" i="7"/>
  <c r="GK72" i="7"/>
  <c r="I72" i="7"/>
  <c r="HE72" i="7"/>
  <c r="K72" i="7"/>
  <c r="W53" i="1"/>
  <c r="W22" i="1" s="1"/>
  <c r="CY25" i="1"/>
  <c r="X25" i="1" s="1"/>
  <c r="U51" i="7" s="1"/>
  <c r="K51" i="7" s="1"/>
  <c r="EH53" i="1"/>
  <c r="CZ25" i="1"/>
  <c r="Y25" i="1" s="1"/>
  <c r="U52" i="7" s="1"/>
  <c r="K52" i="7" s="1"/>
  <c r="I67" i="7"/>
  <c r="HC67" i="7"/>
  <c r="GY67" i="7"/>
  <c r="HC64" i="7"/>
  <c r="I64" i="7"/>
  <c r="GK64" i="7"/>
  <c r="GJ64" i="7"/>
  <c r="GZ68" i="7"/>
  <c r="I68" i="7"/>
  <c r="HC68" i="7"/>
  <c r="K64" i="7"/>
  <c r="CR29" i="1"/>
  <c r="Q29" i="1" s="1"/>
  <c r="U65" i="7" s="1"/>
  <c r="K65" i="7" s="1"/>
  <c r="T65" i="7"/>
  <c r="R70" i="7" s="1"/>
  <c r="H65" i="7"/>
  <c r="GA53" i="1"/>
  <c r="ER53" i="1" s="1"/>
  <c r="CY27" i="1"/>
  <c r="X27" i="1" s="1"/>
  <c r="U59" i="7" s="1"/>
  <c r="K59" i="7" s="1"/>
  <c r="CZ27" i="1"/>
  <c r="Y27" i="1" s="1"/>
  <c r="U60" i="7" s="1"/>
  <c r="K60" i="7" s="1"/>
  <c r="I59" i="7"/>
  <c r="GY59" i="7"/>
  <c r="HC59" i="7"/>
  <c r="GZ60" i="7"/>
  <c r="I60" i="7"/>
  <c r="HC60" i="7"/>
  <c r="HC56" i="7"/>
  <c r="GK56" i="7"/>
  <c r="I56" i="7"/>
  <c r="GJ56" i="7"/>
  <c r="K56" i="7"/>
  <c r="CR27" i="1"/>
  <c r="Q27" i="1" s="1"/>
  <c r="U57" i="7" s="1"/>
  <c r="K57" i="7" s="1"/>
  <c r="T57" i="7"/>
  <c r="R62" i="7" s="1"/>
  <c r="H57" i="7"/>
  <c r="AB27" i="1"/>
  <c r="H55" i="7" s="1"/>
  <c r="EI53" i="1"/>
  <c r="FY53" i="1"/>
  <c r="EP53" i="1" s="1"/>
  <c r="AP53" i="1"/>
  <c r="F62" i="1" s="1"/>
  <c r="G16" i="2" s="1"/>
  <c r="G18" i="2" s="1"/>
  <c r="GO26" i="1"/>
  <c r="CI53" i="1"/>
  <c r="CI22" i="1" s="1"/>
  <c r="GZ52" i="7"/>
  <c r="I52" i="7"/>
  <c r="HC52" i="7"/>
  <c r="HC48" i="7"/>
  <c r="GK48" i="7"/>
  <c r="I48" i="7"/>
  <c r="GJ48" i="7"/>
  <c r="DX53" i="1"/>
  <c r="U48" i="7"/>
  <c r="I51" i="7"/>
  <c r="HC51" i="7"/>
  <c r="GY51" i="7"/>
  <c r="I53" i="7"/>
  <c r="DZ53" i="1"/>
  <c r="CR25" i="1"/>
  <c r="Q25" i="1" s="1"/>
  <c r="T49" i="7"/>
  <c r="R54" i="7" s="1"/>
  <c r="H49" i="7"/>
  <c r="AP22" i="1"/>
  <c r="DU53" i="1"/>
  <c r="CP31" i="1"/>
  <c r="O31" i="1" s="1"/>
  <c r="CP33" i="1"/>
  <c r="O33" i="1" s="1"/>
  <c r="GM26" i="1"/>
  <c r="GP34" i="1"/>
  <c r="GM34" i="1"/>
  <c r="AB29" i="1"/>
  <c r="H63" i="7" s="1"/>
  <c r="CZ32" i="1"/>
  <c r="Y32" i="1" s="1"/>
  <c r="GP32" i="1" s="1"/>
  <c r="AD53" i="1"/>
  <c r="CP39" i="1"/>
  <c r="O39" i="1" s="1"/>
  <c r="DY22" i="1"/>
  <c r="DL53" i="1"/>
  <c r="CZ39" i="1"/>
  <c r="Y39" i="1" s="1"/>
  <c r="CZ42" i="1"/>
  <c r="Y42" i="1" s="1"/>
  <c r="GM42" i="1" s="1"/>
  <c r="CZ46" i="1"/>
  <c r="Y46" i="1" s="1"/>
  <c r="GN46" i="1" s="1"/>
  <c r="CY50" i="1"/>
  <c r="X50" i="1" s="1"/>
  <c r="GN50" i="1" s="1"/>
  <c r="CY43" i="1"/>
  <c r="X43" i="1" s="1"/>
  <c r="CZ44" i="1"/>
  <c r="Y44" i="1" s="1"/>
  <c r="GN44" i="1" s="1"/>
  <c r="CY48" i="1"/>
  <c r="X48" i="1" s="1"/>
  <c r="DO22" i="1"/>
  <c r="P77" i="1"/>
  <c r="DO82" i="1"/>
  <c r="CZ30" i="1"/>
  <c r="Y30" i="1" s="1"/>
  <c r="GP30" i="1" s="1"/>
  <c r="DW53" i="1"/>
  <c r="AB39" i="1"/>
  <c r="AH22" i="1"/>
  <c r="U53" i="1"/>
  <c r="BC22" i="1"/>
  <c r="F69" i="1"/>
  <c r="BC82" i="1"/>
  <c r="CZ51" i="1"/>
  <c r="Y51" i="1" s="1"/>
  <c r="GN51" i="1" s="1"/>
  <c r="DN22" i="1"/>
  <c r="DN82" i="1"/>
  <c r="P76" i="1"/>
  <c r="CY40" i="1"/>
  <c r="X40" i="1" s="1"/>
  <c r="GM51" i="1"/>
  <c r="CP35" i="1"/>
  <c r="O35" i="1" s="1"/>
  <c r="GM38" i="1"/>
  <c r="GN38" i="1"/>
  <c r="CZ28" i="1"/>
  <c r="Y28" i="1" s="1"/>
  <c r="CP36" i="1"/>
  <c r="O36" i="1" s="1"/>
  <c r="AB53" i="1" s="1"/>
  <c r="AC53" i="1"/>
  <c r="EU22" i="1"/>
  <c r="EU82" i="1"/>
  <c r="P69" i="1"/>
  <c r="AI22" i="1"/>
  <c r="V53" i="1"/>
  <c r="AF22" i="1"/>
  <c r="S53" i="1"/>
  <c r="GM49" i="1"/>
  <c r="GN49" i="1"/>
  <c r="CZ47" i="1"/>
  <c r="Y47" i="1" s="1"/>
  <c r="GM47" i="1" s="1"/>
  <c r="EG22" i="1"/>
  <c r="P57" i="1"/>
  <c r="EG82" i="1"/>
  <c r="AG22" i="1"/>
  <c r="T53" i="1"/>
  <c r="AQ22" i="1"/>
  <c r="EH82" i="1"/>
  <c r="GM24" i="1"/>
  <c r="GO24" i="1"/>
  <c r="AB35" i="1"/>
  <c r="H83" i="7" s="1"/>
  <c r="CY28" i="1"/>
  <c r="X28" i="1" s="1"/>
  <c r="AB31" i="1"/>
  <c r="H71" i="7" s="1"/>
  <c r="AB36" i="1"/>
  <c r="CZ37" i="1"/>
  <c r="Y37" i="1" s="1"/>
  <c r="BB22" i="1"/>
  <c r="BB82" i="1"/>
  <c r="F66" i="1"/>
  <c r="GM41" i="1"/>
  <c r="GN41" i="1"/>
  <c r="AO22" i="1"/>
  <c r="F57" i="1"/>
  <c r="AO82" i="1"/>
  <c r="BA22" i="1"/>
  <c r="F73" i="1"/>
  <c r="BA82" i="1"/>
  <c r="ES22" i="1"/>
  <c r="P73" i="1"/>
  <c r="ES82" i="1"/>
  <c r="GM43" i="1"/>
  <c r="GN43" i="1"/>
  <c r="ET22" i="1"/>
  <c r="ET82" i="1"/>
  <c r="P66" i="1"/>
  <c r="S88" i="7" l="1"/>
  <c r="J88" i="7" s="1"/>
  <c r="FQ14" i="6"/>
  <c r="FQ113" i="7"/>
  <c r="H123" i="7" s="1"/>
  <c r="FK14" i="6"/>
  <c r="FK113" i="7"/>
  <c r="H116" i="7" s="1"/>
  <c r="EW14" i="6"/>
  <c r="EW113" i="7"/>
  <c r="I38" i="7" s="1"/>
  <c r="FL113" i="7"/>
  <c r="H117" i="7" s="1"/>
  <c r="FL14" i="6"/>
  <c r="AQ82" i="1"/>
  <c r="P113" i="7"/>
  <c r="GN37" i="1"/>
  <c r="FB113" i="7"/>
  <c r="FB14" i="6"/>
  <c r="AX53" i="1"/>
  <c r="AX22" i="1" s="1"/>
  <c r="FE113" i="7"/>
  <c r="FE14" i="6"/>
  <c r="FC14" i="6"/>
  <c r="FC113" i="7"/>
  <c r="EZ14" i="6"/>
  <c r="EZ113" i="7"/>
  <c r="FN14" i="6"/>
  <c r="FN113" i="7"/>
  <c r="J91" i="7"/>
  <c r="EI22" i="1"/>
  <c r="DJ14" i="6"/>
  <c r="DJ113" i="7"/>
  <c r="DK14" i="6"/>
  <c r="DK113" i="7"/>
  <c r="EH22" i="1"/>
  <c r="DS14" i="6"/>
  <c r="DS113" i="7"/>
  <c r="J122" i="7" s="1"/>
  <c r="DI14" i="6"/>
  <c r="DI113" i="7"/>
  <c r="DG14" i="6"/>
  <c r="DG113" i="7"/>
  <c r="GN45" i="1"/>
  <c r="HA112" i="7"/>
  <c r="H112" i="7"/>
  <c r="GM50" i="1"/>
  <c r="HA109" i="7"/>
  <c r="H109" i="7"/>
  <c r="HA106" i="7"/>
  <c r="H106" i="7"/>
  <c r="R53" i="1"/>
  <c r="F67" i="1" s="1"/>
  <c r="GM46" i="1"/>
  <c r="HA103" i="7"/>
  <c r="H103" i="7"/>
  <c r="HA100" i="7"/>
  <c r="H100" i="7"/>
  <c r="HA97" i="7"/>
  <c r="H97" i="7"/>
  <c r="AK53" i="1"/>
  <c r="AK22" i="1" s="1"/>
  <c r="HA94" i="7"/>
  <c r="H94" i="7"/>
  <c r="GA22" i="1"/>
  <c r="S76" i="7"/>
  <c r="J76" i="7" s="1"/>
  <c r="S82" i="7"/>
  <c r="J82" i="7" s="1"/>
  <c r="HA91" i="7"/>
  <c r="H91" i="7"/>
  <c r="P62" i="1"/>
  <c r="V16" i="2" s="1"/>
  <c r="V18" i="2" s="1"/>
  <c r="FY22" i="1"/>
  <c r="H88" i="7"/>
  <c r="HA88" i="7"/>
  <c r="AP82" i="1"/>
  <c r="F91" i="1" s="1"/>
  <c r="CD53" i="1"/>
  <c r="AU53" i="1" s="1"/>
  <c r="P63" i="1"/>
  <c r="EC53" i="1"/>
  <c r="DP53" i="1" s="1"/>
  <c r="CP29" i="1"/>
  <c r="O29" i="1" s="1"/>
  <c r="GM29" i="1" s="1"/>
  <c r="HA82" i="7"/>
  <c r="H82" i="7"/>
  <c r="W82" i="1"/>
  <c r="W18" i="1" s="1"/>
  <c r="EI82" i="1"/>
  <c r="P92" i="1" s="1"/>
  <c r="DV53" i="1"/>
  <c r="DV22" i="1" s="1"/>
  <c r="CP27" i="1"/>
  <c r="O27" i="1" s="1"/>
  <c r="GM27" i="1" s="1"/>
  <c r="F77" i="1"/>
  <c r="AZ53" i="1"/>
  <c r="AZ22" i="1" s="1"/>
  <c r="HA76" i="7"/>
  <c r="H76" i="7"/>
  <c r="S70" i="7"/>
  <c r="J70" i="7" s="1"/>
  <c r="HA70" i="7"/>
  <c r="H70" i="7"/>
  <c r="HC65" i="7"/>
  <c r="GL65" i="7"/>
  <c r="GJ65" i="7"/>
  <c r="I65" i="7"/>
  <c r="H62" i="7"/>
  <c r="HA62" i="7"/>
  <c r="S62" i="7"/>
  <c r="J62" i="7" s="1"/>
  <c r="I57" i="7"/>
  <c r="HC57" i="7"/>
  <c r="FO14" i="6" s="1"/>
  <c r="GL57" i="7"/>
  <c r="GJ57" i="7"/>
  <c r="EV113" i="7" s="1"/>
  <c r="H54" i="7"/>
  <c r="HA54" i="7"/>
  <c r="DZ22" i="1"/>
  <c r="DM53" i="1"/>
  <c r="K48" i="7"/>
  <c r="DX22" i="1"/>
  <c r="DK53" i="1"/>
  <c r="I49" i="7"/>
  <c r="HC49" i="7"/>
  <c r="GL49" i="7"/>
  <c r="GJ49" i="7"/>
  <c r="U49" i="7"/>
  <c r="K49" i="7" s="1"/>
  <c r="CP25" i="1"/>
  <c r="O25" i="1" s="1"/>
  <c r="ET18" i="1"/>
  <c r="P95" i="1"/>
  <c r="AC22" i="1"/>
  <c r="CE53" i="1"/>
  <c r="P53" i="1"/>
  <c r="CH53" i="1"/>
  <c r="CF53" i="1"/>
  <c r="DN18" i="1"/>
  <c r="P105" i="1"/>
  <c r="DO18" i="1"/>
  <c r="P106" i="1"/>
  <c r="R22" i="1"/>
  <c r="GM32" i="1"/>
  <c r="AO18" i="1"/>
  <c r="F86" i="1"/>
  <c r="ED53" i="1"/>
  <c r="AL53" i="1"/>
  <c r="GN47" i="1"/>
  <c r="EG18" i="1"/>
  <c r="P86" i="1"/>
  <c r="GN42" i="1"/>
  <c r="S22" i="1"/>
  <c r="S82" i="1"/>
  <c r="F68" i="1"/>
  <c r="J16" i="2" s="1"/>
  <c r="J18" i="2" s="1"/>
  <c r="GM36" i="1"/>
  <c r="GN36" i="1"/>
  <c r="GM35" i="1"/>
  <c r="GP35" i="1"/>
  <c r="U22" i="1"/>
  <c r="F75" i="1"/>
  <c r="U82" i="1"/>
  <c r="EP22" i="1"/>
  <c r="P60" i="1"/>
  <c r="EP82" i="1"/>
  <c r="GM33" i="1"/>
  <c r="GP33" i="1"/>
  <c r="ER22" i="1"/>
  <c r="ER82" i="1"/>
  <c r="P64" i="1"/>
  <c r="DW22" i="1"/>
  <c r="DJ53" i="1"/>
  <c r="GM37" i="1"/>
  <c r="DL22" i="1"/>
  <c r="DL82" i="1"/>
  <c r="P74" i="1"/>
  <c r="BA18" i="1"/>
  <c r="F102" i="1"/>
  <c r="BB18" i="1"/>
  <c r="F95" i="1"/>
  <c r="AB22" i="1"/>
  <c r="O53" i="1"/>
  <c r="AQ18" i="1"/>
  <c r="F92" i="1"/>
  <c r="EU18" i="1"/>
  <c r="P98" i="1"/>
  <c r="GM40" i="1"/>
  <c r="GN40" i="1"/>
  <c r="BC18" i="1"/>
  <c r="F98" i="1"/>
  <c r="GM39" i="1"/>
  <c r="GN39" i="1"/>
  <c r="GP31" i="1"/>
  <c r="GM31" i="1"/>
  <c r="GM44" i="1"/>
  <c r="GM30" i="1"/>
  <c r="ES18" i="1"/>
  <c r="P102" i="1"/>
  <c r="GM28" i="1"/>
  <c r="GO28" i="1"/>
  <c r="CC53" i="1" s="1"/>
  <c r="EH18" i="1"/>
  <c r="P91" i="1"/>
  <c r="T22" i="1"/>
  <c r="F74" i="1"/>
  <c r="T82" i="1"/>
  <c r="V22" i="1"/>
  <c r="V82" i="1"/>
  <c r="F76" i="1"/>
  <c r="GN48" i="1"/>
  <c r="GM48" i="1"/>
  <c r="AD22" i="1"/>
  <c r="Q53" i="1"/>
  <c r="DU22" i="1"/>
  <c r="FW53" i="1"/>
  <c r="DH53" i="1"/>
  <c r="FX53" i="1"/>
  <c r="FZ53" i="1"/>
  <c r="EV14" i="6" l="1"/>
  <c r="EX14" i="6"/>
  <c r="EX113" i="7"/>
  <c r="FO113" i="7"/>
  <c r="H121" i="7" s="1"/>
  <c r="GO29" i="1"/>
  <c r="F60" i="1"/>
  <c r="AX82" i="1"/>
  <c r="R82" i="1"/>
  <c r="EC22" i="1"/>
  <c r="DB113" i="7"/>
  <c r="DB14" i="6"/>
  <c r="DN14" i="6"/>
  <c r="DN113" i="7"/>
  <c r="J116" i="7" s="1"/>
  <c r="CZ113" i="7"/>
  <c r="J38" i="7" s="1"/>
  <c r="CZ14" i="6"/>
  <c r="FM113" i="7"/>
  <c r="FM14" i="6"/>
  <c r="H120" i="7"/>
  <c r="DC14" i="6"/>
  <c r="DC113" i="7"/>
  <c r="FT53" i="1"/>
  <c r="FT22" i="1" s="1"/>
  <c r="AZ82" i="1"/>
  <c r="AZ18" i="1" s="1"/>
  <c r="X53" i="1"/>
  <c r="X22" i="1" s="1"/>
  <c r="F64" i="1"/>
  <c r="AP18" i="1"/>
  <c r="EI18" i="1"/>
  <c r="CD22" i="1"/>
  <c r="DI53" i="1"/>
  <c r="F106" i="1"/>
  <c r="GO27" i="1"/>
  <c r="CA53" i="1"/>
  <c r="CA22" i="1" s="1"/>
  <c r="S54" i="7"/>
  <c r="DK82" i="1"/>
  <c r="DK22" i="1"/>
  <c r="P68" i="1"/>
  <c r="Y16" i="2" s="1"/>
  <c r="Y18" i="2" s="1"/>
  <c r="P75" i="1"/>
  <c r="DM82" i="1"/>
  <c r="DM22" i="1"/>
  <c r="GO25" i="1"/>
  <c r="GM25" i="1"/>
  <c r="FS53" i="1" s="1"/>
  <c r="FS22" i="1" s="1"/>
  <c r="DT53" i="1"/>
  <c r="DH22" i="1"/>
  <c r="DH82" i="1"/>
  <c r="P56" i="1"/>
  <c r="T18" i="1"/>
  <c r="F103" i="1"/>
  <c r="FX22" i="1"/>
  <c r="EO53" i="1"/>
  <c r="Q22" i="1"/>
  <c r="F65" i="1"/>
  <c r="Q82" i="1"/>
  <c r="DP22" i="1"/>
  <c r="DP82" i="1"/>
  <c r="P78" i="1"/>
  <c r="DJ22" i="1"/>
  <c r="P67" i="1"/>
  <c r="DJ82" i="1"/>
  <c r="CB53" i="1"/>
  <c r="CE22" i="1"/>
  <c r="AV53" i="1"/>
  <c r="DL18" i="1"/>
  <c r="P103" i="1"/>
  <c r="U18" i="1"/>
  <c r="F104" i="1"/>
  <c r="AL22" i="1"/>
  <c r="Y53" i="1"/>
  <c r="CF22" i="1"/>
  <c r="AW53" i="1"/>
  <c r="FW22" i="1"/>
  <c r="EN53" i="1"/>
  <c r="O22" i="1"/>
  <c r="F55" i="1"/>
  <c r="O82" i="1"/>
  <c r="F93" i="1"/>
  <c r="ED22" i="1"/>
  <c r="DQ53" i="1"/>
  <c r="R18" i="1"/>
  <c r="F96" i="1"/>
  <c r="CH22" i="1"/>
  <c r="AY53" i="1"/>
  <c r="AU22" i="1"/>
  <c r="F72" i="1"/>
  <c r="H16" i="2" s="1"/>
  <c r="H18" i="2" s="1"/>
  <c r="AU82" i="1"/>
  <c r="CC22" i="1"/>
  <c r="AT53" i="1"/>
  <c r="FZ22" i="1"/>
  <c r="EQ53" i="1"/>
  <c r="V18" i="1"/>
  <c r="F105" i="1"/>
  <c r="FV53" i="1"/>
  <c r="AX18" i="1"/>
  <c r="F89" i="1"/>
  <c r="ER18" i="1"/>
  <c r="P93" i="1"/>
  <c r="EP18" i="1"/>
  <c r="P89" i="1"/>
  <c r="S18" i="1"/>
  <c r="F97" i="1"/>
  <c r="P22" i="1"/>
  <c r="F56" i="1"/>
  <c r="P82" i="1"/>
  <c r="FR14" i="6" l="1"/>
  <c r="FR113" i="7"/>
  <c r="X82" i="1"/>
  <c r="X18" i="1" s="1"/>
  <c r="F78" i="1"/>
  <c r="DI82" i="1"/>
  <c r="DI18" i="1" s="1"/>
  <c r="DA14" i="6"/>
  <c r="DA113" i="7"/>
  <c r="J54" i="7"/>
  <c r="Q113" i="7"/>
  <c r="DO14" i="6"/>
  <c r="DO113" i="7"/>
  <c r="J117" i="7" s="1"/>
  <c r="H113" i="7"/>
  <c r="H118" i="7"/>
  <c r="H125" i="7" s="1"/>
  <c r="I37" i="7" s="1"/>
  <c r="FU53" i="1"/>
  <c r="FU22" i="1" s="1"/>
  <c r="DE14" i="6"/>
  <c r="DE113" i="7"/>
  <c r="EK53" i="1"/>
  <c r="P70" i="1" s="1"/>
  <c r="T16" i="2" s="1"/>
  <c r="DF14" i="6"/>
  <c r="DF113" i="7"/>
  <c r="DH14" i="6"/>
  <c r="DH113" i="7"/>
  <c r="P65" i="1"/>
  <c r="DI22" i="1"/>
  <c r="AR53" i="1"/>
  <c r="AR22" i="1" s="1"/>
  <c r="DM18" i="1"/>
  <c r="P104" i="1"/>
  <c r="DK18" i="1"/>
  <c r="P97" i="1"/>
  <c r="EJ53" i="1"/>
  <c r="EJ22" i="1" s="1"/>
  <c r="DG53" i="1"/>
  <c r="DT22" i="1"/>
  <c r="CB22" i="1"/>
  <c r="AS53" i="1"/>
  <c r="AT22" i="1"/>
  <c r="F71" i="1"/>
  <c r="F16" i="2" s="1"/>
  <c r="F18" i="2" s="1"/>
  <c r="AT82" i="1"/>
  <c r="EN22" i="1"/>
  <c r="EN82" i="1"/>
  <c r="P58" i="1"/>
  <c r="DJ18" i="1"/>
  <c r="P96" i="1"/>
  <c r="DP18" i="1"/>
  <c r="P107" i="1"/>
  <c r="FV22" i="1"/>
  <c r="EM53" i="1"/>
  <c r="DQ22" i="1"/>
  <c r="DQ82" i="1"/>
  <c r="P79" i="1"/>
  <c r="AV22" i="1"/>
  <c r="F58" i="1"/>
  <c r="AV82" i="1"/>
  <c r="AY22" i="1"/>
  <c r="F61" i="1"/>
  <c r="AY82" i="1"/>
  <c r="O18" i="1"/>
  <c r="F84" i="1"/>
  <c r="Y22" i="1"/>
  <c r="F79" i="1"/>
  <c r="Y82" i="1"/>
  <c r="EO22" i="1"/>
  <c r="P59" i="1"/>
  <c r="EO82" i="1"/>
  <c r="P18" i="1"/>
  <c r="F85" i="1"/>
  <c r="EQ22" i="1"/>
  <c r="EQ82" i="1"/>
  <c r="P61" i="1"/>
  <c r="AU18" i="1"/>
  <c r="F101" i="1"/>
  <c r="Q18" i="1"/>
  <c r="F94" i="1"/>
  <c r="DH18" i="1"/>
  <c r="P85" i="1"/>
  <c r="AW22" i="1"/>
  <c r="F59" i="1"/>
  <c r="AW82" i="1"/>
  <c r="F107" i="1" l="1"/>
  <c r="P94" i="1"/>
  <c r="EL53" i="1"/>
  <c r="DR113" i="7" s="1"/>
  <c r="J121" i="7" s="1"/>
  <c r="EK82" i="1"/>
  <c r="EK18" i="1" s="1"/>
  <c r="EK22" i="1"/>
  <c r="F80" i="1"/>
  <c r="G8" i="1"/>
  <c r="DQ14" i="6"/>
  <c r="DQ113" i="7"/>
  <c r="J120" i="7" s="1"/>
  <c r="DT14" i="6"/>
  <c r="DT113" i="7"/>
  <c r="J123" i="7" s="1"/>
  <c r="CY14" i="6"/>
  <c r="CY113" i="7"/>
  <c r="EJ82" i="1"/>
  <c r="EJ18" i="1" s="1"/>
  <c r="DP14" i="6"/>
  <c r="DP113" i="7"/>
  <c r="AR82" i="1"/>
  <c r="F109" i="1" s="1"/>
  <c r="P80" i="1"/>
  <c r="EL22" i="1"/>
  <c r="DG22" i="1"/>
  <c r="P55" i="1"/>
  <c r="DG82" i="1"/>
  <c r="AV18" i="1"/>
  <c r="F87" i="1"/>
  <c r="T18" i="2"/>
  <c r="AT18" i="1"/>
  <c r="F100" i="1"/>
  <c r="EM22" i="1"/>
  <c r="EM82" i="1"/>
  <c r="P72" i="1"/>
  <c r="W16" i="2" s="1"/>
  <c r="W18" i="2" s="1"/>
  <c r="Y18" i="1"/>
  <c r="F108" i="1"/>
  <c r="EN18" i="1"/>
  <c r="P87" i="1"/>
  <c r="AW18" i="1"/>
  <c r="F88" i="1"/>
  <c r="EQ18" i="1"/>
  <c r="P90" i="1"/>
  <c r="EO18" i="1"/>
  <c r="P88" i="1"/>
  <c r="AY18" i="1"/>
  <c r="F90" i="1"/>
  <c r="AS22" i="1"/>
  <c r="AS82" i="1"/>
  <c r="F70" i="1"/>
  <c r="E16" i="2" s="1"/>
  <c r="DQ18" i="1"/>
  <c r="P108" i="1"/>
  <c r="P99" i="1" l="1"/>
  <c r="DR14" i="6"/>
  <c r="DU14" i="6"/>
  <c r="EL82" i="1"/>
  <c r="EL18" i="1" s="1"/>
  <c r="DU113" i="7"/>
  <c r="P109" i="1"/>
  <c r="P71" i="1"/>
  <c r="U16" i="2" s="1"/>
  <c r="U18" i="2" s="1"/>
  <c r="AR18" i="1"/>
  <c r="J113" i="7"/>
  <c r="J118" i="7"/>
  <c r="J125" i="7" s="1"/>
  <c r="P84" i="1"/>
  <c r="DG18" i="1"/>
  <c r="I16" i="2"/>
  <c r="I18" i="2" s="1"/>
  <c r="E18" i="2"/>
  <c r="AS18" i="1"/>
  <c r="F99" i="1"/>
  <c r="EM18" i="1"/>
  <c r="P101" i="1"/>
  <c r="P100" i="1" l="1"/>
  <c r="X16" i="2"/>
  <c r="X18" i="2" s="1"/>
  <c r="J37" i="7"/>
  <c r="J126" i="7"/>
  <c r="J127" i="7" s="1"/>
  <c r="E26" i="7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<sst xmlns="http://schemas.openxmlformats.org/spreadsheetml/2006/main" count="2344" uniqueCount="365">
  <si>
    <t>Smeta.RU  (495) 974-1589</t>
  </si>
  <si>
    <t>_PS_</t>
  </si>
  <si>
    <t>Smeta.RU</t>
  </si>
  <si>
    <t/>
  </si>
  <si>
    <t>Строительство СТП 1х63  6/10/0,4 кВ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</si>
  <si>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</si>
  <si>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</si>
  <si>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</si>
  <si>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</si>
  <si>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</si>
  <si>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</si>
  <si>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</si>
  <si>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</si>
  <si>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м20-01-071-02</t>
  </si>
  <si>
    <t>Подстанция трансформаторная открытая мачтовая типа ТМ до 100кВА на  опоре</t>
  </si>
  <si>
    <t>ШТ</t>
  </si>
  <si>
    <t>ФЕРм-2001, м20-01-071-02, приказ Минстроя России №1039/пр от 30.12.2016г.</t>
  </si>
  <si>
    <t>Монтажные работы</t>
  </si>
  <si>
    <t>Сигнализации на ж/д : оборудование сигнализации и блокировки</t>
  </si>
  <si>
    <t>ФЕРм-20</t>
  </si>
  <si>
    <t>*0,85</t>
  </si>
  <si>
    <t>*0,8</t>
  </si>
  <si>
    <t>2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</si>
  <si>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</si>
  <si>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</si>
  <si>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</si>
  <si>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</si>
  <si>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Электромонтажные работы  (ФЕРм-08, отдел 01-03)</t>
  </si>
  <si>
    <t>ФЕРм-08</t>
  </si>
  <si>
    <t>3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</si>
  <si>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</si>
  <si>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</si>
  <si>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</si>
  <si>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4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</si>
  <si>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</si>
  <si>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</si>
  <si>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</si>
  <si>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</si>
  <si>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</si>
  <si>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</si>
  <si>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5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</si>
  <si>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</si>
  <si>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</si>
  <si>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</si>
  <si>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6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</si>
  <si>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</si>
  <si>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</si>
  <si>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</si>
  <si>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</si>
  <si>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7</t>
  </si>
  <si>
    <t>Прайс-лист</t>
  </si>
  <si>
    <t>Столбовая трансформаторная подстанция КТП 63/10/0,4 в комплекте с трансформатором ТМГ 63/10/0,4 кВ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</si>
  <si>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</si>
  <si>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</si>
  <si>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</si>
  <si>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</si>
  <si>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</si>
  <si>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[56 670 /  6,9]</t>
  </si>
  <si>
    <t>8</t>
  </si>
  <si>
    <t>Кислород технический газообразный</t>
  </si>
  <si>
    <t>м3</t>
  </si>
  <si>
    <t>[6,22 /  6,9]</t>
  </si>
  <si>
    <t>9</t>
  </si>
  <si>
    <t>Подкладки металлические</t>
  </si>
  <si>
    <t>кг</t>
  </si>
  <si>
    <t>[12,6 /  6,9]</t>
  </si>
  <si>
    <t>10</t>
  </si>
  <si>
    <t>Поковки простые строительные/скобы/закрепы/хомуты и т.п./массой до 1,6 кг</t>
  </si>
  <si>
    <t>[15,23 /  6,9]</t>
  </si>
  <si>
    <t>11</t>
  </si>
  <si>
    <t>Газ пропан</t>
  </si>
  <si>
    <t>[39,41 /  6,9]</t>
  </si>
  <si>
    <t>12</t>
  </si>
  <si>
    <t>Электроды диаметром 4мм Э42А</t>
  </si>
  <si>
    <t>[79,35 /  6,9]</t>
  </si>
  <si>
    <t>13</t>
  </si>
  <si>
    <t>Сталь полосовая 40 х 4 мм</t>
  </si>
  <si>
    <t>т</t>
  </si>
  <si>
    <t>[52 680 /  6,9]</t>
  </si>
  <si>
    <t>14</t>
  </si>
  <si>
    <t>Сталь круглая диаметром 18 мм</t>
  </si>
  <si>
    <t>[54 610 /  6,9]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</si>
  <si>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</si>
  <si>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</si>
  <si>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</si>
  <si>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</si>
  <si>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</si>
  <si>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</si>
  <si>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</si>
  <si>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</si>
  <si>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</si>
  <si>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</si>
  <si>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</si>
  <si>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</si>
  <si>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</si>
  <si>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</si>
  <si>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</si>
  <si>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</si>
  <si>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</si>
  <si>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</si>
  <si>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</si>
  <si>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</si>
  <si>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</si>
  <si>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</si>
  <si>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</si>
  <si>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</si>
  <si>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</si>
  <si>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</si>
  <si>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</si>
  <si>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</si>
  <si>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</si>
  <si>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</si>
  <si>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</si>
  <si>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</si>
  <si>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</si>
  <si>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</si>
  <si>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</si>
  <si>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</si>
  <si>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</si>
  <si>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</si>
  <si>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</si>
  <si>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</si>
  <si>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</si>
  <si>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</si>
  <si>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</si>
  <si>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</si>
  <si>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</si>
  <si>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</si>
  <si>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</si>
  <si>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</si>
  <si>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</si>
  <si>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</si>
  <si>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</si>
  <si>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</si>
  <si>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</si>
  <si>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</si>
  <si>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</si>
  <si>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</si>
  <si>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</si>
  <si>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</si>
  <si>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</si>
  <si>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</si>
  <si>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</si>
  <si>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</si>
  <si>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</si>
  <si>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</si>
  <si>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</si>
  <si>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</si>
  <si>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</si>
  <si>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</si>
  <si>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</si>
  <si>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</si>
  <si>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</si>
  <si>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</si>
  <si>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</si>
  <si>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</si>
  <si>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</si>
  <si>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</si>
  <si>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</si>
  <si>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</si>
  <si>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</si>
  <si>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</si>
  <si>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</si>
  <si>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</si>
  <si>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</si>
  <si>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</si>
  <si>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</si>
  <si>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</si>
  <si>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</si>
  <si>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</si>
  <si>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</si>
  <si>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</si>
  <si>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</si>
  <si>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</si>
  <si>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</si>
  <si>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</si>
  <si>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</si>
  <si>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</si>
  <si>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</si>
  <si>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</si>
  <si>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</si>
  <si>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</si>
  <si>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</si>
  <si>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</si>
  <si>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</si>
  <si>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</si>
  <si>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</si>
  <si>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</si>
  <si>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</si>
  <si>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</si>
  <si>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</si>
  <si>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</si>
  <si>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</si>
  <si>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</si>
  <si>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</si>
  <si>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</si>
  <si>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</si>
  <si>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1-100-43</t>
  </si>
  <si>
    <t>Рабочий среднего разряда 4.3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</si>
  <si>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</si>
  <si>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</si>
  <si>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</si>
  <si>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</si>
  <si>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</si>
  <si>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</si>
  <si>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</si>
  <si>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1-100-38</t>
  </si>
  <si>
    <t>Рабочий среднего разряда 3.8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</si>
  <si>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</si>
  <si>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</si>
  <si>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</si>
  <si>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</si>
  <si>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</si>
  <si>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</si>
  <si>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</si>
  <si>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</si>
  <si>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</si>
  <si>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</si>
  <si>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</si>
  <si>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</si>
  <si>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</si>
  <si>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</si>
  <si>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01.7.15.03-0041</t>
  </si>
  <si>
    <t>ФССЦ-2001, 01.7.15.03-0041, приказ Минстроя России №1039/пр от 30.12.2016г.</t>
  </si>
  <si>
    <t>Болты с гайками и шайбами строительные</t>
  </si>
  <si>
    <t>01.7.15.04-0012</t>
  </si>
  <si>
    <t>ФССЦ-2001, 01.7.15.04-0012, приказ Минстроя России №1039/пр от 30.12.2016г.</t>
  </si>
  <si>
    <t>Винты с полукруглой головкой длиной 55-120 мм</t>
  </si>
  <si>
    <t>01.7.15.06-0111</t>
  </si>
  <si>
    <t>ФССЦ-2001, 01.7.15.06-0111, приказ Минстроя России №1039/пр от 30.12.2016г.</t>
  </si>
  <si>
    <t>Гвозди строительные</t>
  </si>
  <si>
    <t>11.1.02.04-0021</t>
  </si>
  <si>
    <t>ФССЦ-2001, 11.1.02.04-0021, приказ Минстроя России №1039/пр от 30.12.2016г.</t>
  </si>
  <si>
    <t>Лесоматериалы круглые хвойных пород для опор линий связи, автоблокировки, электропередач напряжением ниже 35 кВ, диаметром 14-24 см, длиной 4,5-6,5 м</t>
  </si>
  <si>
    <t>11.1.03.01-0079</t>
  </si>
  <si>
    <t>ФССЦ-2001, 11.1.03.01-0079, приказ Минстроя России №1039/пр от 30.12.2016г.</t>
  </si>
  <si>
    <t>Бруски обрезные хвойных пород длиной 4-6,5 м, шириной 75-150 мм, толщиной 40-75 мм, III сорта</t>
  </si>
  <si>
    <t>11.1.03.05-0081</t>
  </si>
  <si>
    <t>ФССЦ-2001, 11.1.03.05-0081, приказ Минстроя России №1039/пр от 30.12.2016г.</t>
  </si>
  <si>
    <t>Доски необрезные хвойных пород длиной 4-6,5 м, все ширины, толщиной 32-40 мм, III сорта</t>
  </si>
  <si>
    <t>999-9950</t>
  </si>
  <si>
    <t>Вспомогательные ненормируемые материалы (2% от ОЗП)</t>
  </si>
  <si>
    <t>РУБ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</si>
  <si>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</si>
  <si>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</si>
  <si>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</si>
  <si>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14.4.02.09-0301</t>
  </si>
  <si>
    <t>ФССЦ-2001, 14.4.02.09-0301, приказ Минстроя России №1039/пр от 30.12.2016г.</t>
  </si>
  <si>
    <t>Краска "Цинол"</t>
  </si>
  <si>
    <t>- номер последнего сформированного листа SourceOb</t>
  </si>
  <si>
    <t>SourceOb.1</t>
  </si>
  <si>
    <t>- имя последнего сформированного листа SourceOb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</si>
  <si>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</si>
  <si>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</si>
  <si>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</si>
  <si>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</si>
  <si>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Параметры Объектной сметы для автоопределения настроек</t>
  </si>
  <si>
    <t>- Режим расчета: 1 - ресурсный / 2 - с построчной индексацией (ТСН Москва) / 3 - с построчной индексацией (ТЕР, ФЕР) / 4 - с итоговой индексацией (по статьям) / 5 - с итоговой индексацией (за итогом сметы)</t>
  </si>
  <si>
    <t>- Вид документа (1 - один уровень цен / 2 - два уровня цен)</t>
  </si>
  <si>
    <t>- Расчет за итогом сметы (1 - есть / 0 - нет)</t>
  </si>
  <si>
    <t>- Уровень цен, использованный последний раз (1 - Базовый / 2 - Текущий / 3 - Расчет за итогом сметы)</t>
  </si>
  <si>
    <t>- Детализация расчета за итогом сметы (1 - на Объект (на отдельном листе) / 2 - на Объект (под сметой) / 3 - на каждую Локальную смету / 4 - на Разделы / 5 - на Подразделы)</t>
  </si>
  <si>
    <t>- Способ расчета, использованный последний раз (0 - по сводному / 1 - по статьям / 2 - оба, по статьям и по сводному)</t>
  </si>
  <si>
    <t>- Базовый уровень рассчитанный в локальной смете (0 - нет / &gt; 0 - есть)</t>
  </si>
  <si>
    <t>- номер последнего сформированного листа</t>
  </si>
  <si>
    <t>Рассчитано с помощью программы "Мастер отчетов" v10.1, г. Орел, тел. +7 (910) 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</si>
  <si>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</si>
  <si>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</si>
  <si>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</si>
  <si>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</si>
  <si>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</si>
  <si>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</si>
  <si>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</si>
  <si>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</si>
  <si>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</si>
  <si>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</si>
  <si>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</si>
  <si>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</si>
  <si>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</si>
  <si>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</si>
  <si>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 xml:space="preserve"> 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</si>
  <si>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</si>
  <si>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</si>
  <si>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</si>
  <si>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</si>
  <si>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</si>
  <si>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</si>
  <si>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</si>
  <si>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</si>
  <si>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</si>
  <si>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</si>
  <si>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</si>
  <si>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</si>
  <si>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Составлено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</si>
  <si>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</si>
  <si>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</si>
  <si>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</si>
  <si>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 (им.Горностаева В.Е.)</t>
  </si>
  <si>
    <t xml:space="preserve">  </t>
  </si>
  <si>
    <t>Основание:</t>
  </si>
  <si>
    <t>Текущая цена</t>
  </si>
  <si>
    <t>Сметная стоимость</t>
  </si>
  <si>
    <t xml:space="preserve"> тыс.руб</t>
  </si>
  <si>
    <t>Средства на оплату труда</t>
  </si>
  <si>
    <t>Нормативная трудоемкость</t>
  </si>
  <si>
    <t xml:space="preserve"> чел.-ч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</si>
  <si>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</si>
  <si>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</si>
  <si>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</si>
  <si>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</si>
  <si>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</si>
  <si>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</si>
  <si>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</si>
  <si>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</si>
  <si>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</si>
  <si>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</si>
  <si>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              I квартал 2018 г., руб.</t>
  </si>
  <si>
    <t xml:space="preserve">Локальная смета: </t>
  </si>
  <si>
    <t xml:space="preserve"> Локальная смета: 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</si>
  <si>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</si>
  <si>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</si>
  <si>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</si>
  <si>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</si>
  <si>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</si>
  <si>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92%*0,85=78%</t>
  </si>
  <si>
    <t xml:space="preserve">   СП от ФОТ</t>
  </si>
  <si>
    <t>50%*0,8=40%</t>
  </si>
  <si>
    <t xml:space="preserve">   Затраты труда рабочих</t>
  </si>
  <si>
    <t>чел-ч</t>
  </si>
  <si>
    <t>95%*0,85=81%</t>
  </si>
  <si>
    <t>65%*0,8=52%</t>
  </si>
  <si>
    <t>65%*0,85=55%</t>
  </si>
  <si>
    <t>40%*0,8=32%</t>
  </si>
  <si>
    <t xml:space="preserve"> Расчет цены </t>
  </si>
  <si>
    <t xml:space="preserve">   [56 670 /  6,9] = 8213.04</t>
  </si>
  <si>
    <t xml:space="preserve">   [6,22 /  6,9] = .9</t>
  </si>
  <si>
    <t xml:space="preserve">   [12,6 /  6,9] = 1.83</t>
  </si>
  <si>
    <t xml:space="preserve">   [15,23 /  6,9] = 2.21</t>
  </si>
  <si>
    <t xml:space="preserve">   [39,41 /  6,9] = 5.71</t>
  </si>
  <si>
    <t xml:space="preserve">   [79,35 /  6,9] = 11.5</t>
  </si>
  <si>
    <t xml:space="preserve">   [52 680 /  6,9] = 7634.78</t>
  </si>
  <si>
    <t xml:space="preserve">   [54 610 /  6,9] = 7914.49</t>
  </si>
  <si>
    <t>Всего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</si>
  <si>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</si>
  <si>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</si>
  <si>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</si>
  <si>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</si>
  <si>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</si>
  <si>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</si>
  <si>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</si>
  <si>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</si>
  <si>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</si>
  <si>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</si>
  <si>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</si>
  <si>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</si>
  <si>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</si>
  <si>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</si>
  <si>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</si>
  <si>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</si>
  <si>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</si>
  <si>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</si>
  <si>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</si>
  <si>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</si>
  <si>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ЛОКАЛЬНАЯ СМЕТА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</si>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</sst>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4" fontId="13" fillId="0" borderId="0" xfId="0" applyNumberFormat="1" applyFont="1" applyAlignment="1">
      <alignment horizontal="right" shrinkToFit="1"/>
    </xf>
    <xf numFmtId="4" fontId="12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49" fontId="12" fillId="0" borderId="8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49" fontId="12" fillId="0" borderId="4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8" fillId="0" borderId="0" xfId="0" applyFont="1" applyAlignment="1"/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47"/>
  <sheetViews>
    <sheetView tabSelected="1" zoomScale="102" zoomScaleNormal="102" workbookViewId="0">
      <selection activeCell="G50" sqref="G50"/>
    </sheetView>
  </sheetViews>
  <sheetFormatPr defaultRowHeight="12.75" outlineLevelRow="1" x14ac:dyDescent="0.2"/>
  <cols>
    <col min="1" max="1" width="4.7109375" style="128" customWidth="1"/>
    <col min="2" max="2" width="16.7109375" style="128" customWidth="1"/>
    <col min="3" max="3" width="38.7109375" style="128" customWidth="1"/>
    <col min="4" max="4" width="9.7109375" style="128" customWidth="1"/>
    <col min="5" max="5" width="7.7109375" style="128" customWidth="1"/>
    <col min="6" max="6" width="8.7109375" style="128" customWidth="1"/>
    <col min="7" max="7" width="12.7109375" style="128" customWidth="1"/>
    <col min="8" max="9" width="8.7109375" style="128" customWidth="1"/>
    <col min="10" max="10" width="12.7109375" style="128" customWidth="1"/>
    <col min="11" max="11" width="10.7109375" style="128" customWidth="1"/>
    <col min="16" max="69" width="0" hidden="1" customWidth="1"/>
    <col min="70" max="71" width="75.7109375" hidden="1" customWidth="1"/>
    <col min="72" max="72" width="113.7109375" hidden="1" customWidth="1"/>
    <col min="73" max="74" width="133.7109375" hidden="1" customWidth="1"/>
    <col min="75" max="75" width="23.7109375" hidden="1" customWidth="1"/>
    <col min="76" max="76" width="0" hidden="1" customWidth="1"/>
    <col min="77" max="77" width="63.7109375" hidden="1" customWidth="1"/>
    <col min="78" max="78" width="21.7109375" hidden="1" customWidth="1"/>
    <col min="79" max="256" width="0" hidden="1" customWidth="1"/>
  </cols>
  <sheetData>
    <row r="1" spans="1:255" s="13" customFormat="1" ht="11.25" x14ac:dyDescent="0.2">
      <c r="A1" s="13" t="s">
        <v>265</v>
      </c>
    </row>
    <row r="2" spans="1:255" hidden="1" outlineLevel="1" x14ac:dyDescent="0.2">
      <c r="H2" s="83" t="s">
        <v>266</v>
      </c>
      <c r="I2" s="83"/>
      <c r="J2" s="83"/>
      <c r="K2" s="83"/>
    </row>
    <row r="3" spans="1:255" hidden="1" outlineLevel="1" x14ac:dyDescent="0.2">
      <c r="H3" s="83" t="s">
        <v>267</v>
      </c>
      <c r="I3" s="83"/>
      <c r="J3" s="83"/>
      <c r="K3" s="83"/>
    </row>
    <row r="4" spans="1:255" hidden="1" outlineLevel="1" x14ac:dyDescent="0.2">
      <c r="H4" s="83" t="s">
        <v>268</v>
      </c>
      <c r="I4" s="83"/>
      <c r="J4" s="83"/>
      <c r="K4" s="83"/>
    </row>
    <row r="5" spans="1:255" s="12" customFormat="1" ht="11.25" hidden="1" outlineLevel="1" x14ac:dyDescent="0.2">
      <c r="J5" s="84" t="s">
        <v>269</v>
      </c>
      <c r="K5" s="85"/>
    </row>
    <row r="6" spans="1:255" s="14" customFormat="1" ht="9.75" hidden="1" outlineLevel="1" x14ac:dyDescent="0.2">
      <c r="I6" s="15" t="s">
        <v>270</v>
      </c>
      <c r="J6" s="86" t="s">
        <v>271</v>
      </c>
      <c r="K6" s="87"/>
    </row>
    <row r="7" spans="1:255" hidden="1" outlineLevel="1" x14ac:dyDescent="0.2">
      <c r="A7" s="16" t="s">
        <v>272</v>
      </c>
      <c r="B7" s="129"/>
      <c r="C7" s="88"/>
      <c r="D7" s="88"/>
      <c r="E7" s="88"/>
      <c r="F7" s="88"/>
      <c r="G7" s="88"/>
      <c r="I7" s="15" t="s">
        <v>273</v>
      </c>
      <c r="J7" s="89"/>
      <c r="K7" s="130"/>
      <c r="BR7" s="17">
        <f>C7</f>
        <v>0</v>
      </c>
      <c r="IU7" s="18"/>
    </row>
    <row r="8" spans="1:255" hidden="1" outlineLevel="1" x14ac:dyDescent="0.2">
      <c r="A8" s="16" t="s">
        <v>274</v>
      </c>
      <c r="B8" s="129"/>
      <c r="C8" s="94"/>
      <c r="D8" s="94"/>
      <c r="E8" s="94"/>
      <c r="F8" s="94"/>
      <c r="G8" s="94"/>
      <c r="I8" s="15" t="s">
        <v>273</v>
      </c>
      <c r="J8" s="89"/>
      <c r="K8" s="130"/>
      <c r="BR8" s="17">
        <f>C8</f>
        <v>0</v>
      </c>
      <c r="IU8" s="18"/>
    </row>
    <row r="9" spans="1:255" hidden="1" outlineLevel="1" x14ac:dyDescent="0.2">
      <c r="A9" s="16" t="s">
        <v>275</v>
      </c>
      <c r="B9" s="129"/>
      <c r="C9" s="94"/>
      <c r="D9" s="94"/>
      <c r="E9" s="94"/>
      <c r="F9" s="94"/>
      <c r="G9" s="94"/>
      <c r="I9" s="15" t="s">
        <v>273</v>
      </c>
      <c r="J9" s="89"/>
      <c r="K9" s="130"/>
      <c r="BR9" s="17">
        <f>C9</f>
        <v>0</v>
      </c>
      <c r="IU9" s="18"/>
    </row>
    <row r="10" spans="1:255" hidden="1" outlineLevel="1" x14ac:dyDescent="0.2">
      <c r="A10" s="16" t="s">
        <v>276</v>
      </c>
      <c r="B10" s="129"/>
      <c r="C10" s="94"/>
      <c r="D10" s="94"/>
      <c r="E10" s="94"/>
      <c r="F10" s="94"/>
      <c r="G10" s="94"/>
      <c r="I10" s="15" t="s">
        <v>273</v>
      </c>
      <c r="J10" s="89"/>
      <c r="K10" s="130"/>
      <c r="BR10" s="17">
        <f>C10</f>
        <v>0</v>
      </c>
      <c r="IU10" s="18"/>
    </row>
    <row r="11" spans="1:255" hidden="1" outlineLevel="1" x14ac:dyDescent="0.2">
      <c r="A11" s="16" t="s">
        <v>277</v>
      </c>
      <c r="C11" s="90"/>
      <c r="D11" s="90"/>
      <c r="E11" s="90"/>
      <c r="F11" s="90"/>
      <c r="G11" s="90"/>
      <c r="J11" s="89"/>
      <c r="K11" s="91"/>
      <c r="BS11" s="20">
        <f>C11</f>
        <v>0</v>
      </c>
      <c r="IU11" s="18"/>
    </row>
    <row r="12" spans="1:255" hidden="1" outlineLevel="1" x14ac:dyDescent="0.2">
      <c r="A12" s="16" t="s">
        <v>278</v>
      </c>
      <c r="C12" s="90" t="s">
        <v>4</v>
      </c>
      <c r="D12" s="90"/>
      <c r="E12" s="90"/>
      <c r="F12" s="90"/>
      <c r="G12" s="90"/>
      <c r="J12" s="89"/>
      <c r="K12" s="91"/>
      <c r="BS12" s="20" t="str">
        <f>C12</f>
        <v>Строительство СТП 1х63  6/10/0,4 кВ</v>
      </c>
      <c r="IU12" s="18"/>
    </row>
    <row r="13" spans="1:255" hidden="1" outlineLevel="1" x14ac:dyDescent="0.2">
      <c r="A13" s="16" t="s">
        <v>279</v>
      </c>
      <c r="C13" s="92" t="s">
        <v>280</v>
      </c>
      <c r="D13" s="93"/>
      <c r="E13" s="93"/>
      <c r="F13" s="93"/>
      <c r="G13" s="93"/>
      <c r="I13" s="15" t="s">
        <v>281</v>
      </c>
      <c r="J13" s="89"/>
      <c r="K13" s="91"/>
      <c r="BS13" s="21" t="str">
        <f>C13</f>
        <v xml:space="preserve"> </v>
      </c>
      <c r="IU13" s="18"/>
    </row>
    <row r="14" spans="1:255" hidden="1" outlineLevel="1" x14ac:dyDescent="0.2">
      <c r="G14" s="101" t="s">
        <v>282</v>
      </c>
      <c r="H14" s="101"/>
      <c r="I14" s="22" t="s">
        <v>283</v>
      </c>
      <c r="J14" s="102"/>
      <c r="K14" s="103"/>
      <c r="BW14" s="24">
        <f>J14</f>
        <v>0</v>
      </c>
      <c r="IU14" s="18"/>
    </row>
    <row r="15" spans="1:255" hidden="1" outlineLevel="1" x14ac:dyDescent="0.2">
      <c r="I15" s="23" t="s">
        <v>284</v>
      </c>
      <c r="J15" s="104"/>
      <c r="K15" s="105"/>
    </row>
    <row r="16" spans="1:255" s="14" customFormat="1" ht="11.25" hidden="1" outlineLevel="1" x14ac:dyDescent="0.2">
      <c r="I16" s="15" t="s">
        <v>285</v>
      </c>
      <c r="J16" s="106"/>
      <c r="K16" s="107"/>
    </row>
    <row r="17" spans="1:255" hidden="1" outlineLevel="1" x14ac:dyDescent="0.2"/>
    <row r="18" spans="1:255" hidden="1" outlineLevel="1" x14ac:dyDescent="0.2">
      <c r="G18" s="108" t="s">
        <v>286</v>
      </c>
      <c r="H18" s="108" t="s">
        <v>287</v>
      </c>
      <c r="I18" s="108" t="s">
        <v>288</v>
      </c>
      <c r="J18" s="110"/>
    </row>
    <row r="19" spans="1:255" ht="13.5" hidden="1" outlineLevel="1" thickBot="1" x14ac:dyDescent="0.25">
      <c r="G19" s="109"/>
      <c r="H19" s="109"/>
      <c r="I19" s="25" t="s">
        <v>289</v>
      </c>
      <c r="J19" s="26" t="s">
        <v>290</v>
      </c>
    </row>
    <row r="20" spans="1:255" ht="19.5" hidden="1" outlineLevel="1" thickBot="1" x14ac:dyDescent="0.35">
      <c r="C20" s="95" t="s">
        <v>291</v>
      </c>
      <c r="D20" s="95"/>
      <c r="E20" s="95"/>
      <c r="F20" s="95"/>
      <c r="G20" s="27"/>
      <c r="H20" s="28"/>
      <c r="I20" s="29"/>
      <c r="J20" s="30"/>
      <c r="K20" s="31"/>
    </row>
    <row r="21" spans="1:255" ht="15.75" hidden="1" outlineLevel="1" x14ac:dyDescent="0.25">
      <c r="C21" s="96" t="s">
        <v>292</v>
      </c>
      <c r="D21" s="96"/>
      <c r="E21" s="96"/>
      <c r="F21" s="96"/>
    </row>
    <row r="22" spans="1:255" hidden="1" outlineLevel="1" x14ac:dyDescent="0.2">
      <c r="C22" s="97"/>
      <c r="D22" s="131"/>
      <c r="E22" s="131"/>
      <c r="F22" s="131"/>
    </row>
    <row r="23" spans="1:255" hidden="1" outlineLevel="1" x14ac:dyDescent="0.2">
      <c r="C23" s="98"/>
      <c r="D23" s="132"/>
      <c r="E23" s="132"/>
      <c r="F23" s="132"/>
      <c r="BU23" s="17">
        <f>A23</f>
        <v>0</v>
      </c>
      <c r="IU23" s="18"/>
    </row>
    <row r="24" spans="1:255" hidden="1" outlineLevel="1" x14ac:dyDescent="0.2">
      <c r="A24" s="14" t="s">
        <v>293</v>
      </c>
    </row>
    <row r="25" spans="1:255" hidden="1" outlineLevel="1" x14ac:dyDescent="0.2">
      <c r="A25" s="14" t="s">
        <v>294</v>
      </c>
    </row>
    <row r="26" spans="1:255" hidden="1" outlineLevel="1" x14ac:dyDescent="0.2">
      <c r="A26" s="14" t="s">
        <v>295</v>
      </c>
      <c r="B26" s="14"/>
      <c r="C26" s="14"/>
      <c r="D26" s="14"/>
      <c r="E26" s="99">
        <f>J125/1000</f>
        <v>163.98539000000002</v>
      </c>
      <c r="F26" s="99"/>
      <c r="G26" s="14" t="s">
        <v>296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82" t="s">
        <v>297</v>
      </c>
    </row>
    <row r="29" spans="1:255" outlineLevel="1" x14ac:dyDescent="0.2">
      <c r="A29" s="16" t="s">
        <v>277</v>
      </c>
      <c r="C29" s="100"/>
      <c r="D29" s="100"/>
      <c r="E29" s="100"/>
      <c r="F29" s="100"/>
      <c r="G29" s="100"/>
      <c r="H29" s="100"/>
      <c r="I29" s="100"/>
      <c r="J29" s="100"/>
      <c r="K29" s="100"/>
      <c r="BT29" s="32">
        <f>C29</f>
        <v>0</v>
      </c>
      <c r="IU29" s="18"/>
    </row>
    <row r="30" spans="1:255" outlineLevel="1" x14ac:dyDescent="0.2">
      <c r="A30" s="16" t="s">
        <v>278</v>
      </c>
      <c r="C30" s="115" t="s">
        <v>4</v>
      </c>
      <c r="D30" s="115"/>
      <c r="E30" s="115"/>
      <c r="F30" s="115"/>
      <c r="G30" s="115"/>
      <c r="H30" s="115"/>
      <c r="I30" s="115"/>
      <c r="J30" s="115"/>
      <c r="K30" s="115"/>
      <c r="BT30" s="32" t="str">
        <f>C30</f>
        <v>Строительство СТП 1х63  6/10/0,4 кВ</v>
      </c>
      <c r="IU30" s="18"/>
    </row>
    <row r="31" spans="1:255" outlineLevel="1" x14ac:dyDescent="0.2">
      <c r="A31" s="16" t="s">
        <v>279</v>
      </c>
      <c r="C31" s="116" t="s">
        <v>298</v>
      </c>
      <c r="D31" s="100"/>
      <c r="E31" s="100"/>
      <c r="F31" s="100"/>
      <c r="G31" s="100"/>
      <c r="H31" s="100"/>
      <c r="I31" s="100"/>
      <c r="J31" s="100"/>
      <c r="K31" s="100"/>
      <c r="BT31" s="33" t="str">
        <f>C31</f>
        <v xml:space="preserve">  </v>
      </c>
      <c r="IU31" s="18"/>
    </row>
    <row r="32" spans="1:255" outlineLevel="1" x14ac:dyDescent="0.2"/>
    <row r="33" spans="1:255" ht="18.75" outlineLevel="1" x14ac:dyDescent="0.3">
      <c r="A33" s="95" t="s">
        <v>363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255" outlineLevel="1" x14ac:dyDescent="0.2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BV34" s="20">
        <f>A34</f>
        <v>0</v>
      </c>
      <c r="IU34" s="18"/>
    </row>
    <row r="35" spans="1:255" outlineLevel="1" x14ac:dyDescent="0.2">
      <c r="A35" s="16" t="s">
        <v>299</v>
      </c>
      <c r="C35" s="100"/>
      <c r="D35" s="100"/>
      <c r="E35" s="100"/>
      <c r="F35" s="100"/>
      <c r="G35" s="100"/>
      <c r="H35" s="100"/>
      <c r="I35" s="100"/>
      <c r="J35" s="100"/>
      <c r="K35" s="100"/>
      <c r="BT35" s="32">
        <f>C35</f>
        <v>0</v>
      </c>
      <c r="IU35" s="18"/>
    </row>
    <row r="36" spans="1:255" outlineLevel="1" x14ac:dyDescent="0.2">
      <c r="I36" s="34" t="s">
        <v>345</v>
      </c>
      <c r="J36" s="34" t="s">
        <v>300</v>
      </c>
    </row>
    <row r="37" spans="1:255" outlineLevel="1" x14ac:dyDescent="0.2">
      <c r="G37" s="13" t="s">
        <v>301</v>
      </c>
      <c r="H37" s="13"/>
      <c r="I37" s="35">
        <f>H125/1000</f>
        <v>17.196060000000006</v>
      </c>
      <c r="J37" s="35">
        <f>J125/1000</f>
        <v>163.98539000000002</v>
      </c>
      <c r="K37" s="13" t="s">
        <v>302</v>
      </c>
    </row>
    <row r="38" spans="1:255" outlineLevel="1" x14ac:dyDescent="0.2">
      <c r="G38" s="12" t="s">
        <v>303</v>
      </c>
      <c r="H38" s="12"/>
      <c r="I38" s="36">
        <f>(EW113+EY113)/1000</f>
        <v>1.6491600000000004</v>
      </c>
      <c r="J38" s="36">
        <f>(CZ113+DB113)/1000</f>
        <v>30.179749999999999</v>
      </c>
      <c r="K38" s="12" t="s">
        <v>302</v>
      </c>
    </row>
    <row r="39" spans="1:255" outlineLevel="1" x14ac:dyDescent="0.2">
      <c r="G39" s="12" t="s">
        <v>304</v>
      </c>
      <c r="H39" s="12"/>
      <c r="I39" s="36">
        <f>ET113</f>
        <v>69.430000000000007</v>
      </c>
      <c r="J39" s="36">
        <f>CW113</f>
        <v>69.430000000000007</v>
      </c>
      <c r="K39" s="12" t="s">
        <v>305</v>
      </c>
    </row>
    <row r="40" spans="1:255" outlineLevel="1" x14ac:dyDescent="0.2">
      <c r="A40" s="14" t="s">
        <v>293</v>
      </c>
    </row>
    <row r="41" spans="1:255" ht="13.5" outlineLevel="1" thickBot="1" x14ac:dyDescent="0.25">
      <c r="A41" s="14" t="s">
        <v>294</v>
      </c>
    </row>
    <row r="42" spans="1:255" x14ac:dyDescent="0.2">
      <c r="A42" s="118" t="s">
        <v>306</v>
      </c>
      <c r="B42" s="111" t="s">
        <v>307</v>
      </c>
      <c r="C42" s="111" t="s">
        <v>308</v>
      </c>
      <c r="D42" s="111" t="s">
        <v>309</v>
      </c>
      <c r="E42" s="111" t="s">
        <v>310</v>
      </c>
      <c r="F42" s="111" t="s">
        <v>311</v>
      </c>
      <c r="G42" s="111" t="s">
        <v>312</v>
      </c>
      <c r="H42" s="111" t="s">
        <v>313</v>
      </c>
      <c r="I42" s="111" t="s">
        <v>314</v>
      </c>
      <c r="J42" s="111" t="s">
        <v>315</v>
      </c>
      <c r="K42" s="113" t="s">
        <v>316</v>
      </c>
    </row>
    <row r="43" spans="1:255" x14ac:dyDescent="0.2">
      <c r="A43" s="119"/>
      <c r="B43" s="112"/>
      <c r="C43" s="112"/>
      <c r="D43" s="112"/>
      <c r="E43" s="112"/>
      <c r="F43" s="112"/>
      <c r="G43" s="112"/>
      <c r="H43" s="112"/>
      <c r="I43" s="112"/>
      <c r="J43" s="112"/>
      <c r="K43" s="114"/>
    </row>
    <row r="44" spans="1:255" x14ac:dyDescent="0.2">
      <c r="A44" s="119"/>
      <c r="B44" s="112"/>
      <c r="C44" s="112"/>
      <c r="D44" s="112"/>
      <c r="E44" s="112"/>
      <c r="F44" s="112"/>
      <c r="G44" s="112"/>
      <c r="H44" s="112"/>
      <c r="I44" s="112"/>
      <c r="J44" s="112"/>
      <c r="K44" s="114"/>
    </row>
    <row r="45" spans="1:255" ht="13.5" thickBot="1" x14ac:dyDescent="0.25">
      <c r="A45" s="119"/>
      <c r="B45" s="112"/>
      <c r="C45" s="112"/>
      <c r="D45" s="112"/>
      <c r="E45" s="112"/>
      <c r="F45" s="112"/>
      <c r="G45" s="112"/>
      <c r="H45" s="112"/>
      <c r="I45" s="112"/>
      <c r="J45" s="112"/>
      <c r="K45" s="114"/>
    </row>
    <row r="46" spans="1:255" ht="13.5" thickBot="1" x14ac:dyDescent="0.25">
      <c r="A46" s="37">
        <v>1</v>
      </c>
      <c r="B46" s="37">
        <v>2</v>
      </c>
      <c r="C46" s="37">
        <v>3</v>
      </c>
      <c r="D46" s="37">
        <v>4</v>
      </c>
      <c r="E46" s="37">
        <v>5</v>
      </c>
      <c r="F46" s="37">
        <v>6</v>
      </c>
      <c r="G46" s="37">
        <v>7</v>
      </c>
      <c r="H46" s="37">
        <v>8</v>
      </c>
      <c r="I46" s="37">
        <v>9</v>
      </c>
      <c r="J46" s="37">
        <v>10</v>
      </c>
      <c r="K46" s="37">
        <v>11</v>
      </c>
    </row>
    <row r="47" spans="1:255" ht="24" x14ac:dyDescent="0.2">
      <c r="A47" s="38">
        <v>1</v>
      </c>
      <c r="B47" s="44" t="s">
        <v>13</v>
      </c>
      <c r="C47" s="39" t="s">
        <v>14</v>
      </c>
      <c r="D47" s="40" t="s">
        <v>15</v>
      </c>
      <c r="E47" s="41">
        <v>1</v>
      </c>
      <c r="F47" s="42">
        <f>Source!AK25</f>
        <v>2026.8700000000001</v>
      </c>
      <c r="G47" s="133" t="s">
        <v>3</v>
      </c>
      <c r="H47" s="42">
        <f>Source!AB25</f>
        <v>1178.52</v>
      </c>
      <c r="I47" s="42"/>
      <c r="J47" s="134"/>
      <c r="K47" s="43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48"/>
      <c r="B48" s="45"/>
      <c r="C48" s="45" t="s">
        <v>319</v>
      </c>
      <c r="D48" s="46"/>
      <c r="E48" s="47"/>
      <c r="F48" s="49">
        <v>1093.4100000000001</v>
      </c>
      <c r="G48" s="135"/>
      <c r="H48" s="49">
        <f>Source!AF25</f>
        <v>1093.4100000000001</v>
      </c>
      <c r="I48" s="49">
        <f>T48</f>
        <v>1093.4100000000001</v>
      </c>
      <c r="J48" s="135">
        <v>18.3</v>
      </c>
      <c r="K48" s="50">
        <f>U48</f>
        <v>20009.400000000001</v>
      </c>
      <c r="O48" s="18"/>
      <c r="P48" s="18"/>
      <c r="Q48" s="18"/>
      <c r="R48" s="18"/>
      <c r="S48" s="18"/>
      <c r="T48" s="18">
        <f>ROUND(Source!AF25*Source!AV25*Source!I25,2)</f>
        <v>1093.4100000000001</v>
      </c>
      <c r="U48" s="18">
        <f>Source!S25</f>
        <v>20009.400000000001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1093.4100000000001</v>
      </c>
      <c r="GK48" s="18">
        <f>T48</f>
        <v>1093.4100000000001</v>
      </c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>
        <f>T48</f>
        <v>1093.4100000000001</v>
      </c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5"/>
      <c r="B49" s="52"/>
      <c r="C49" s="52" t="s">
        <v>320</v>
      </c>
      <c r="D49" s="53"/>
      <c r="E49" s="54"/>
      <c r="F49" s="56">
        <v>85.11</v>
      </c>
      <c r="G49" s="136"/>
      <c r="H49" s="56">
        <f>Source!AD25</f>
        <v>85.11</v>
      </c>
      <c r="I49" s="56">
        <f>T49</f>
        <v>85.11</v>
      </c>
      <c r="J49" s="136">
        <v>12.5</v>
      </c>
      <c r="K49" s="57">
        <f>U49</f>
        <v>1063.8800000000001</v>
      </c>
      <c r="O49" s="18"/>
      <c r="P49" s="18"/>
      <c r="Q49" s="18"/>
      <c r="R49" s="18"/>
      <c r="S49" s="18"/>
      <c r="T49" s="18">
        <f>ROUND(Source!AD25*Source!AV25*Source!I25,2)</f>
        <v>85.11</v>
      </c>
      <c r="U49" s="18">
        <f>Source!Q25</f>
        <v>1063.8800000000001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>
        <f>T49</f>
        <v>85.11</v>
      </c>
      <c r="GK49" s="18"/>
      <c r="GL49" s="18">
        <f>T49</f>
        <v>85.11</v>
      </c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>
        <f>T49</f>
        <v>85.11</v>
      </c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5"/>
      <c r="B50" s="52"/>
      <c r="C50" s="52" t="s">
        <v>321</v>
      </c>
      <c r="D50" s="53"/>
      <c r="E50" s="54"/>
      <c r="F50" s="56">
        <v>10.26</v>
      </c>
      <c r="G50" s="136"/>
      <c r="H50" s="56">
        <f>Source!AE25</f>
        <v>10.26</v>
      </c>
      <c r="I50" s="56">
        <f>GM50</f>
        <v>10.26</v>
      </c>
      <c r="J50" s="136">
        <v>18.3</v>
      </c>
      <c r="K50" s="57">
        <f>Source!R25</f>
        <v>187.76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>
        <f>ROUND(Source!AE25*Source!AV25*Source!I25,2)</f>
        <v>10.26</v>
      </c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5"/>
      <c r="B51" s="52"/>
      <c r="C51" s="52" t="s">
        <v>322</v>
      </c>
      <c r="D51" s="53"/>
      <c r="E51" s="54">
        <v>92</v>
      </c>
      <c r="F51" s="137" t="s">
        <v>323</v>
      </c>
      <c r="G51" s="136"/>
      <c r="H51" s="56">
        <f>ROUND((Source!AF25*Source!AV25+Source!AE25*Source!AV25)*(Source!FX25)/100,2)</f>
        <v>1015.38</v>
      </c>
      <c r="I51" s="56">
        <f>T51</f>
        <v>1015.38</v>
      </c>
      <c r="J51" s="136" t="s">
        <v>324</v>
      </c>
      <c r="K51" s="57">
        <f>U51</f>
        <v>15753.78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ROUND((ROUND(Source!AF25*Source!AV25*Source!I25,2)+ROUND(Source!AE25*Source!AV25*Source!I25,2))*(Source!FX25)/100,2)</f>
        <v>1015.38</v>
      </c>
      <c r="U51" s="18">
        <f>Source!X25</f>
        <v>15753.78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>
        <f>T51</f>
        <v>1015.38</v>
      </c>
      <c r="GZ51" s="18"/>
      <c r="HA51" s="18"/>
      <c r="HB51" s="18"/>
      <c r="HC51" s="18">
        <f>T51</f>
        <v>1015.38</v>
      </c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x14ac:dyDescent="0.2">
      <c r="A52" s="55"/>
      <c r="B52" s="52"/>
      <c r="C52" s="52" t="s">
        <v>325</v>
      </c>
      <c r="D52" s="53"/>
      <c r="E52" s="54">
        <v>50</v>
      </c>
      <c r="F52" s="137" t="s">
        <v>323</v>
      </c>
      <c r="G52" s="136"/>
      <c r="H52" s="56">
        <f>ROUND((Source!AF25*Source!AV25+Source!AE25*Source!AV25)*(Source!FY25)/100,2)</f>
        <v>551.84</v>
      </c>
      <c r="I52" s="56">
        <f>T52</f>
        <v>551.84</v>
      </c>
      <c r="J52" s="136" t="s">
        <v>326</v>
      </c>
      <c r="K52" s="57">
        <f>U52</f>
        <v>8078.86</v>
      </c>
      <c r="O52" s="18"/>
      <c r="P52" s="18"/>
      <c r="Q52" s="18"/>
      <c r="R52" s="18"/>
      <c r="S52" s="18"/>
      <c r="T52" s="18">
        <f>ROUND((ROUND(Source!AF25*Source!AV25*Source!I25,2)+ROUND(Source!AE25*Source!AV25*Source!I25,2))*(Source!FY25)/100,2)</f>
        <v>551.84</v>
      </c>
      <c r="U52" s="18">
        <f>Source!Y25</f>
        <v>8078.86</v>
      </c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>
        <f>T52</f>
        <v>551.84</v>
      </c>
      <c r="HA52" s="18"/>
      <c r="HB52" s="18"/>
      <c r="HC52" s="18">
        <f>T52</f>
        <v>551.84</v>
      </c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ht="13.5" thickBot="1" x14ac:dyDescent="0.25">
      <c r="A53" s="60"/>
      <c r="B53" s="61"/>
      <c r="C53" s="61" t="s">
        <v>327</v>
      </c>
      <c r="D53" s="62" t="s">
        <v>328</v>
      </c>
      <c r="E53" s="63">
        <v>25.6</v>
      </c>
      <c r="F53" s="64"/>
      <c r="G53" s="64"/>
      <c r="H53" s="64">
        <f>ROUND(Source!AH25,2)</f>
        <v>25.6</v>
      </c>
      <c r="I53" s="65">
        <f>Source!U25</f>
        <v>25.6</v>
      </c>
      <c r="J53" s="64"/>
      <c r="K53" s="66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9"/>
      <c r="B54" s="58"/>
      <c r="C54" s="58"/>
      <c r="D54" s="58"/>
      <c r="E54" s="58"/>
      <c r="F54" s="58"/>
      <c r="G54" s="58"/>
      <c r="H54" s="120">
        <f>R54</f>
        <v>2745.7400000000002</v>
      </c>
      <c r="I54" s="121"/>
      <c r="J54" s="120">
        <f>S54</f>
        <v>44905.920000000006</v>
      </c>
      <c r="K54" s="122"/>
      <c r="O54" s="18"/>
      <c r="P54" s="18"/>
      <c r="Q54" s="18"/>
      <c r="R54" s="18">
        <f>SUM(T47:T53)</f>
        <v>2745.7400000000002</v>
      </c>
      <c r="S54" s="18">
        <f>SUM(U47:U53)</f>
        <v>44905.920000000006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>
        <f>R54</f>
        <v>2745.7400000000002</v>
      </c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ht="24" x14ac:dyDescent="0.2">
      <c r="A55" s="67">
        <v>2</v>
      </c>
      <c r="B55" s="73" t="s">
        <v>23</v>
      </c>
      <c r="C55" s="68" t="s">
        <v>24</v>
      </c>
      <c r="D55" s="69" t="s">
        <v>25</v>
      </c>
      <c r="E55" s="70">
        <v>0.3</v>
      </c>
      <c r="F55" s="71">
        <f>Source!AK27</f>
        <v>634.37799999999993</v>
      </c>
      <c r="G55" s="138" t="s">
        <v>3</v>
      </c>
      <c r="H55" s="71">
        <f>Source!AB27</f>
        <v>148.53</v>
      </c>
      <c r="I55" s="71"/>
      <c r="J55" s="139"/>
      <c r="K55" s="72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48"/>
      <c r="B56" s="45"/>
      <c r="C56" s="45" t="s">
        <v>319</v>
      </c>
      <c r="D56" s="46"/>
      <c r="E56" s="47"/>
      <c r="F56" s="49">
        <v>100.584</v>
      </c>
      <c r="G56" s="135"/>
      <c r="H56" s="49">
        <f>Source!AF27</f>
        <v>100.58</v>
      </c>
      <c r="I56" s="49">
        <f>T56</f>
        <v>30.17</v>
      </c>
      <c r="J56" s="135">
        <v>18.3</v>
      </c>
      <c r="K56" s="50">
        <f>U56</f>
        <v>552.17999999999995</v>
      </c>
      <c r="O56" s="18"/>
      <c r="P56" s="18"/>
      <c r="Q56" s="18"/>
      <c r="R56" s="18"/>
      <c r="S56" s="18"/>
      <c r="T56" s="18">
        <f>ROUND(Source!AF27*Source!AV27*Source!I27,2)</f>
        <v>30.17</v>
      </c>
      <c r="U56" s="18">
        <f>Source!S27</f>
        <v>552.17999999999995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>
        <f>T56</f>
        <v>30.17</v>
      </c>
      <c r="GK56" s="18">
        <f>T56</f>
        <v>30.17</v>
      </c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>
        <f>T56</f>
        <v>30.17</v>
      </c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5"/>
      <c r="B57" s="52"/>
      <c r="C57" s="52" t="s">
        <v>320</v>
      </c>
      <c r="D57" s="53"/>
      <c r="E57" s="54"/>
      <c r="F57" s="56">
        <v>47.954000000000001</v>
      </c>
      <c r="G57" s="136"/>
      <c r="H57" s="56">
        <f>Source!AD27</f>
        <v>47.95</v>
      </c>
      <c r="I57" s="56">
        <f>T57</f>
        <v>14.39</v>
      </c>
      <c r="J57" s="136">
        <v>12.5</v>
      </c>
      <c r="K57" s="57">
        <f>U57</f>
        <v>179.81</v>
      </c>
      <c r="O57" s="18"/>
      <c r="P57" s="18"/>
      <c r="Q57" s="18"/>
      <c r="R57" s="18"/>
      <c r="S57" s="18"/>
      <c r="T57" s="18">
        <f>ROUND(Source!AD27*Source!AV27*Source!I27,2)</f>
        <v>14.39</v>
      </c>
      <c r="U57" s="18">
        <f>Source!Q27</f>
        <v>179.81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>
        <f>T57</f>
        <v>14.39</v>
      </c>
      <c r="GK57" s="18"/>
      <c r="GL57" s="18">
        <f>T57</f>
        <v>14.39</v>
      </c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>
        <f>T57</f>
        <v>14.39</v>
      </c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x14ac:dyDescent="0.2">
      <c r="A58" s="55"/>
      <c r="B58" s="52"/>
      <c r="C58" s="52" t="s">
        <v>321</v>
      </c>
      <c r="D58" s="53"/>
      <c r="E58" s="54"/>
      <c r="F58" s="56">
        <v>4.7699999999999996</v>
      </c>
      <c r="G58" s="136"/>
      <c r="H58" s="56">
        <f>Source!AE27</f>
        <v>4.7699999999999996</v>
      </c>
      <c r="I58" s="56">
        <f>GM58</f>
        <v>1.43</v>
      </c>
      <c r="J58" s="136">
        <v>18.3</v>
      </c>
      <c r="K58" s="57">
        <f>Source!R27</f>
        <v>26.19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>
        <f>ROUND(Source!AE27*Source!AV27*Source!I27,2)</f>
        <v>1.43</v>
      </c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5"/>
      <c r="B59" s="52"/>
      <c r="C59" s="52" t="s">
        <v>322</v>
      </c>
      <c r="D59" s="53"/>
      <c r="E59" s="54">
        <v>95</v>
      </c>
      <c r="F59" s="137" t="s">
        <v>323</v>
      </c>
      <c r="G59" s="136"/>
      <c r="H59" s="56">
        <f>ROUND((Source!AF27*Source!AV27+Source!AE27*Source!AV27)*(Source!FX27)/100,2)</f>
        <v>100.08</v>
      </c>
      <c r="I59" s="56">
        <f>T59</f>
        <v>30.02</v>
      </c>
      <c r="J59" s="136" t="s">
        <v>329</v>
      </c>
      <c r="K59" s="57">
        <f>U59</f>
        <v>468.48</v>
      </c>
      <c r="O59" s="18"/>
      <c r="P59" s="18"/>
      <c r="Q59" s="18"/>
      <c r="R59" s="18"/>
      <c r="S59" s="18"/>
      <c r="T59" s="18">
        <f>ROUND((ROUND(Source!AF27*Source!AV27*Source!I27,2)+ROUND(Source!AE27*Source!AV27*Source!I27,2))*(Source!FX27)/100,2)</f>
        <v>30.02</v>
      </c>
      <c r="U59" s="18">
        <f>Source!X27</f>
        <v>468.48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>
        <f>T59</f>
        <v>30.02</v>
      </c>
      <c r="GZ59" s="18"/>
      <c r="HA59" s="18"/>
      <c r="HB59" s="18"/>
      <c r="HC59" s="18">
        <f>T59</f>
        <v>30.02</v>
      </c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5"/>
      <c r="B60" s="52"/>
      <c r="C60" s="52" t="s">
        <v>325</v>
      </c>
      <c r="D60" s="53"/>
      <c r="E60" s="54">
        <v>65</v>
      </c>
      <c r="F60" s="137" t="s">
        <v>323</v>
      </c>
      <c r="G60" s="136"/>
      <c r="H60" s="56">
        <f>ROUND((Source!AF27*Source!AV27+Source!AE27*Source!AV27)*(Source!FY27)/100,2)</f>
        <v>68.48</v>
      </c>
      <c r="I60" s="56">
        <f>T60</f>
        <v>20.54</v>
      </c>
      <c r="J60" s="136" t="s">
        <v>330</v>
      </c>
      <c r="K60" s="57">
        <f>U60</f>
        <v>300.75</v>
      </c>
      <c r="O60" s="18"/>
      <c r="P60" s="18"/>
      <c r="Q60" s="18"/>
      <c r="R60" s="18"/>
      <c r="S60" s="18"/>
      <c r="T60" s="18">
        <f>ROUND((ROUND(Source!AF27*Source!AV27*Source!I27,2)+ROUND(Source!AE27*Source!AV27*Source!I27,2))*(Source!FY27)/100,2)</f>
        <v>20.54</v>
      </c>
      <c r="U60" s="18">
        <f>Source!Y27</f>
        <v>300.75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>
        <f>T60</f>
        <v>20.54</v>
      </c>
      <c r="HA60" s="18"/>
      <c r="HB60" s="18"/>
      <c r="HC60" s="18">
        <f>T60</f>
        <v>20.54</v>
      </c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3.5" thickBot="1" x14ac:dyDescent="0.25">
      <c r="A61" s="60"/>
      <c r="B61" s="61"/>
      <c r="C61" s="61" t="s">
        <v>327</v>
      </c>
      <c r="D61" s="62" t="s">
        <v>328</v>
      </c>
      <c r="E61" s="63">
        <v>10.7</v>
      </c>
      <c r="F61" s="64"/>
      <c r="G61" s="64"/>
      <c r="H61" s="64">
        <f>ROUND(Source!AH27,2)</f>
        <v>10.7</v>
      </c>
      <c r="I61" s="65">
        <f>Source!U27</f>
        <v>3.2099999999999995</v>
      </c>
      <c r="J61" s="64"/>
      <c r="K61" s="66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9"/>
      <c r="B62" s="58"/>
      <c r="C62" s="58"/>
      <c r="D62" s="58"/>
      <c r="E62" s="58"/>
      <c r="F62" s="58"/>
      <c r="G62" s="58"/>
      <c r="H62" s="120">
        <f>R62</f>
        <v>95.12</v>
      </c>
      <c r="I62" s="121"/>
      <c r="J62" s="120">
        <f>S62</f>
        <v>1501.22</v>
      </c>
      <c r="K62" s="122"/>
      <c r="O62" s="18"/>
      <c r="P62" s="18"/>
      <c r="Q62" s="18"/>
      <c r="R62" s="18">
        <f>SUM(T55:T61)</f>
        <v>95.12</v>
      </c>
      <c r="S62" s="18">
        <f>SUM(U55:U61)</f>
        <v>1501.22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>
        <f>R62</f>
        <v>95.12</v>
      </c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ht="24" x14ac:dyDescent="0.2">
      <c r="A63" s="67">
        <v>3</v>
      </c>
      <c r="B63" s="73" t="s">
        <v>30</v>
      </c>
      <c r="C63" s="68" t="s">
        <v>31</v>
      </c>
      <c r="D63" s="69" t="s">
        <v>25</v>
      </c>
      <c r="E63" s="70">
        <v>0.3</v>
      </c>
      <c r="F63" s="71">
        <f>Source!AK29</f>
        <v>760.61399999999992</v>
      </c>
      <c r="G63" s="138" t="s">
        <v>3</v>
      </c>
      <c r="H63" s="71">
        <f>Source!AB29</f>
        <v>178.43</v>
      </c>
      <c r="I63" s="71"/>
      <c r="J63" s="139"/>
      <c r="K63" s="72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48"/>
      <c r="B64" s="45"/>
      <c r="C64" s="45" t="s">
        <v>319</v>
      </c>
      <c r="D64" s="46"/>
      <c r="E64" s="47"/>
      <c r="F64" s="49">
        <v>110.944</v>
      </c>
      <c r="G64" s="135"/>
      <c r="H64" s="49">
        <f>Source!AF29</f>
        <v>110.94</v>
      </c>
      <c r="I64" s="49">
        <f>T64</f>
        <v>33.28</v>
      </c>
      <c r="J64" s="135">
        <v>18.3</v>
      </c>
      <c r="K64" s="50">
        <f>U64</f>
        <v>609.05999999999995</v>
      </c>
      <c r="O64" s="18"/>
      <c r="P64" s="18"/>
      <c r="Q64" s="18"/>
      <c r="R64" s="18"/>
      <c r="S64" s="18"/>
      <c r="T64" s="18">
        <f>ROUND(Source!AF29*Source!AV29*Source!I29,2)</f>
        <v>33.28</v>
      </c>
      <c r="U64" s="18">
        <f>Source!S29</f>
        <v>609.05999999999995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>
        <f>T64</f>
        <v>33.28</v>
      </c>
      <c r="GK64" s="18">
        <f>T64</f>
        <v>33.28</v>
      </c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>
        <f>T64</f>
        <v>33.28</v>
      </c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5"/>
      <c r="B65" s="52"/>
      <c r="C65" s="52" t="s">
        <v>320</v>
      </c>
      <c r="D65" s="53"/>
      <c r="E65" s="54"/>
      <c r="F65" s="56">
        <v>67.489999999999995</v>
      </c>
      <c r="G65" s="136"/>
      <c r="H65" s="56">
        <f>Source!AD29</f>
        <v>67.489999999999995</v>
      </c>
      <c r="I65" s="56">
        <f>T65</f>
        <v>20.25</v>
      </c>
      <c r="J65" s="136">
        <v>12.5</v>
      </c>
      <c r="K65" s="57">
        <f>U65</f>
        <v>253.09</v>
      </c>
      <c r="O65" s="18"/>
      <c r="P65" s="18"/>
      <c r="Q65" s="18"/>
      <c r="R65" s="18"/>
      <c r="S65" s="18"/>
      <c r="T65" s="18">
        <f>ROUND(Source!AD29*Source!AV29*Source!I29,2)</f>
        <v>20.25</v>
      </c>
      <c r="U65" s="18">
        <f>Source!Q29</f>
        <v>253.09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>
        <f>T65</f>
        <v>20.25</v>
      </c>
      <c r="GK65" s="18"/>
      <c r="GL65" s="18">
        <f>T65</f>
        <v>20.25</v>
      </c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>
        <f>T65</f>
        <v>20.25</v>
      </c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5"/>
      <c r="B66" s="52"/>
      <c r="C66" s="52" t="s">
        <v>321</v>
      </c>
      <c r="D66" s="53"/>
      <c r="E66" s="54"/>
      <c r="F66" s="56">
        <v>7.53</v>
      </c>
      <c r="G66" s="136"/>
      <c r="H66" s="56">
        <f>Source!AE29</f>
        <v>7.53</v>
      </c>
      <c r="I66" s="56">
        <f>GM66</f>
        <v>2.2599999999999998</v>
      </c>
      <c r="J66" s="136">
        <v>18.3</v>
      </c>
      <c r="K66" s="57">
        <f>Source!R29</f>
        <v>41.34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>
        <f>ROUND(Source!AE29*Source!AV29*Source!I29,2)</f>
        <v>2.2599999999999998</v>
      </c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55"/>
      <c r="B67" s="52"/>
      <c r="C67" s="52" t="s">
        <v>322</v>
      </c>
      <c r="D67" s="53"/>
      <c r="E67" s="54">
        <v>95</v>
      </c>
      <c r="F67" s="137" t="s">
        <v>323</v>
      </c>
      <c r="G67" s="136"/>
      <c r="H67" s="56">
        <f>ROUND((Source!AF29*Source!AV29+Source!AE29*Source!AV29)*(Source!FX29)/100,2)</f>
        <v>112.55</v>
      </c>
      <c r="I67" s="56">
        <f>T67</f>
        <v>33.76</v>
      </c>
      <c r="J67" s="136" t="s">
        <v>329</v>
      </c>
      <c r="K67" s="57">
        <f>U67</f>
        <v>526.82000000000005</v>
      </c>
      <c r="O67" s="18"/>
      <c r="P67" s="18"/>
      <c r="Q67" s="18"/>
      <c r="R67" s="18"/>
      <c r="S67" s="18"/>
      <c r="T67" s="18">
        <f>ROUND((ROUND(Source!AF29*Source!AV29*Source!I29,2)+ROUND(Source!AE29*Source!AV29*Source!I29,2))*(Source!FX29)/100,2)</f>
        <v>33.76</v>
      </c>
      <c r="U67" s="18">
        <f>Source!X29</f>
        <v>526.82000000000005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>
        <f>T67</f>
        <v>33.76</v>
      </c>
      <c r="GZ67" s="18"/>
      <c r="HA67" s="18"/>
      <c r="HB67" s="18"/>
      <c r="HC67" s="18">
        <f>T67</f>
        <v>33.76</v>
      </c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5"/>
      <c r="B68" s="52"/>
      <c r="C68" s="52" t="s">
        <v>325</v>
      </c>
      <c r="D68" s="53"/>
      <c r="E68" s="54">
        <v>65</v>
      </c>
      <c r="F68" s="137" t="s">
        <v>323</v>
      </c>
      <c r="G68" s="136"/>
      <c r="H68" s="56">
        <f>ROUND((Source!AF29*Source!AV29+Source!AE29*Source!AV29)*(Source!FY29)/100,2)</f>
        <v>77.010000000000005</v>
      </c>
      <c r="I68" s="56">
        <f>T68</f>
        <v>23.1</v>
      </c>
      <c r="J68" s="136" t="s">
        <v>330</v>
      </c>
      <c r="K68" s="57">
        <f>U68</f>
        <v>338.21</v>
      </c>
      <c r="O68" s="18"/>
      <c r="P68" s="18"/>
      <c r="Q68" s="18"/>
      <c r="R68" s="18"/>
      <c r="S68" s="18"/>
      <c r="T68" s="18">
        <f>ROUND((ROUND(Source!AF29*Source!AV29*Source!I29,2)+ROUND(Source!AE29*Source!AV29*Source!I29,2))*(Source!FY29)/100,2)</f>
        <v>23.1</v>
      </c>
      <c r="U68" s="18">
        <f>Source!Y29</f>
        <v>338.21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>
        <f>T68</f>
        <v>23.1</v>
      </c>
      <c r="HA68" s="18"/>
      <c r="HB68" s="18"/>
      <c r="HC68" s="18">
        <f>T68</f>
        <v>23.1</v>
      </c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ht="13.5" thickBot="1" x14ac:dyDescent="0.25">
      <c r="A69" s="60"/>
      <c r="B69" s="61"/>
      <c r="C69" s="61" t="s">
        <v>327</v>
      </c>
      <c r="D69" s="62" t="s">
        <v>328</v>
      </c>
      <c r="E69" s="63">
        <v>11.8</v>
      </c>
      <c r="F69" s="64"/>
      <c r="G69" s="64"/>
      <c r="H69" s="64">
        <f>ROUND(Source!AH29,2)</f>
        <v>11.8</v>
      </c>
      <c r="I69" s="65">
        <f>Source!U29</f>
        <v>3.54</v>
      </c>
      <c r="J69" s="64"/>
      <c r="K69" s="66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9"/>
      <c r="B70" s="58"/>
      <c r="C70" s="58"/>
      <c r="D70" s="58"/>
      <c r="E70" s="58"/>
      <c r="F70" s="58"/>
      <c r="G70" s="58"/>
      <c r="H70" s="120">
        <f>R70</f>
        <v>110.38999999999999</v>
      </c>
      <c r="I70" s="121"/>
      <c r="J70" s="120">
        <f>S70</f>
        <v>1727.18</v>
      </c>
      <c r="K70" s="122"/>
      <c r="O70" s="18"/>
      <c r="P70" s="18"/>
      <c r="Q70" s="18"/>
      <c r="R70" s="18">
        <f>SUM(T63:T69)</f>
        <v>110.38999999999999</v>
      </c>
      <c r="S70" s="18">
        <f>SUM(U63:U69)</f>
        <v>1727.18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>
        <f>R70</f>
        <v>110.38999999999999</v>
      </c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ht="36" x14ac:dyDescent="0.2">
      <c r="A71" s="67">
        <v>4</v>
      </c>
      <c r="B71" s="73" t="s">
        <v>34</v>
      </c>
      <c r="C71" s="68" t="s">
        <v>35</v>
      </c>
      <c r="D71" s="69" t="s">
        <v>15</v>
      </c>
      <c r="E71" s="70">
        <v>1</v>
      </c>
      <c r="F71" s="71">
        <f>Source!AK31</f>
        <v>291.65199999999999</v>
      </c>
      <c r="G71" s="138" t="s">
        <v>3</v>
      </c>
      <c r="H71" s="71">
        <f>Source!AB31</f>
        <v>291.64999999999998</v>
      </c>
      <c r="I71" s="71"/>
      <c r="J71" s="139"/>
      <c r="K71" s="72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48"/>
      <c r="B72" s="45"/>
      <c r="C72" s="45" t="s">
        <v>319</v>
      </c>
      <c r="D72" s="46"/>
      <c r="E72" s="47"/>
      <c r="F72" s="49">
        <v>291.65199999999999</v>
      </c>
      <c r="G72" s="135"/>
      <c r="H72" s="49">
        <f>Source!AF31</f>
        <v>291.64999999999998</v>
      </c>
      <c r="I72" s="49">
        <f>T72</f>
        <v>291.64999999999998</v>
      </c>
      <c r="J72" s="135">
        <v>18.3</v>
      </c>
      <c r="K72" s="50">
        <f>U72</f>
        <v>5337.2</v>
      </c>
      <c r="O72" s="18"/>
      <c r="P72" s="18"/>
      <c r="Q72" s="18"/>
      <c r="R72" s="18"/>
      <c r="S72" s="18"/>
      <c r="T72" s="18">
        <f>ROUND(Source!AF31*Source!AV31*Source!I31,2)</f>
        <v>291.64999999999998</v>
      </c>
      <c r="U72" s="18">
        <f>Source!S31</f>
        <v>5337.2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>
        <f>T72</f>
        <v>291.64999999999998</v>
      </c>
      <c r="GK72" s="18">
        <f>T72</f>
        <v>291.64999999999998</v>
      </c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>
        <f>T72</f>
        <v>291.64999999999998</v>
      </c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55"/>
      <c r="B73" s="52"/>
      <c r="C73" s="52" t="s">
        <v>322</v>
      </c>
      <c r="D73" s="53"/>
      <c r="E73" s="54">
        <v>65</v>
      </c>
      <c r="F73" s="137" t="s">
        <v>323</v>
      </c>
      <c r="G73" s="136"/>
      <c r="H73" s="56">
        <f>ROUND((Source!AF31*Source!AV31+Source!AE31*Source!AV31)*(Source!FX31)/100,2)</f>
        <v>189.57</v>
      </c>
      <c r="I73" s="56">
        <f>T73</f>
        <v>189.57</v>
      </c>
      <c r="J73" s="136" t="s">
        <v>331</v>
      </c>
      <c r="K73" s="57">
        <f>U73</f>
        <v>2935.46</v>
      </c>
      <c r="O73" s="18"/>
      <c r="P73" s="18"/>
      <c r="Q73" s="18"/>
      <c r="R73" s="18"/>
      <c r="S73" s="18"/>
      <c r="T73" s="18">
        <f>ROUND((ROUND(Source!AF31*Source!AV31*Source!I31,2)+ROUND(Source!AE31*Source!AV31*Source!I31,2))*(Source!FX31)/100,2)</f>
        <v>189.57</v>
      </c>
      <c r="U73" s="18">
        <f>Source!X31</f>
        <v>2935.46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>
        <f>T73</f>
        <v>189.57</v>
      </c>
      <c r="GZ73" s="18"/>
      <c r="HA73" s="18"/>
      <c r="HB73" s="18"/>
      <c r="HC73" s="18"/>
      <c r="HD73" s="18"/>
      <c r="HE73" s="18">
        <f>T73</f>
        <v>189.57</v>
      </c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55"/>
      <c r="B74" s="52"/>
      <c r="C74" s="52" t="s">
        <v>325</v>
      </c>
      <c r="D74" s="53"/>
      <c r="E74" s="54">
        <v>40</v>
      </c>
      <c r="F74" s="137" t="s">
        <v>323</v>
      </c>
      <c r="G74" s="136"/>
      <c r="H74" s="56">
        <f>ROUND((Source!AF31*Source!AV31+Source!AE31*Source!AV31)*(Source!FY31)/100,2)</f>
        <v>116.66</v>
      </c>
      <c r="I74" s="56">
        <f>T74</f>
        <v>116.66</v>
      </c>
      <c r="J74" s="136" t="s">
        <v>332</v>
      </c>
      <c r="K74" s="57">
        <f>U74</f>
        <v>1707.9</v>
      </c>
      <c r="O74" s="18"/>
      <c r="P74" s="18"/>
      <c r="Q74" s="18"/>
      <c r="R74" s="18"/>
      <c r="S74" s="18"/>
      <c r="T74" s="18">
        <f>ROUND((ROUND(Source!AF31*Source!AV31*Source!I31,2)+ROUND(Source!AE31*Source!AV31*Source!I31,2))*(Source!FY31)/100,2)</f>
        <v>116.66</v>
      </c>
      <c r="U74" s="18">
        <f>Source!Y31</f>
        <v>1707.9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>
        <f>T74</f>
        <v>116.66</v>
      </c>
      <c r="HA74" s="18"/>
      <c r="HB74" s="18"/>
      <c r="HC74" s="18"/>
      <c r="HD74" s="18"/>
      <c r="HE74" s="18">
        <f>T74</f>
        <v>116.66</v>
      </c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ht="13.5" thickBot="1" x14ac:dyDescent="0.25">
      <c r="A75" s="60"/>
      <c r="B75" s="61"/>
      <c r="C75" s="61" t="s">
        <v>327</v>
      </c>
      <c r="D75" s="62" t="s">
        <v>328</v>
      </c>
      <c r="E75" s="63">
        <v>22.5</v>
      </c>
      <c r="F75" s="64"/>
      <c r="G75" s="64"/>
      <c r="H75" s="64">
        <f>ROUND(Source!AH31,2)</f>
        <v>22.5</v>
      </c>
      <c r="I75" s="65">
        <f>Source!U31</f>
        <v>22.5</v>
      </c>
      <c r="J75" s="64"/>
      <c r="K75" s="66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59"/>
      <c r="B76" s="58"/>
      <c r="C76" s="58"/>
      <c r="D76" s="58"/>
      <c r="E76" s="58"/>
      <c r="F76" s="58"/>
      <c r="G76" s="58"/>
      <c r="H76" s="120">
        <f>R76</f>
        <v>597.88</v>
      </c>
      <c r="I76" s="121"/>
      <c r="J76" s="120">
        <f>S76</f>
        <v>9980.56</v>
      </c>
      <c r="K76" s="122"/>
      <c r="O76" s="18"/>
      <c r="P76" s="18"/>
      <c r="Q76" s="18"/>
      <c r="R76" s="18">
        <f>SUM(T71:T75)</f>
        <v>597.88</v>
      </c>
      <c r="S76" s="18">
        <f>SUM(U71:U75)</f>
        <v>9980.56</v>
      </c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>
        <f>R76</f>
        <v>597.88</v>
      </c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ht="36" x14ac:dyDescent="0.2">
      <c r="A77" s="67">
        <v>5</v>
      </c>
      <c r="B77" s="73" t="s">
        <v>41</v>
      </c>
      <c r="C77" s="68" t="s">
        <v>42</v>
      </c>
      <c r="D77" s="69" t="s">
        <v>15</v>
      </c>
      <c r="E77" s="70">
        <v>1</v>
      </c>
      <c r="F77" s="71">
        <f>Source!AK33</f>
        <v>20.7546</v>
      </c>
      <c r="G77" s="138" t="s">
        <v>3</v>
      </c>
      <c r="H77" s="71">
        <f>Source!AB33</f>
        <v>20.75</v>
      </c>
      <c r="I77" s="71"/>
      <c r="J77" s="139"/>
      <c r="K77" s="72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48"/>
      <c r="B78" s="45"/>
      <c r="C78" s="45" t="s">
        <v>319</v>
      </c>
      <c r="D78" s="46"/>
      <c r="E78" s="47"/>
      <c r="F78" s="49">
        <v>20.7546</v>
      </c>
      <c r="G78" s="135"/>
      <c r="H78" s="49">
        <f>Source!AF33</f>
        <v>20.75</v>
      </c>
      <c r="I78" s="49">
        <f>T78</f>
        <v>20.75</v>
      </c>
      <c r="J78" s="135">
        <v>18.3</v>
      </c>
      <c r="K78" s="50">
        <f>U78</f>
        <v>379.73</v>
      </c>
      <c r="O78" s="18"/>
      <c r="P78" s="18"/>
      <c r="Q78" s="18"/>
      <c r="R78" s="18"/>
      <c r="S78" s="18"/>
      <c r="T78" s="18">
        <f>ROUND(Source!AF33*Source!AV33*Source!I33,2)</f>
        <v>20.75</v>
      </c>
      <c r="U78" s="18">
        <f>Source!S33</f>
        <v>379.73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20.75</v>
      </c>
      <c r="GK78" s="18">
        <f>T78</f>
        <v>20.75</v>
      </c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>
        <f>T78</f>
        <v>20.75</v>
      </c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5"/>
      <c r="B79" s="52"/>
      <c r="C79" s="52" t="s">
        <v>322</v>
      </c>
      <c r="D79" s="53"/>
      <c r="E79" s="54">
        <v>65</v>
      </c>
      <c r="F79" s="137" t="s">
        <v>323</v>
      </c>
      <c r="G79" s="136"/>
      <c r="H79" s="56">
        <f>ROUND((Source!AF33*Source!AV33+Source!AE33*Source!AV33)*(Source!FX33)/100,2)</f>
        <v>13.49</v>
      </c>
      <c r="I79" s="56">
        <f>T79</f>
        <v>13.49</v>
      </c>
      <c r="J79" s="136" t="s">
        <v>331</v>
      </c>
      <c r="K79" s="57">
        <f>U79</f>
        <v>208.85</v>
      </c>
      <c r="O79" s="18"/>
      <c r="P79" s="18"/>
      <c r="Q79" s="18"/>
      <c r="R79" s="18"/>
      <c r="S79" s="18"/>
      <c r="T79" s="18">
        <f>ROUND((ROUND(Source!AF33*Source!AV33*Source!I33,2)+ROUND(Source!AE33*Source!AV33*Source!I33,2))*(Source!FX33)/100,2)</f>
        <v>13.49</v>
      </c>
      <c r="U79" s="18">
        <f>Source!X33</f>
        <v>208.85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>
        <f>T79</f>
        <v>13.49</v>
      </c>
      <c r="GZ79" s="18"/>
      <c r="HA79" s="18"/>
      <c r="HB79" s="18"/>
      <c r="HC79" s="18"/>
      <c r="HD79" s="18"/>
      <c r="HE79" s="18">
        <f>T79</f>
        <v>13.49</v>
      </c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5"/>
      <c r="B80" s="52"/>
      <c r="C80" s="52" t="s">
        <v>325</v>
      </c>
      <c r="D80" s="53"/>
      <c r="E80" s="54">
        <v>40</v>
      </c>
      <c r="F80" s="137" t="s">
        <v>323</v>
      </c>
      <c r="G80" s="136"/>
      <c r="H80" s="56">
        <f>ROUND((Source!AF33*Source!AV33+Source!AE33*Source!AV33)*(Source!FY33)/100,2)</f>
        <v>8.3000000000000007</v>
      </c>
      <c r="I80" s="56">
        <f>T80</f>
        <v>8.3000000000000007</v>
      </c>
      <c r="J80" s="136" t="s">
        <v>332</v>
      </c>
      <c r="K80" s="57">
        <f>U80</f>
        <v>121.51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ROUND((ROUND(Source!AF33*Source!AV33*Source!I33,2)+ROUND(Source!AE33*Source!AV33*Source!I33,2))*(Source!FY33)/100,2)</f>
        <v>8.3000000000000007</v>
      </c>
      <c r="U80" s="18">
        <f>Source!Y33</f>
        <v>121.51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>
        <f>T80</f>
        <v>8.3000000000000007</v>
      </c>
      <c r="HA80" s="18"/>
      <c r="HB80" s="18"/>
      <c r="HC80" s="18"/>
      <c r="HD80" s="18"/>
      <c r="HE80" s="18">
        <f>T80</f>
        <v>8.3000000000000007</v>
      </c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ht="13.5" thickBot="1" x14ac:dyDescent="0.25">
      <c r="A81" s="60"/>
      <c r="B81" s="61"/>
      <c r="C81" s="61" t="s">
        <v>327</v>
      </c>
      <c r="D81" s="62" t="s">
        <v>328</v>
      </c>
      <c r="E81" s="63">
        <v>1.62</v>
      </c>
      <c r="F81" s="64"/>
      <c r="G81" s="64"/>
      <c r="H81" s="64">
        <f>ROUND(Source!AH33,2)</f>
        <v>1.62</v>
      </c>
      <c r="I81" s="65">
        <f>Source!U33</f>
        <v>1.62</v>
      </c>
      <c r="J81" s="64"/>
      <c r="K81" s="66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59"/>
      <c r="B82" s="58"/>
      <c r="C82" s="58"/>
      <c r="D82" s="58"/>
      <c r="E82" s="58"/>
      <c r="F82" s="58"/>
      <c r="G82" s="58"/>
      <c r="H82" s="120">
        <f>R82</f>
        <v>42.540000000000006</v>
      </c>
      <c r="I82" s="121"/>
      <c r="J82" s="120">
        <f>S82</f>
        <v>710.09</v>
      </c>
      <c r="K82" s="122"/>
      <c r="O82" s="18"/>
      <c r="P82" s="18"/>
      <c r="Q82" s="18"/>
      <c r="R82" s="18">
        <f>SUM(T77:T81)</f>
        <v>42.540000000000006</v>
      </c>
      <c r="S82" s="18">
        <f>SUM(U77:U81)</f>
        <v>710.09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>
        <f>R82</f>
        <v>42.540000000000006</v>
      </c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ht="36" x14ac:dyDescent="0.2">
      <c r="A83" s="67">
        <v>6</v>
      </c>
      <c r="B83" s="73" t="s">
        <v>45</v>
      </c>
      <c r="C83" s="68" t="s">
        <v>46</v>
      </c>
      <c r="D83" s="69" t="s">
        <v>47</v>
      </c>
      <c r="E83" s="70">
        <v>1</v>
      </c>
      <c r="F83" s="71">
        <f>Source!AK35</f>
        <v>165.95</v>
      </c>
      <c r="G83" s="138" t="s">
        <v>3</v>
      </c>
      <c r="H83" s="71">
        <f>Source!AB35</f>
        <v>165.95</v>
      </c>
      <c r="I83" s="71"/>
      <c r="J83" s="139"/>
      <c r="K83" s="72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48"/>
      <c r="B84" s="45"/>
      <c r="C84" s="45" t="s">
        <v>319</v>
      </c>
      <c r="D84" s="46"/>
      <c r="E84" s="47"/>
      <c r="F84" s="49">
        <v>165.95</v>
      </c>
      <c r="G84" s="135"/>
      <c r="H84" s="49">
        <f>Source!AF35</f>
        <v>165.95</v>
      </c>
      <c r="I84" s="49">
        <f>T84</f>
        <v>165.95</v>
      </c>
      <c r="J84" s="135">
        <v>18.3</v>
      </c>
      <c r="K84" s="50">
        <f>U84</f>
        <v>3036.89</v>
      </c>
      <c r="O84" s="18"/>
      <c r="P84" s="18"/>
      <c r="Q84" s="18"/>
      <c r="R84" s="18"/>
      <c r="S84" s="18"/>
      <c r="T84" s="18">
        <f>ROUND(Source!AF35*Source!AV35*Source!I35,2)</f>
        <v>165.95</v>
      </c>
      <c r="U84" s="18">
        <f>Source!S35</f>
        <v>3036.89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>
        <f>T84</f>
        <v>165.95</v>
      </c>
      <c r="GK84" s="18">
        <f>T84</f>
        <v>165.95</v>
      </c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>
        <f>T84</f>
        <v>165.95</v>
      </c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5"/>
      <c r="B85" s="52"/>
      <c r="C85" s="52" t="s">
        <v>322</v>
      </c>
      <c r="D85" s="53"/>
      <c r="E85" s="54">
        <v>65</v>
      </c>
      <c r="F85" s="137" t="s">
        <v>323</v>
      </c>
      <c r="G85" s="136"/>
      <c r="H85" s="56">
        <f>ROUND((Source!AF35*Source!AV35+Source!AE35*Source!AV35)*(Source!FX35)/100,2)</f>
        <v>107.87</v>
      </c>
      <c r="I85" s="56">
        <f>T85</f>
        <v>107.87</v>
      </c>
      <c r="J85" s="136" t="s">
        <v>331</v>
      </c>
      <c r="K85" s="57">
        <f>U85</f>
        <v>1670.29</v>
      </c>
      <c r="O85" s="18"/>
      <c r="P85" s="18"/>
      <c r="Q85" s="18"/>
      <c r="R85" s="18"/>
      <c r="S85" s="18"/>
      <c r="T85" s="18">
        <f>ROUND((ROUND(Source!AF35*Source!AV35*Source!I35,2)+ROUND(Source!AE35*Source!AV35*Source!I35,2))*(Source!FX35)/100,2)</f>
        <v>107.87</v>
      </c>
      <c r="U85" s="18">
        <f>Source!X35</f>
        <v>1670.29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>
        <f>T85</f>
        <v>107.87</v>
      </c>
      <c r="GZ85" s="18"/>
      <c r="HA85" s="18"/>
      <c r="HB85" s="18"/>
      <c r="HC85" s="18"/>
      <c r="HD85" s="18"/>
      <c r="HE85" s="18">
        <f>T85</f>
        <v>107.87</v>
      </c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5"/>
      <c r="B86" s="52"/>
      <c r="C86" s="52" t="s">
        <v>325</v>
      </c>
      <c r="D86" s="53"/>
      <c r="E86" s="54">
        <v>40</v>
      </c>
      <c r="F86" s="137" t="s">
        <v>323</v>
      </c>
      <c r="G86" s="136"/>
      <c r="H86" s="56">
        <f>ROUND((Source!AF35*Source!AV35+Source!AE35*Source!AV35)*(Source!FY35)/100,2)</f>
        <v>66.38</v>
      </c>
      <c r="I86" s="56">
        <f>T86</f>
        <v>66.38</v>
      </c>
      <c r="J86" s="136" t="s">
        <v>332</v>
      </c>
      <c r="K86" s="57">
        <f>U86</f>
        <v>971.8</v>
      </c>
      <c r="O86" s="18"/>
      <c r="P86" s="18"/>
      <c r="Q86" s="18"/>
      <c r="R86" s="18"/>
      <c r="S86" s="18"/>
      <c r="T86" s="18">
        <f>ROUND((ROUND(Source!AF35*Source!AV35*Source!I35,2)+ROUND(Source!AE35*Source!AV35*Source!I35,2))*(Source!FY35)/100,2)</f>
        <v>66.38</v>
      </c>
      <c r="U86" s="18">
        <f>Source!Y35</f>
        <v>971.8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>
        <f>T86</f>
        <v>66.38</v>
      </c>
      <c r="HA86" s="18"/>
      <c r="HB86" s="18"/>
      <c r="HC86" s="18"/>
      <c r="HD86" s="18"/>
      <c r="HE86" s="18">
        <f>T86</f>
        <v>66.38</v>
      </c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ht="13.5" thickBot="1" x14ac:dyDescent="0.25">
      <c r="A87" s="60"/>
      <c r="B87" s="61"/>
      <c r="C87" s="61" t="s">
        <v>327</v>
      </c>
      <c r="D87" s="62" t="s">
        <v>328</v>
      </c>
      <c r="E87" s="63">
        <v>12.96</v>
      </c>
      <c r="F87" s="64"/>
      <c r="G87" s="64"/>
      <c r="H87" s="64">
        <f>ROUND(Source!AH35,2)</f>
        <v>12.96</v>
      </c>
      <c r="I87" s="65">
        <f>Source!U35</f>
        <v>12.96</v>
      </c>
      <c r="J87" s="64"/>
      <c r="K87" s="66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9"/>
      <c r="B88" s="58"/>
      <c r="C88" s="58"/>
      <c r="D88" s="58"/>
      <c r="E88" s="58"/>
      <c r="F88" s="58"/>
      <c r="G88" s="58"/>
      <c r="H88" s="120">
        <f>R88</f>
        <v>340.2</v>
      </c>
      <c r="I88" s="121"/>
      <c r="J88" s="120">
        <f>S88</f>
        <v>5678.9800000000005</v>
      </c>
      <c r="K88" s="122"/>
      <c r="O88" s="18"/>
      <c r="P88" s="18"/>
      <c r="Q88" s="18"/>
      <c r="R88" s="18">
        <f>SUM(T83:T87)</f>
        <v>340.2</v>
      </c>
      <c r="S88" s="18">
        <f>SUM(U83:U87)</f>
        <v>5678.9800000000005</v>
      </c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>
        <f>R88</f>
        <v>340.2</v>
      </c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ht="36" x14ac:dyDescent="0.2">
      <c r="A89" s="67">
        <v>7</v>
      </c>
      <c r="B89" s="73" t="s">
        <v>50</v>
      </c>
      <c r="C89" s="68" t="s">
        <v>51</v>
      </c>
      <c r="D89" s="69" t="s">
        <v>53</v>
      </c>
      <c r="E89" s="70">
        <v>1</v>
      </c>
      <c r="F89" s="71">
        <v>12733.47</v>
      </c>
      <c r="G89" s="140"/>
      <c r="H89" s="71">
        <f>Source!AC37</f>
        <v>12733.47</v>
      </c>
      <c r="I89" s="71">
        <f>T89</f>
        <v>12733.47</v>
      </c>
      <c r="J89" s="140">
        <v>7.5</v>
      </c>
      <c r="K89" s="72">
        <f>U89</f>
        <v>95501.03</v>
      </c>
      <c r="O89" s="18"/>
      <c r="P89" s="18"/>
      <c r="Q89" s="18"/>
      <c r="R89" s="18"/>
      <c r="S89" s="18"/>
      <c r="T89" s="18">
        <f>ROUND(Source!AC37*Source!AW37*Source!I37,2)</f>
        <v>12733.47</v>
      </c>
      <c r="U89" s="18">
        <f>Source!P37</f>
        <v>95501.03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>
        <f>T89</f>
        <v>12733.47</v>
      </c>
      <c r="GK89" s="18"/>
      <c r="GL89" s="18"/>
      <c r="GM89" s="18"/>
      <c r="GN89" s="18">
        <f>T89</f>
        <v>12733.47</v>
      </c>
      <c r="GO89" s="18"/>
      <c r="GP89" s="18">
        <f>T89</f>
        <v>12733.47</v>
      </c>
      <c r="GQ89" s="18">
        <f>T89</f>
        <v>12733.47</v>
      </c>
      <c r="GR89" s="18"/>
      <c r="GS89" s="18">
        <f>T89</f>
        <v>12733.47</v>
      </c>
      <c r="GT89" s="18"/>
      <c r="GU89" s="18"/>
      <c r="GV89" s="18"/>
      <c r="GW89" s="18">
        <f>ROUND(Source!AG37*Source!I37,2)</f>
        <v>0</v>
      </c>
      <c r="GX89" s="18">
        <f>ROUND(Source!AJ37*Source!I37,2)</f>
        <v>0</v>
      </c>
      <c r="GY89" s="18"/>
      <c r="GZ89" s="18"/>
      <c r="HA89" s="18"/>
      <c r="HB89" s="18">
        <f>T89</f>
        <v>12733.47</v>
      </c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141"/>
      <c r="B90" s="142" t="s">
        <v>333</v>
      </c>
      <c r="C90" s="142" t="s">
        <v>334</v>
      </c>
      <c r="D90" s="143"/>
      <c r="E90" s="143"/>
      <c r="F90" s="143"/>
      <c r="G90" s="143"/>
      <c r="H90" s="143"/>
      <c r="I90" s="143"/>
      <c r="J90" s="143"/>
      <c r="K90" s="144"/>
    </row>
    <row r="91" spans="1:255" x14ac:dyDescent="0.2">
      <c r="A91" s="59"/>
      <c r="B91" s="58"/>
      <c r="C91" s="58"/>
      <c r="D91" s="58"/>
      <c r="E91" s="58"/>
      <c r="F91" s="58"/>
      <c r="G91" s="58"/>
      <c r="H91" s="120">
        <f>R91</f>
        <v>12733.47</v>
      </c>
      <c r="I91" s="121"/>
      <c r="J91" s="120">
        <f>S91</f>
        <v>95501.03</v>
      </c>
      <c r="K91" s="122"/>
      <c r="O91" s="18"/>
      <c r="P91" s="18"/>
      <c r="Q91" s="18"/>
      <c r="R91" s="18">
        <f>SUM(T89:T90)</f>
        <v>12733.47</v>
      </c>
      <c r="S91" s="18">
        <f>SUM(U89:U90)</f>
        <v>95501.03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12733.47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x14ac:dyDescent="0.2">
      <c r="A92" s="67">
        <v>8</v>
      </c>
      <c r="B92" s="73" t="s">
        <v>50</v>
      </c>
      <c r="C92" s="68" t="s">
        <v>59</v>
      </c>
      <c r="D92" s="69" t="s">
        <v>60</v>
      </c>
      <c r="E92" s="70">
        <v>12.5</v>
      </c>
      <c r="F92" s="71">
        <v>0.9</v>
      </c>
      <c r="G92" s="140"/>
      <c r="H92" s="71">
        <f>Source!AC39</f>
        <v>0.9</v>
      </c>
      <c r="I92" s="71">
        <f>T92</f>
        <v>11.25</v>
      </c>
      <c r="J92" s="140">
        <v>7.5</v>
      </c>
      <c r="K92" s="72">
        <f>U92</f>
        <v>84.38</v>
      </c>
      <c r="O92" s="18"/>
      <c r="P92" s="18"/>
      <c r="Q92" s="18"/>
      <c r="R92" s="18"/>
      <c r="S92" s="18"/>
      <c r="T92" s="18">
        <f>ROUND(Source!AC39*Source!AW39*Source!I39,2)</f>
        <v>11.25</v>
      </c>
      <c r="U92" s="18">
        <f>Source!P39</f>
        <v>84.38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>
        <f>T92</f>
        <v>11.25</v>
      </c>
      <c r="GK92" s="18"/>
      <c r="GL92" s="18"/>
      <c r="GM92" s="18"/>
      <c r="GN92" s="18">
        <f>T92</f>
        <v>11.25</v>
      </c>
      <c r="GO92" s="18"/>
      <c r="GP92" s="18">
        <f>T92</f>
        <v>11.25</v>
      </c>
      <c r="GQ92" s="18">
        <f>T92</f>
        <v>11.25</v>
      </c>
      <c r="GR92" s="18"/>
      <c r="GS92" s="18">
        <f>T92</f>
        <v>11.25</v>
      </c>
      <c r="GT92" s="18"/>
      <c r="GU92" s="18"/>
      <c r="GV92" s="18"/>
      <c r="GW92" s="18">
        <f>ROUND(Source!AG39*Source!I39,2)</f>
        <v>0</v>
      </c>
      <c r="GX92" s="18">
        <f>ROUND(Source!AJ39*Source!I39,2)</f>
        <v>0</v>
      </c>
      <c r="GY92" s="18"/>
      <c r="GZ92" s="18"/>
      <c r="HA92" s="18"/>
      <c r="HB92" s="18">
        <f>T92</f>
        <v>11.25</v>
      </c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ht="13.5" thickBot="1" x14ac:dyDescent="0.25">
      <c r="A93" s="141"/>
      <c r="B93" s="142" t="s">
        <v>333</v>
      </c>
      <c r="C93" s="142" t="s">
        <v>335</v>
      </c>
      <c r="D93" s="143"/>
      <c r="E93" s="143"/>
      <c r="F93" s="143"/>
      <c r="G93" s="143"/>
      <c r="H93" s="143"/>
      <c r="I93" s="143"/>
      <c r="J93" s="143"/>
      <c r="K93" s="144"/>
    </row>
    <row r="94" spans="1:255" x14ac:dyDescent="0.2">
      <c r="A94" s="59"/>
      <c r="B94" s="58"/>
      <c r="C94" s="58"/>
      <c r="D94" s="58"/>
      <c r="E94" s="58"/>
      <c r="F94" s="58"/>
      <c r="G94" s="58"/>
      <c r="H94" s="120">
        <f>R94</f>
        <v>11.25</v>
      </c>
      <c r="I94" s="121"/>
      <c r="J94" s="120">
        <f>S94</f>
        <v>84.38</v>
      </c>
      <c r="K94" s="122"/>
      <c r="O94" s="18"/>
      <c r="P94" s="18"/>
      <c r="Q94" s="18"/>
      <c r="R94" s="18">
        <f>SUM(T92:T93)</f>
        <v>11.25</v>
      </c>
      <c r="S94" s="18">
        <f>SUM(U92:U93)</f>
        <v>84.38</v>
      </c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>
        <f>R94</f>
        <v>11.25</v>
      </c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67">
        <v>9</v>
      </c>
      <c r="B95" s="73" t="s">
        <v>50</v>
      </c>
      <c r="C95" s="68" t="s">
        <v>63</v>
      </c>
      <c r="D95" s="69" t="s">
        <v>64</v>
      </c>
      <c r="E95" s="70">
        <v>15</v>
      </c>
      <c r="F95" s="71">
        <v>1.83</v>
      </c>
      <c r="G95" s="140"/>
      <c r="H95" s="71">
        <f>Source!AC41</f>
        <v>1.83</v>
      </c>
      <c r="I95" s="71">
        <f>T95</f>
        <v>27.45</v>
      </c>
      <c r="J95" s="140">
        <v>7.5</v>
      </c>
      <c r="K95" s="72">
        <f>U95</f>
        <v>205.88</v>
      </c>
      <c r="O95" s="18"/>
      <c r="P95" s="18"/>
      <c r="Q95" s="18"/>
      <c r="R95" s="18"/>
      <c r="S95" s="18"/>
      <c r="T95" s="18">
        <f>ROUND(Source!AC41*Source!AW41*Source!I41,2)</f>
        <v>27.45</v>
      </c>
      <c r="U95" s="18">
        <f>Source!P41</f>
        <v>205.88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>
        <f>T95</f>
        <v>27.45</v>
      </c>
      <c r="GK95" s="18"/>
      <c r="GL95" s="18"/>
      <c r="GM95" s="18"/>
      <c r="GN95" s="18">
        <f>T95</f>
        <v>27.45</v>
      </c>
      <c r="GO95" s="18"/>
      <c r="GP95" s="18">
        <f>T95</f>
        <v>27.45</v>
      </c>
      <c r="GQ95" s="18">
        <f>T95</f>
        <v>27.45</v>
      </c>
      <c r="GR95" s="18"/>
      <c r="GS95" s="18">
        <f>T95</f>
        <v>27.45</v>
      </c>
      <c r="GT95" s="18"/>
      <c r="GU95" s="18"/>
      <c r="GV95" s="18"/>
      <c r="GW95" s="18">
        <f>ROUND(Source!AG41*Source!I41,2)</f>
        <v>0</v>
      </c>
      <c r="GX95" s="18">
        <f>ROUND(Source!AJ41*Source!I41,2)</f>
        <v>0</v>
      </c>
      <c r="GY95" s="18"/>
      <c r="GZ95" s="18"/>
      <c r="HA95" s="18"/>
      <c r="HB95" s="18">
        <f>T95</f>
        <v>27.45</v>
      </c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ht="13.5" thickBot="1" x14ac:dyDescent="0.25">
      <c r="A96" s="141"/>
      <c r="B96" s="142" t="s">
        <v>333</v>
      </c>
      <c r="C96" s="142" t="s">
        <v>336</v>
      </c>
      <c r="D96" s="143"/>
      <c r="E96" s="143"/>
      <c r="F96" s="143"/>
      <c r="G96" s="143"/>
      <c r="H96" s="143"/>
      <c r="I96" s="143"/>
      <c r="J96" s="143"/>
      <c r="K96" s="144"/>
    </row>
    <row r="97" spans="1:255" x14ac:dyDescent="0.2">
      <c r="A97" s="59"/>
      <c r="B97" s="58"/>
      <c r="C97" s="58"/>
      <c r="D97" s="58"/>
      <c r="E97" s="58"/>
      <c r="F97" s="58"/>
      <c r="G97" s="58"/>
      <c r="H97" s="120">
        <f>R97</f>
        <v>27.45</v>
      </c>
      <c r="I97" s="121"/>
      <c r="J97" s="120">
        <f>S97</f>
        <v>205.88</v>
      </c>
      <c r="K97" s="122"/>
      <c r="O97" s="18"/>
      <c r="P97" s="18"/>
      <c r="Q97" s="18"/>
      <c r="R97" s="18">
        <f>SUM(T95:T96)</f>
        <v>27.45</v>
      </c>
      <c r="S97" s="18">
        <f>SUM(U95:U96)</f>
        <v>205.88</v>
      </c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>
        <f>R97</f>
        <v>27.45</v>
      </c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36" x14ac:dyDescent="0.2">
      <c r="A98" s="67">
        <v>10</v>
      </c>
      <c r="B98" s="73" t="s">
        <v>50</v>
      </c>
      <c r="C98" s="68" t="s">
        <v>67</v>
      </c>
      <c r="D98" s="69" t="s">
        <v>64</v>
      </c>
      <c r="E98" s="70">
        <v>5.0999999999999996</v>
      </c>
      <c r="F98" s="71">
        <v>2.21</v>
      </c>
      <c r="G98" s="140"/>
      <c r="H98" s="71">
        <f>Source!AC43</f>
        <v>2.21</v>
      </c>
      <c r="I98" s="71">
        <f>T98</f>
        <v>11.27</v>
      </c>
      <c r="J98" s="140">
        <v>7.5</v>
      </c>
      <c r="K98" s="72">
        <f>U98</f>
        <v>84.53</v>
      </c>
      <c r="O98" s="18"/>
      <c r="P98" s="18"/>
      <c r="Q98" s="18"/>
      <c r="R98" s="18"/>
      <c r="S98" s="18"/>
      <c r="T98" s="18">
        <f>ROUND(Source!AC43*Source!AW43*Source!I43,2)</f>
        <v>11.27</v>
      </c>
      <c r="U98" s="18">
        <f>Source!P43</f>
        <v>84.53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>
        <f>T98</f>
        <v>11.27</v>
      </c>
      <c r="GK98" s="18"/>
      <c r="GL98" s="18"/>
      <c r="GM98" s="18"/>
      <c r="GN98" s="18">
        <f>T98</f>
        <v>11.27</v>
      </c>
      <c r="GO98" s="18"/>
      <c r="GP98" s="18">
        <f>T98</f>
        <v>11.27</v>
      </c>
      <c r="GQ98" s="18">
        <f>T98</f>
        <v>11.27</v>
      </c>
      <c r="GR98" s="18"/>
      <c r="GS98" s="18">
        <f>T98</f>
        <v>11.27</v>
      </c>
      <c r="GT98" s="18"/>
      <c r="GU98" s="18"/>
      <c r="GV98" s="18"/>
      <c r="GW98" s="18">
        <f>ROUND(Source!AG43*Source!I43,2)</f>
        <v>0</v>
      </c>
      <c r="GX98" s="18">
        <f>ROUND(Source!AJ43*Source!I43,2)</f>
        <v>0</v>
      </c>
      <c r="GY98" s="18"/>
      <c r="GZ98" s="18"/>
      <c r="HA98" s="18"/>
      <c r="HB98" s="18">
        <f>T98</f>
        <v>11.27</v>
      </c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ht="13.5" thickBot="1" x14ac:dyDescent="0.25">
      <c r="A99" s="141"/>
      <c r="B99" s="142" t="s">
        <v>333</v>
      </c>
      <c r="C99" s="142" t="s">
        <v>337</v>
      </c>
      <c r="D99" s="143"/>
      <c r="E99" s="143"/>
      <c r="F99" s="143"/>
      <c r="G99" s="143"/>
      <c r="H99" s="143"/>
      <c r="I99" s="143"/>
      <c r="J99" s="143"/>
      <c r="K99" s="144"/>
    </row>
    <row r="100" spans="1:255" x14ac:dyDescent="0.2">
      <c r="A100" s="59"/>
      <c r="B100" s="58"/>
      <c r="C100" s="58"/>
      <c r="D100" s="58"/>
      <c r="E100" s="58"/>
      <c r="F100" s="58"/>
      <c r="G100" s="58"/>
      <c r="H100" s="120">
        <f>R100</f>
        <v>11.27</v>
      </c>
      <c r="I100" s="121"/>
      <c r="J100" s="120">
        <f>S100</f>
        <v>84.53</v>
      </c>
      <c r="K100" s="122"/>
      <c r="O100" s="18"/>
      <c r="P100" s="18"/>
      <c r="Q100" s="18"/>
      <c r="R100" s="18">
        <f>SUM(T98:T99)</f>
        <v>11.27</v>
      </c>
      <c r="S100" s="18">
        <f>SUM(U98:U99)</f>
        <v>84.53</v>
      </c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>
        <f>R100</f>
        <v>11.27</v>
      </c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67">
        <v>11</v>
      </c>
      <c r="B101" s="73" t="s">
        <v>50</v>
      </c>
      <c r="C101" s="68" t="s">
        <v>70</v>
      </c>
      <c r="D101" s="69" t="s">
        <v>64</v>
      </c>
      <c r="E101" s="70">
        <v>3</v>
      </c>
      <c r="F101" s="71">
        <v>5.71</v>
      </c>
      <c r="G101" s="140"/>
      <c r="H101" s="71">
        <f>Source!AC45</f>
        <v>5.71</v>
      </c>
      <c r="I101" s="71">
        <f>T101</f>
        <v>17.13</v>
      </c>
      <c r="J101" s="140">
        <v>7.5</v>
      </c>
      <c r="K101" s="72">
        <f>U101</f>
        <v>128.47999999999999</v>
      </c>
      <c r="O101" s="18"/>
      <c r="P101" s="18"/>
      <c r="Q101" s="18"/>
      <c r="R101" s="18"/>
      <c r="S101" s="18"/>
      <c r="T101" s="18">
        <f>ROUND(Source!AC45*Source!AW45*Source!I45,2)</f>
        <v>17.13</v>
      </c>
      <c r="U101" s="18">
        <f>Source!P45</f>
        <v>128.47999999999999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>
        <f>T101</f>
        <v>17.13</v>
      </c>
      <c r="GK101" s="18"/>
      <c r="GL101" s="18"/>
      <c r="GM101" s="18"/>
      <c r="GN101" s="18">
        <f>T101</f>
        <v>17.13</v>
      </c>
      <c r="GO101" s="18"/>
      <c r="GP101" s="18">
        <f>T101</f>
        <v>17.13</v>
      </c>
      <c r="GQ101" s="18">
        <f>T101</f>
        <v>17.13</v>
      </c>
      <c r="GR101" s="18"/>
      <c r="GS101" s="18">
        <f>T101</f>
        <v>17.13</v>
      </c>
      <c r="GT101" s="18"/>
      <c r="GU101" s="18"/>
      <c r="GV101" s="18"/>
      <c r="GW101" s="18">
        <f>ROUND(Source!AG45*Source!I45,2)</f>
        <v>0</v>
      </c>
      <c r="GX101" s="18">
        <f>ROUND(Source!AJ45*Source!I45,2)</f>
        <v>0</v>
      </c>
      <c r="GY101" s="18"/>
      <c r="GZ101" s="18"/>
      <c r="HA101" s="18"/>
      <c r="HB101" s="18">
        <f>T101</f>
        <v>17.13</v>
      </c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ht="13.5" thickBot="1" x14ac:dyDescent="0.25">
      <c r="A102" s="141"/>
      <c r="B102" s="142" t="s">
        <v>333</v>
      </c>
      <c r="C102" s="142" t="s">
        <v>338</v>
      </c>
      <c r="D102" s="143"/>
      <c r="E102" s="143"/>
      <c r="F102" s="143"/>
      <c r="G102" s="143"/>
      <c r="H102" s="143"/>
      <c r="I102" s="143"/>
      <c r="J102" s="143"/>
      <c r="K102" s="144"/>
    </row>
    <row r="103" spans="1:255" x14ac:dyDescent="0.2">
      <c r="A103" s="59"/>
      <c r="B103" s="58"/>
      <c r="C103" s="58"/>
      <c r="D103" s="58"/>
      <c r="E103" s="58"/>
      <c r="F103" s="58"/>
      <c r="G103" s="58"/>
      <c r="H103" s="120">
        <f>R103</f>
        <v>17.13</v>
      </c>
      <c r="I103" s="121"/>
      <c r="J103" s="120">
        <f>S103</f>
        <v>128.47999999999999</v>
      </c>
      <c r="K103" s="122"/>
      <c r="O103" s="18"/>
      <c r="P103" s="18"/>
      <c r="Q103" s="18"/>
      <c r="R103" s="18">
        <f>SUM(T101:T102)</f>
        <v>17.13</v>
      </c>
      <c r="S103" s="18">
        <f>SUM(U101:U102)</f>
        <v>128.47999999999999</v>
      </c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>
        <f>R103</f>
        <v>17.13</v>
      </c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67">
        <v>12</v>
      </c>
      <c r="B104" s="73" t="s">
        <v>50</v>
      </c>
      <c r="C104" s="68" t="s">
        <v>73</v>
      </c>
      <c r="D104" s="69" t="s">
        <v>64</v>
      </c>
      <c r="E104" s="70">
        <v>22</v>
      </c>
      <c r="F104" s="71">
        <v>11.5</v>
      </c>
      <c r="G104" s="140"/>
      <c r="H104" s="71">
        <f>Source!AC47</f>
        <v>11.5</v>
      </c>
      <c r="I104" s="71">
        <f>T104</f>
        <v>253</v>
      </c>
      <c r="J104" s="140">
        <v>7.5</v>
      </c>
      <c r="K104" s="72">
        <f>U104</f>
        <v>1897.5</v>
      </c>
      <c r="O104" s="18"/>
      <c r="P104" s="18"/>
      <c r="Q104" s="18"/>
      <c r="R104" s="18"/>
      <c r="S104" s="18"/>
      <c r="T104" s="18">
        <f>ROUND(Source!AC47*Source!AW47*Source!I47,2)</f>
        <v>253</v>
      </c>
      <c r="U104" s="18">
        <f>Source!P47</f>
        <v>1897.5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253</v>
      </c>
      <c r="GK104" s="18"/>
      <c r="GL104" s="18"/>
      <c r="GM104" s="18"/>
      <c r="GN104" s="18">
        <f>T104</f>
        <v>253</v>
      </c>
      <c r="GO104" s="18"/>
      <c r="GP104" s="18">
        <f>T104</f>
        <v>253</v>
      </c>
      <c r="GQ104" s="18">
        <f>T104</f>
        <v>253</v>
      </c>
      <c r="GR104" s="18"/>
      <c r="GS104" s="18">
        <f>T104</f>
        <v>253</v>
      </c>
      <c r="GT104" s="18"/>
      <c r="GU104" s="18"/>
      <c r="GV104" s="18"/>
      <c r="GW104" s="18">
        <f>ROUND(Source!AG47*Source!I47,2)</f>
        <v>0</v>
      </c>
      <c r="GX104" s="18">
        <f>ROUND(Source!AJ47*Source!I47,2)</f>
        <v>0</v>
      </c>
      <c r="GY104" s="18"/>
      <c r="GZ104" s="18"/>
      <c r="HA104" s="18"/>
      <c r="HB104" s="18">
        <f>T104</f>
        <v>253</v>
      </c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ht="13.5" thickBot="1" x14ac:dyDescent="0.25">
      <c r="A105" s="141"/>
      <c r="B105" s="142" t="s">
        <v>333</v>
      </c>
      <c r="C105" s="142" t="s">
        <v>339</v>
      </c>
      <c r="D105" s="143"/>
      <c r="E105" s="143"/>
      <c r="F105" s="143"/>
      <c r="G105" s="143"/>
      <c r="H105" s="143"/>
      <c r="I105" s="143"/>
      <c r="J105" s="143"/>
      <c r="K105" s="144"/>
    </row>
    <row r="106" spans="1:255" x14ac:dyDescent="0.2">
      <c r="A106" s="59"/>
      <c r="B106" s="58"/>
      <c r="C106" s="58"/>
      <c r="D106" s="58"/>
      <c r="E106" s="58"/>
      <c r="F106" s="58"/>
      <c r="G106" s="58"/>
      <c r="H106" s="120">
        <f>R106</f>
        <v>253</v>
      </c>
      <c r="I106" s="121"/>
      <c r="J106" s="120">
        <f>S106</f>
        <v>1897.5</v>
      </c>
      <c r="K106" s="122"/>
      <c r="O106" s="18"/>
      <c r="P106" s="18"/>
      <c r="Q106" s="18"/>
      <c r="R106" s="18">
        <f>SUM(T104:T105)</f>
        <v>253</v>
      </c>
      <c r="S106" s="18">
        <f>SUM(U104:U105)</f>
        <v>1897.5</v>
      </c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>
        <f>R106</f>
        <v>253</v>
      </c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67">
        <v>13</v>
      </c>
      <c r="B107" s="73" t="s">
        <v>50</v>
      </c>
      <c r="C107" s="68" t="s">
        <v>76</v>
      </c>
      <c r="D107" s="69" t="s">
        <v>77</v>
      </c>
      <c r="E107" s="70">
        <v>1.0999999999999999E-2</v>
      </c>
      <c r="F107" s="71">
        <v>7635.12</v>
      </c>
      <c r="G107" s="140"/>
      <c r="H107" s="71">
        <f>Source!AC49</f>
        <v>7635.12</v>
      </c>
      <c r="I107" s="71">
        <f>T107</f>
        <v>83.99</v>
      </c>
      <c r="J107" s="140">
        <v>7.5</v>
      </c>
      <c r="K107" s="72">
        <f>U107</f>
        <v>629.9</v>
      </c>
      <c r="O107" s="18"/>
      <c r="P107" s="18"/>
      <c r="Q107" s="18"/>
      <c r="R107" s="18"/>
      <c r="S107" s="18"/>
      <c r="T107" s="18">
        <f>ROUND(Source!AC49*Source!AW49*Source!I49,2)</f>
        <v>83.99</v>
      </c>
      <c r="U107" s="18">
        <f>Source!P49</f>
        <v>629.9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>
        <f>T107</f>
        <v>83.99</v>
      </c>
      <c r="GK107" s="18"/>
      <c r="GL107" s="18"/>
      <c r="GM107" s="18"/>
      <c r="GN107" s="18">
        <f>T107</f>
        <v>83.99</v>
      </c>
      <c r="GO107" s="18"/>
      <c r="GP107" s="18">
        <f>T107</f>
        <v>83.99</v>
      </c>
      <c r="GQ107" s="18">
        <f>T107</f>
        <v>83.99</v>
      </c>
      <c r="GR107" s="18"/>
      <c r="GS107" s="18">
        <f>T107</f>
        <v>83.99</v>
      </c>
      <c r="GT107" s="18"/>
      <c r="GU107" s="18"/>
      <c r="GV107" s="18"/>
      <c r="GW107" s="18">
        <f>ROUND(Source!AG49*Source!I49,2)</f>
        <v>0</v>
      </c>
      <c r="GX107" s="18">
        <f>ROUND(Source!AJ49*Source!I49,2)</f>
        <v>0</v>
      </c>
      <c r="GY107" s="18"/>
      <c r="GZ107" s="18"/>
      <c r="HA107" s="18"/>
      <c r="HB107" s="18">
        <f>T107</f>
        <v>83.99</v>
      </c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ht="13.5" thickBot="1" x14ac:dyDescent="0.25">
      <c r="A108" s="141"/>
      <c r="B108" s="142" t="s">
        <v>333</v>
      </c>
      <c r="C108" s="142" t="s">
        <v>340</v>
      </c>
      <c r="D108" s="143"/>
      <c r="E108" s="143"/>
      <c r="F108" s="143"/>
      <c r="G108" s="143"/>
      <c r="H108" s="143"/>
      <c r="I108" s="143"/>
      <c r="J108" s="143"/>
      <c r="K108" s="144"/>
    </row>
    <row r="109" spans="1:255" x14ac:dyDescent="0.2">
      <c r="A109" s="59"/>
      <c r="B109" s="58"/>
      <c r="C109" s="58"/>
      <c r="D109" s="58"/>
      <c r="E109" s="58"/>
      <c r="F109" s="58"/>
      <c r="G109" s="58"/>
      <c r="H109" s="120">
        <f>R109</f>
        <v>83.99</v>
      </c>
      <c r="I109" s="121"/>
      <c r="J109" s="120">
        <f>S109</f>
        <v>629.9</v>
      </c>
      <c r="K109" s="122"/>
      <c r="O109" s="18"/>
      <c r="P109" s="18"/>
      <c r="Q109" s="18"/>
      <c r="R109" s="18">
        <f>SUM(T107:T108)</f>
        <v>83.99</v>
      </c>
      <c r="S109" s="18">
        <f>SUM(U107:U108)</f>
        <v>629.9</v>
      </c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>
        <f>R109</f>
        <v>83.99</v>
      </c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67">
        <v>14</v>
      </c>
      <c r="B110" s="73" t="s">
        <v>50</v>
      </c>
      <c r="C110" s="68" t="s">
        <v>80</v>
      </c>
      <c r="D110" s="69" t="s">
        <v>77</v>
      </c>
      <c r="E110" s="70">
        <v>1.6E-2</v>
      </c>
      <c r="F110" s="71">
        <v>7914.49</v>
      </c>
      <c r="G110" s="140"/>
      <c r="H110" s="71">
        <f>Source!AC51</f>
        <v>7914.49</v>
      </c>
      <c r="I110" s="71">
        <f>T110</f>
        <v>126.63</v>
      </c>
      <c r="J110" s="140">
        <v>7.5</v>
      </c>
      <c r="K110" s="72">
        <f>U110</f>
        <v>949.74</v>
      </c>
      <c r="O110" s="18"/>
      <c r="P110" s="18"/>
      <c r="Q110" s="18"/>
      <c r="R110" s="18"/>
      <c r="S110" s="18"/>
      <c r="T110" s="18">
        <f>ROUND(Source!AC51*Source!AW51*Source!I51,2)</f>
        <v>126.63</v>
      </c>
      <c r="U110" s="18">
        <f>Source!P51</f>
        <v>949.74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>
        <f>T110</f>
        <v>126.63</v>
      </c>
      <c r="GK110" s="18"/>
      <c r="GL110" s="18"/>
      <c r="GM110" s="18"/>
      <c r="GN110" s="18">
        <f>T110</f>
        <v>126.63</v>
      </c>
      <c r="GO110" s="18"/>
      <c r="GP110" s="18">
        <f>T110</f>
        <v>126.63</v>
      </c>
      <c r="GQ110" s="18">
        <f>T110</f>
        <v>126.63</v>
      </c>
      <c r="GR110" s="18"/>
      <c r="GS110" s="18">
        <f>T110</f>
        <v>126.63</v>
      </c>
      <c r="GT110" s="18"/>
      <c r="GU110" s="18"/>
      <c r="GV110" s="18"/>
      <c r="GW110" s="18">
        <f>ROUND(Source!AG51*Source!I51,2)</f>
        <v>0</v>
      </c>
      <c r="GX110" s="18">
        <f>ROUND(Source!AJ51*Source!I51,2)</f>
        <v>0</v>
      </c>
      <c r="GY110" s="18"/>
      <c r="GZ110" s="18"/>
      <c r="HA110" s="18"/>
      <c r="HB110" s="18">
        <f>T110</f>
        <v>126.63</v>
      </c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ht="13.5" thickBot="1" x14ac:dyDescent="0.25">
      <c r="A111" s="141"/>
      <c r="B111" s="142" t="s">
        <v>333</v>
      </c>
      <c r="C111" s="142" t="s">
        <v>341</v>
      </c>
      <c r="D111" s="143"/>
      <c r="E111" s="143"/>
      <c r="F111" s="143"/>
      <c r="G111" s="143"/>
      <c r="H111" s="143"/>
      <c r="I111" s="143"/>
      <c r="J111" s="143"/>
      <c r="K111" s="144"/>
    </row>
    <row r="112" spans="1:255" ht="13.5" thickBot="1" x14ac:dyDescent="0.25">
      <c r="A112" s="59"/>
      <c r="B112" s="58"/>
      <c r="C112" s="58"/>
      <c r="D112" s="58"/>
      <c r="E112" s="58"/>
      <c r="F112" s="58"/>
      <c r="G112" s="58"/>
      <c r="H112" s="120">
        <f>R112</f>
        <v>126.63</v>
      </c>
      <c r="I112" s="121"/>
      <c r="J112" s="120">
        <f>S112</f>
        <v>949.74</v>
      </c>
      <c r="K112" s="122"/>
      <c r="O112" s="18"/>
      <c r="P112" s="18"/>
      <c r="Q112" s="18"/>
      <c r="R112" s="18">
        <f>SUM(T110:T111)</f>
        <v>126.63</v>
      </c>
      <c r="S112" s="18">
        <f>SUM(U110:U111)</f>
        <v>949.74</v>
      </c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>
        <f>R112</f>
        <v>126.63</v>
      </c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178" x14ac:dyDescent="0.2">
      <c r="A113" s="145"/>
      <c r="B113" s="145"/>
      <c r="C113" s="74" t="s">
        <v>342</v>
      </c>
      <c r="D113" s="74"/>
      <c r="E113" s="74"/>
      <c r="F113" s="74"/>
      <c r="G113" s="74"/>
      <c r="H113" s="124">
        <f>FM113</f>
        <v>17196.060000000005</v>
      </c>
      <c r="I113" s="124"/>
      <c r="J113" s="124">
        <f>DP113</f>
        <v>163985.39000000001</v>
      </c>
      <c r="K113" s="124"/>
      <c r="P113" s="18">
        <f>SUM(R47:R112)</f>
        <v>17196.060000000005</v>
      </c>
      <c r="Q113" s="18">
        <f>SUM(S47:S112)</f>
        <v>163985.39000000001</v>
      </c>
      <c r="R113" s="18"/>
      <c r="S113" s="18"/>
      <c r="T113" s="18"/>
      <c r="U113" s="18"/>
      <c r="V113" s="18"/>
      <c r="W113" s="18"/>
      <c r="CW113">
        <f>Source!DM53</f>
        <v>69.430000000000007</v>
      </c>
      <c r="CX113">
        <f>Source!DN53</f>
        <v>1.054</v>
      </c>
      <c r="CY113">
        <f>Source!DG53</f>
        <v>130902.68</v>
      </c>
      <c r="CZ113">
        <f>Source!DK53</f>
        <v>29924.46</v>
      </c>
      <c r="DA113">
        <f>Source!DI53</f>
        <v>1496.78</v>
      </c>
      <c r="DB113">
        <f>Source!DJ53</f>
        <v>255.29</v>
      </c>
      <c r="DC113">
        <f>Source!DH53</f>
        <v>99481.44</v>
      </c>
      <c r="DD113">
        <f>Source!EG53</f>
        <v>0</v>
      </c>
      <c r="DE113">
        <f>Source!EN53</f>
        <v>99481.44</v>
      </c>
      <c r="DF113">
        <f>Source!EO53</f>
        <v>99481.44</v>
      </c>
      <c r="DG113">
        <f>Source!EP53</f>
        <v>0</v>
      </c>
      <c r="DH113">
        <f>Source!EQ53</f>
        <v>99481.44</v>
      </c>
      <c r="DI113">
        <f>Source!EH53</f>
        <v>0</v>
      </c>
      <c r="DJ113">
        <f>Source!EI53</f>
        <v>0</v>
      </c>
      <c r="DK113">
        <f>Source!ER53</f>
        <v>0</v>
      </c>
      <c r="DL113">
        <f>Source!DL53</f>
        <v>0</v>
      </c>
      <c r="DM113">
        <f>Source!DO53</f>
        <v>0</v>
      </c>
      <c r="DN113">
        <f>Source!DP53</f>
        <v>21563.68</v>
      </c>
      <c r="DO113">
        <f>Source!DQ53</f>
        <v>11519.03</v>
      </c>
      <c r="DP113">
        <f>Source!EJ53</f>
        <v>163985.39000000001</v>
      </c>
      <c r="DQ113">
        <f>Source!EK53</f>
        <v>99481.44</v>
      </c>
      <c r="DR113">
        <f>Source!EL53</f>
        <v>48134.32</v>
      </c>
      <c r="DS113">
        <f>Source!EH53</f>
        <v>0</v>
      </c>
      <c r="DT113">
        <f>Source!EM53</f>
        <v>16369.63</v>
      </c>
      <c r="DU113">
        <f>Source!EK53+Source!EL53</f>
        <v>147615.76</v>
      </c>
      <c r="DW113">
        <f>Source!ES53</f>
        <v>0</v>
      </c>
      <c r="DX113">
        <f>Source!ET53</f>
        <v>0</v>
      </c>
      <c r="DY113">
        <f>Source!EU53</f>
        <v>0</v>
      </c>
      <c r="ET113">
        <f>Source!DM53</f>
        <v>69.430000000000007</v>
      </c>
      <c r="EU113">
        <f>Source!DN53</f>
        <v>1.054</v>
      </c>
      <c r="EV113">
        <f t="shared" ref="EV113:FQ113" si="0">SUM(GJ47:GJ112)</f>
        <v>15019.15</v>
      </c>
      <c r="EW113">
        <f t="shared" si="0"/>
        <v>1635.2100000000003</v>
      </c>
      <c r="EX113">
        <f t="shared" si="0"/>
        <v>119.75</v>
      </c>
      <c r="EY113">
        <f t="shared" si="0"/>
        <v>13.95</v>
      </c>
      <c r="EZ113">
        <f t="shared" si="0"/>
        <v>13264.189999999999</v>
      </c>
      <c r="FA113">
        <f t="shared" si="0"/>
        <v>0</v>
      </c>
      <c r="FB113">
        <f t="shared" si="0"/>
        <v>13264.189999999999</v>
      </c>
      <c r="FC113">
        <f t="shared" si="0"/>
        <v>13264.189999999999</v>
      </c>
      <c r="FD113">
        <f t="shared" si="0"/>
        <v>0</v>
      </c>
      <c r="FE113">
        <f t="shared" si="0"/>
        <v>13264.189999999999</v>
      </c>
      <c r="FF113">
        <f t="shared" si="0"/>
        <v>0</v>
      </c>
      <c r="FG113">
        <f t="shared" si="0"/>
        <v>0</v>
      </c>
      <c r="FH113">
        <f t="shared" si="0"/>
        <v>0</v>
      </c>
      <c r="FI113">
        <f t="shared" si="0"/>
        <v>0</v>
      </c>
      <c r="FJ113">
        <f t="shared" si="0"/>
        <v>0</v>
      </c>
      <c r="FK113">
        <f t="shared" si="0"/>
        <v>1390.0900000000001</v>
      </c>
      <c r="FL113">
        <f t="shared" si="0"/>
        <v>786.81999999999994</v>
      </c>
      <c r="FM113">
        <f t="shared" si="0"/>
        <v>17196.060000000005</v>
      </c>
      <c r="FN113">
        <f t="shared" si="0"/>
        <v>13264.189999999999</v>
      </c>
      <c r="FO113">
        <f t="shared" si="0"/>
        <v>2951.2500000000005</v>
      </c>
      <c r="FP113">
        <f t="shared" si="0"/>
        <v>0</v>
      </c>
      <c r="FQ113">
        <f t="shared" si="0"/>
        <v>980.61999999999989</v>
      </c>
      <c r="FR113">
        <f>FN113+FO113</f>
        <v>16215.439999999999</v>
      </c>
      <c r="FS113">
        <f>SUM(HG47:HG112)</f>
        <v>0</v>
      </c>
      <c r="FT113">
        <f>SUM(HH47:HH112)</f>
        <v>0</v>
      </c>
      <c r="FU113">
        <f>SUM(HI47:HI112)</f>
        <v>0</v>
      </c>
      <c r="FV113">
        <f>SUM(HJ47:HJ112)</f>
        <v>0</v>
      </c>
    </row>
    <row r="114" spans="1:178" hidden="1" x14ac:dyDescent="0.2">
      <c r="H114" s="146"/>
      <c r="I114" s="146"/>
      <c r="J114" s="146"/>
      <c r="K114" s="146"/>
    </row>
    <row r="115" spans="1:178" x14ac:dyDescent="0.2">
      <c r="C115" s="19"/>
      <c r="D115" s="19"/>
      <c r="E115" s="19"/>
      <c r="F115" s="19"/>
      <c r="G115" s="19"/>
      <c r="H115" s="123"/>
      <c r="I115" s="123"/>
      <c r="J115" s="123"/>
      <c r="K115" s="146"/>
    </row>
    <row r="116" spans="1:178" x14ac:dyDescent="0.2">
      <c r="C116" s="19" t="s">
        <v>346</v>
      </c>
      <c r="D116" s="19"/>
      <c r="E116" s="19"/>
      <c r="F116" s="19"/>
      <c r="G116" s="19"/>
      <c r="H116" s="125">
        <f>FK113</f>
        <v>1390.0900000000001</v>
      </c>
      <c r="I116" s="125"/>
      <c r="J116" s="125">
        <f>DN113</f>
        <v>21563.68</v>
      </c>
      <c r="K116" s="147"/>
    </row>
    <row r="117" spans="1:178" x14ac:dyDescent="0.2">
      <c r="C117" s="19" t="s">
        <v>347</v>
      </c>
      <c r="D117" s="19"/>
      <c r="E117" s="19"/>
      <c r="F117" s="19"/>
      <c r="G117" s="19"/>
      <c r="H117" s="125">
        <f>FL113</f>
        <v>786.81999999999994</v>
      </c>
      <c r="I117" s="125"/>
      <c r="J117" s="125">
        <f>DO113</f>
        <v>11519.03</v>
      </c>
      <c r="K117" s="147"/>
    </row>
    <row r="118" spans="1:178" x14ac:dyDescent="0.2">
      <c r="C118" s="19" t="s">
        <v>348</v>
      </c>
      <c r="D118" s="19"/>
      <c r="E118" s="19"/>
      <c r="F118" s="19"/>
      <c r="G118" s="19"/>
      <c r="H118" s="125">
        <f>FM113</f>
        <v>17196.060000000005</v>
      </c>
      <c r="I118" s="125"/>
      <c r="J118" s="125">
        <f>DP113</f>
        <v>163985.39000000001</v>
      </c>
      <c r="K118" s="147"/>
    </row>
    <row r="119" spans="1:178" x14ac:dyDescent="0.2">
      <c r="C119" s="19" t="s">
        <v>349</v>
      </c>
      <c r="D119" s="19"/>
      <c r="E119" s="19"/>
      <c r="F119" s="19"/>
      <c r="G119" s="19"/>
      <c r="H119" s="123"/>
      <c r="I119" s="123"/>
      <c r="J119" s="123"/>
      <c r="K119" s="146"/>
    </row>
    <row r="120" spans="1:178" x14ac:dyDescent="0.2">
      <c r="C120" s="19" t="s">
        <v>350</v>
      </c>
      <c r="D120" s="19"/>
      <c r="E120" s="19"/>
      <c r="F120" s="19"/>
      <c r="G120" s="19"/>
      <c r="H120" s="125">
        <f>FN113</f>
        <v>13264.189999999999</v>
      </c>
      <c r="I120" s="125"/>
      <c r="J120" s="125">
        <f>DQ113</f>
        <v>99481.44</v>
      </c>
      <c r="K120" s="147"/>
    </row>
    <row r="121" spans="1:178" x14ac:dyDescent="0.2">
      <c r="C121" s="19" t="s">
        <v>351</v>
      </c>
      <c r="D121" s="19"/>
      <c r="E121" s="19"/>
      <c r="F121" s="19"/>
      <c r="G121" s="19"/>
      <c r="H121" s="125">
        <f>FO113</f>
        <v>2951.2500000000005</v>
      </c>
      <c r="I121" s="125"/>
      <c r="J121" s="125">
        <f>DR113</f>
        <v>48134.32</v>
      </c>
      <c r="K121" s="147"/>
    </row>
    <row r="122" spans="1:178" hidden="1" x14ac:dyDescent="0.2">
      <c r="C122" s="19" t="s">
        <v>352</v>
      </c>
      <c r="D122" s="19"/>
      <c r="E122" s="19"/>
      <c r="F122" s="19"/>
      <c r="G122" s="19"/>
      <c r="H122" s="125">
        <f>FP113</f>
        <v>0</v>
      </c>
      <c r="I122" s="125"/>
      <c r="J122" s="125">
        <f>DS113</f>
        <v>0</v>
      </c>
      <c r="K122" s="147"/>
    </row>
    <row r="123" spans="1:178" x14ac:dyDescent="0.2">
      <c r="C123" s="19" t="s">
        <v>353</v>
      </c>
      <c r="D123" s="19"/>
      <c r="E123" s="19"/>
      <c r="F123" s="19"/>
      <c r="G123" s="19"/>
      <c r="H123" s="125">
        <f>FQ113</f>
        <v>980.61999999999989</v>
      </c>
      <c r="I123" s="125"/>
      <c r="J123" s="125">
        <f>DT113</f>
        <v>16369.63</v>
      </c>
      <c r="K123" s="147"/>
    </row>
    <row r="124" spans="1:178" x14ac:dyDescent="0.2">
      <c r="C124" s="19"/>
      <c r="D124" s="19"/>
      <c r="E124" s="19"/>
      <c r="F124" s="19"/>
      <c r="G124" s="19"/>
      <c r="H124" s="123"/>
      <c r="I124" s="123"/>
      <c r="J124" s="123"/>
      <c r="K124" s="146"/>
    </row>
    <row r="125" spans="1:178" x14ac:dyDescent="0.2">
      <c r="C125" s="19" t="s">
        <v>354</v>
      </c>
      <c r="D125" s="19"/>
      <c r="E125" s="19"/>
      <c r="F125" s="19"/>
      <c r="G125" s="19"/>
      <c r="H125" s="125">
        <f>H118</f>
        <v>17196.060000000005</v>
      </c>
      <c r="I125" s="125"/>
      <c r="J125" s="125">
        <f>J118</f>
        <v>163985.39000000001</v>
      </c>
      <c r="K125" s="147"/>
    </row>
    <row r="126" spans="1:178" hidden="1" x14ac:dyDescent="0.2">
      <c r="C126" s="19" t="s">
        <v>355</v>
      </c>
      <c r="D126" s="19"/>
      <c r="E126" s="75">
        <v>20</v>
      </c>
      <c r="F126" s="76" t="s">
        <v>323</v>
      </c>
      <c r="G126" s="19"/>
      <c r="H126" s="19"/>
      <c r="I126" s="19"/>
      <c r="J126" s="125">
        <f>ROUND(J125*E126/100,2)</f>
        <v>32797.08</v>
      </c>
      <c r="K126" s="148"/>
    </row>
    <row r="127" spans="1:178" hidden="1" x14ac:dyDescent="0.2">
      <c r="C127" s="19" t="s">
        <v>356</v>
      </c>
      <c r="D127" s="19"/>
      <c r="E127" s="19"/>
      <c r="F127" s="19"/>
      <c r="G127" s="19"/>
      <c r="H127" s="19"/>
      <c r="I127" s="19"/>
      <c r="J127" s="125">
        <f>J126+J125</f>
        <v>196782.47000000003</v>
      </c>
      <c r="K127" s="147"/>
    </row>
    <row r="128" spans="1:178" x14ac:dyDescent="0.2">
      <c r="C128" s="19"/>
      <c r="D128" s="19"/>
      <c r="E128" s="19"/>
      <c r="F128" s="19"/>
      <c r="G128" s="19"/>
      <c r="H128" s="19"/>
      <c r="I128" s="19"/>
      <c r="J128" s="123"/>
      <c r="K128" s="146"/>
    </row>
    <row r="129" spans="1:255" hidden="1" outlineLevel="1" x14ac:dyDescent="0.2">
      <c r="C129" s="19"/>
      <c r="D129" s="19"/>
      <c r="E129" s="19"/>
      <c r="F129" s="19"/>
      <c r="G129" s="19"/>
      <c r="H129" s="19"/>
      <c r="I129" s="19"/>
      <c r="J129" s="19"/>
    </row>
    <row r="130" spans="1:255" hidden="1" outlineLevel="1" x14ac:dyDescent="0.2"/>
    <row r="131" spans="1:255" hidden="1" outlineLevel="1" x14ac:dyDescent="0.2">
      <c r="A131" s="77" t="s">
        <v>357</v>
      </c>
      <c r="B131" s="77"/>
      <c r="C131" s="126"/>
      <c r="D131" s="126"/>
      <c r="E131" s="126"/>
      <c r="F131" s="126"/>
      <c r="G131" s="78"/>
      <c r="H131" s="78"/>
      <c r="I131" s="126"/>
      <c r="J131" s="126"/>
      <c r="BY131" s="79">
        <f>C131</f>
        <v>0</v>
      </c>
      <c r="BZ131" s="79">
        <f>I131</f>
        <v>0</v>
      </c>
      <c r="IU131" s="18"/>
    </row>
    <row r="132" spans="1:255" s="81" customFormat="1" ht="11.25" hidden="1" outlineLevel="1" x14ac:dyDescent="0.2">
      <c r="A132" s="80"/>
      <c r="B132" s="80"/>
      <c r="C132" s="127" t="s">
        <v>358</v>
      </c>
      <c r="D132" s="127"/>
      <c r="E132" s="127"/>
      <c r="F132" s="127"/>
      <c r="G132" s="127"/>
      <c r="H132" s="127"/>
      <c r="I132" s="127" t="s">
        <v>359</v>
      </c>
      <c r="J132" s="127"/>
    </row>
    <row r="133" spans="1:255" hidden="1" outlineLevel="1" x14ac:dyDescent="0.2">
      <c r="A133" s="149"/>
      <c r="B133" s="149"/>
      <c r="C133" s="149"/>
      <c r="D133" s="149"/>
      <c r="E133" s="149"/>
      <c r="F133" s="149"/>
      <c r="G133" s="150" t="s">
        <v>360</v>
      </c>
      <c r="H133" s="149"/>
      <c r="I133" s="149"/>
      <c r="J133" s="149"/>
    </row>
    <row r="134" spans="1:255" hidden="1" outlineLevel="1" x14ac:dyDescent="0.2">
      <c r="A134" s="77" t="s">
        <v>361</v>
      </c>
      <c r="B134" s="77"/>
      <c r="C134" s="126"/>
      <c r="D134" s="126"/>
      <c r="E134" s="126"/>
      <c r="F134" s="126"/>
      <c r="G134" s="78"/>
      <c r="H134" s="78"/>
      <c r="I134" s="126"/>
      <c r="J134" s="126"/>
      <c r="BY134" s="79">
        <f>C134</f>
        <v>0</v>
      </c>
      <c r="BZ134" s="79">
        <f>I134</f>
        <v>0</v>
      </c>
      <c r="IU134" s="18"/>
    </row>
    <row r="135" spans="1:255" s="81" customFormat="1" ht="11.25" hidden="1" outlineLevel="1" x14ac:dyDescent="0.2">
      <c r="A135" s="80"/>
      <c r="B135" s="80"/>
      <c r="C135" s="127" t="s">
        <v>358</v>
      </c>
      <c r="D135" s="127"/>
      <c r="E135" s="127"/>
      <c r="F135" s="127"/>
      <c r="G135" s="127"/>
      <c r="H135" s="127"/>
      <c r="I135" s="127" t="s">
        <v>359</v>
      </c>
      <c r="J135" s="127"/>
    </row>
    <row r="136" spans="1:255" hidden="1" outlineLevel="1" x14ac:dyDescent="0.2">
      <c r="A136" s="149"/>
      <c r="B136" s="149"/>
      <c r="C136" s="149"/>
      <c r="D136" s="149"/>
      <c r="E136" s="149"/>
      <c r="F136" s="149"/>
      <c r="G136" s="150" t="s">
        <v>360</v>
      </c>
      <c r="H136" s="149"/>
      <c r="I136" s="149"/>
      <c r="J136" s="149"/>
    </row>
    <row r="137" spans="1:255" hidden="1" collapsed="1" x14ac:dyDescent="0.2"/>
    <row r="138" spans="1:255" hidden="1" outlineLevel="1" x14ac:dyDescent="0.2"/>
    <row r="139" spans="1:255" outlineLevel="1" x14ac:dyDescent="0.2"/>
    <row r="140" spans="1:255" outlineLevel="1" x14ac:dyDescent="0.2">
      <c r="A140" s="77" t="s">
        <v>274</v>
      </c>
      <c r="B140" s="77"/>
      <c r="C140" s="126"/>
      <c r="D140" s="126"/>
      <c r="E140" s="126"/>
      <c r="F140" s="126"/>
      <c r="G140" s="78"/>
      <c r="H140" s="78"/>
      <c r="I140" s="126"/>
      <c r="J140" s="126"/>
      <c r="BY140" s="79">
        <f>C140</f>
        <v>0</v>
      </c>
      <c r="BZ140" s="79">
        <f>I140</f>
        <v>0</v>
      </c>
      <c r="IU140" s="18"/>
    </row>
    <row r="141" spans="1:255" s="81" customFormat="1" ht="11.25" outlineLevel="1" x14ac:dyDescent="0.2">
      <c r="A141" s="80"/>
      <c r="B141" s="80"/>
      <c r="C141" s="127" t="s">
        <v>358</v>
      </c>
      <c r="D141" s="127"/>
      <c r="E141" s="127"/>
      <c r="F141" s="127"/>
      <c r="G141" s="127"/>
      <c r="H141" s="127"/>
      <c r="I141" s="127" t="s">
        <v>359</v>
      </c>
      <c r="J141" s="127"/>
    </row>
    <row r="142" spans="1:255" outlineLevel="1" x14ac:dyDescent="0.2">
      <c r="A142" s="149"/>
      <c r="B142" s="149"/>
      <c r="C142" s="149"/>
      <c r="D142" s="149"/>
      <c r="E142" s="149"/>
      <c r="F142" s="149"/>
      <c r="G142" s="150" t="s">
        <v>360</v>
      </c>
      <c r="H142" s="149"/>
      <c r="I142" s="149"/>
      <c r="J142" s="149"/>
    </row>
    <row r="143" spans="1:255" outlineLevel="1" x14ac:dyDescent="0.2">
      <c r="A143" s="77" t="s">
        <v>364</v>
      </c>
      <c r="B143" s="77"/>
      <c r="C143" s="126"/>
      <c r="D143" s="126"/>
      <c r="E143" s="126"/>
      <c r="F143" s="126"/>
      <c r="G143" s="78"/>
      <c r="H143" s="78"/>
      <c r="I143" s="126"/>
      <c r="J143" s="126"/>
      <c r="BY143" s="79">
        <f>C143</f>
        <v>0</v>
      </c>
      <c r="BZ143" s="79">
        <f>I143</f>
        <v>0</v>
      </c>
      <c r="IU143" s="18"/>
    </row>
    <row r="144" spans="1:255" s="81" customFormat="1" ht="11.25" outlineLevel="1" x14ac:dyDescent="0.2">
      <c r="A144" s="80"/>
      <c r="B144" s="80"/>
      <c r="C144" s="127" t="s">
        <v>358</v>
      </c>
      <c r="D144" s="127"/>
      <c r="E144" s="127"/>
      <c r="F144" s="127"/>
      <c r="G144" s="127"/>
      <c r="H144" s="127"/>
      <c r="I144" s="127" t="s">
        <v>359</v>
      </c>
      <c r="J144" s="127"/>
    </row>
    <row r="145" spans="1:10" outlineLevel="1" x14ac:dyDescent="0.2">
      <c r="A145" s="149"/>
      <c r="B145" s="149"/>
      <c r="C145" s="149"/>
      <c r="D145" s="149"/>
      <c r="E145" s="149"/>
      <c r="F145" s="149"/>
      <c r="G145" s="150" t="s">
        <v>360</v>
      </c>
      <c r="H145" s="149"/>
      <c r="I145" s="149"/>
      <c r="J145" s="149"/>
    </row>
    <row r="146" spans="1:10" hidden="1" x14ac:dyDescent="0.2"/>
    <row r="147" spans="1:10" hidden="1" x14ac:dyDescent="0.2">
      <c r="A147" s="151"/>
      <c r="B147" s="151"/>
    </row>
  </sheetData>
  <mergeCells count="121">
    <mergeCell ref="C141:H141"/>
    <mergeCell ref="I141:J141"/>
    <mergeCell ref="C143:F143"/>
    <mergeCell ref="I143:J143"/>
    <mergeCell ref="C144:H144"/>
    <mergeCell ref="I144:J144"/>
    <mergeCell ref="C134:F134"/>
    <mergeCell ref="I134:J134"/>
    <mergeCell ref="C135:H135"/>
    <mergeCell ref="I135:J135"/>
    <mergeCell ref="C140:F140"/>
    <mergeCell ref="I140:J140"/>
    <mergeCell ref="J126:K126"/>
    <mergeCell ref="J127:K127"/>
    <mergeCell ref="J128:K128"/>
    <mergeCell ref="C131:F131"/>
    <mergeCell ref="I131:J131"/>
    <mergeCell ref="C132:H132"/>
    <mergeCell ref="I132:J132"/>
    <mergeCell ref="H123:I123"/>
    <mergeCell ref="J123:K123"/>
    <mergeCell ref="H124:I124"/>
    <mergeCell ref="J124:K124"/>
    <mergeCell ref="H125:I125"/>
    <mergeCell ref="J125:K125"/>
    <mergeCell ref="H120:I120"/>
    <mergeCell ref="J120:K120"/>
    <mergeCell ref="H121:I121"/>
    <mergeCell ref="J121:K121"/>
    <mergeCell ref="H122:I122"/>
    <mergeCell ref="J122:K122"/>
    <mergeCell ref="H117:I117"/>
    <mergeCell ref="J117:K117"/>
    <mergeCell ref="H118:I118"/>
    <mergeCell ref="J118:K118"/>
    <mergeCell ref="H119:I119"/>
    <mergeCell ref="J119:K119"/>
    <mergeCell ref="H114:I114"/>
    <mergeCell ref="J114:K114"/>
    <mergeCell ref="H115:I115"/>
    <mergeCell ref="J115:K115"/>
    <mergeCell ref="H116:I116"/>
    <mergeCell ref="J116:K116"/>
    <mergeCell ref="H109:I109"/>
    <mergeCell ref="J109:K109"/>
    <mergeCell ref="H112:I112"/>
    <mergeCell ref="J112:K112"/>
    <mergeCell ref="H113:I113"/>
    <mergeCell ref="J113:K113"/>
    <mergeCell ref="H100:I100"/>
    <mergeCell ref="J100:K100"/>
    <mergeCell ref="H103:I103"/>
    <mergeCell ref="J103:K103"/>
    <mergeCell ref="H106:I106"/>
    <mergeCell ref="J106:K106"/>
    <mergeCell ref="H91:I91"/>
    <mergeCell ref="J91:K91"/>
    <mergeCell ref="H94:I94"/>
    <mergeCell ref="J94:K94"/>
    <mergeCell ref="H97:I97"/>
    <mergeCell ref="J97:K97"/>
    <mergeCell ref="H76:I76"/>
    <mergeCell ref="J76:K76"/>
    <mergeCell ref="H82:I82"/>
    <mergeCell ref="J82:K82"/>
    <mergeCell ref="H88:I88"/>
    <mergeCell ref="J88:K88"/>
    <mergeCell ref="H54:I54"/>
    <mergeCell ref="J54:K54"/>
    <mergeCell ref="H62:I62"/>
    <mergeCell ref="J62:K62"/>
    <mergeCell ref="H70:I70"/>
    <mergeCell ref="J70:K70"/>
    <mergeCell ref="F42:F45"/>
    <mergeCell ref="G42:G45"/>
    <mergeCell ref="H42:H45"/>
    <mergeCell ref="I42:I45"/>
    <mergeCell ref="J42:J45"/>
    <mergeCell ref="K42:K45"/>
    <mergeCell ref="C30:K30"/>
    <mergeCell ref="C31:K31"/>
    <mergeCell ref="A33:K33"/>
    <mergeCell ref="A34:K34"/>
    <mergeCell ref="C35:K35"/>
    <mergeCell ref="A42:A45"/>
    <mergeCell ref="B42:B45"/>
    <mergeCell ref="C42:C45"/>
    <mergeCell ref="D42:D45"/>
    <mergeCell ref="E42:E45"/>
    <mergeCell ref="C20:F20"/>
    <mergeCell ref="C21:F21"/>
    <mergeCell ref="C22:F22"/>
    <mergeCell ref="C23:F23"/>
    <mergeCell ref="E26:F26"/>
    <mergeCell ref="C29:K29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0.78740157480314998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5"/>
  <sheetViews>
    <sheetView workbookViewId="0"/>
  </sheetViews>
  <sheetFormatPr defaultRowHeight="12.75" x14ac:dyDescent="0.2"/>
  <sheetData>
    <row r="1" spans="1:178" x14ac:dyDescent="0.2">
      <c r="B1" t="s">
        <v>256</v>
      </c>
    </row>
    <row r="3" spans="1:178" x14ac:dyDescent="0.2">
      <c r="A3">
        <v>3</v>
      </c>
      <c r="B3" t="s">
        <v>257</v>
      </c>
    </row>
    <row r="4" spans="1:178" x14ac:dyDescent="0.2">
      <c r="A4">
        <v>2</v>
      </c>
      <c r="B4" t="s">
        <v>258</v>
      </c>
    </row>
    <row r="5" spans="1:178" x14ac:dyDescent="0.2">
      <c r="A5">
        <v>0</v>
      </c>
      <c r="B5" t="s">
        <v>259</v>
      </c>
    </row>
    <row r="6" spans="1:178" x14ac:dyDescent="0.2">
      <c r="A6">
        <v>2</v>
      </c>
      <c r="B6" t="s">
        <v>260</v>
      </c>
    </row>
    <row r="7" spans="1:178" x14ac:dyDescent="0.2">
      <c r="A7">
        <v>0</v>
      </c>
      <c r="B7" t="s">
        <v>261</v>
      </c>
    </row>
    <row r="8" spans="1:178" x14ac:dyDescent="0.2">
      <c r="A8">
        <v>2</v>
      </c>
      <c r="B8" t="s">
        <v>262</v>
      </c>
    </row>
    <row r="9" spans="1:178" x14ac:dyDescent="0.2">
      <c r="A9">
        <v>0</v>
      </c>
      <c r="B9" t="s">
        <v>263</v>
      </c>
    </row>
    <row r="13" spans="1:178" x14ac:dyDescent="0.2">
      <c r="A13">
        <v>3</v>
      </c>
      <c r="B13" t="s">
        <v>317</v>
      </c>
      <c r="D13" t="s">
        <v>318</v>
      </c>
      <c r="F13" t="s">
        <v>298</v>
      </c>
    </row>
    <row r="14" spans="1:178" x14ac:dyDescent="0.2">
      <c r="A14">
        <v>513</v>
      </c>
      <c r="B14" t="s">
        <v>343</v>
      </c>
      <c r="D14" t="s">
        <v>318</v>
      </c>
      <c r="F14" t="s">
        <v>298</v>
      </c>
      <c r="CW14">
        <f>Source!DM53</f>
        <v>69.430000000000007</v>
      </c>
      <c r="CX14">
        <f>Source!DN53</f>
        <v>1.054</v>
      </c>
      <c r="CY14">
        <f>Source!DG53</f>
        <v>130902.68</v>
      </c>
      <c r="CZ14">
        <f>Source!DK53</f>
        <v>29924.46</v>
      </c>
      <c r="DA14">
        <f>Source!DI53</f>
        <v>1496.78</v>
      </c>
      <c r="DB14">
        <f>Source!DJ53</f>
        <v>255.29</v>
      </c>
      <c r="DC14">
        <f>Source!DH53</f>
        <v>99481.44</v>
      </c>
      <c r="DD14">
        <f>Source!EG53</f>
        <v>0</v>
      </c>
      <c r="DE14">
        <f>Source!EN53</f>
        <v>99481.44</v>
      </c>
      <c r="DF14">
        <f>Source!EO53</f>
        <v>99481.44</v>
      </c>
      <c r="DG14">
        <f>Source!EP53</f>
        <v>0</v>
      </c>
      <c r="DH14">
        <f>Source!EQ53</f>
        <v>99481.44</v>
      </c>
      <c r="DI14">
        <f>Source!EH53</f>
        <v>0</v>
      </c>
      <c r="DJ14">
        <f>Source!EI53</f>
        <v>0</v>
      </c>
      <c r="DK14">
        <f>Source!ER53</f>
        <v>0</v>
      </c>
      <c r="DL14">
        <f>Source!DL53</f>
        <v>0</v>
      </c>
      <c r="DM14">
        <f>Source!DO53</f>
        <v>0</v>
      </c>
      <c r="DN14">
        <f>Source!DP53</f>
        <v>21563.68</v>
      </c>
      <c r="DO14">
        <f>Source!DQ53</f>
        <v>11519.03</v>
      </c>
      <c r="DP14">
        <f>Source!EJ53</f>
        <v>163985.39000000001</v>
      </c>
      <c r="DQ14">
        <f>Source!EK53</f>
        <v>99481.44</v>
      </c>
      <c r="DR14">
        <f>Source!EL53</f>
        <v>48134.32</v>
      </c>
      <c r="DS14">
        <f>Source!EH53</f>
        <v>0</v>
      </c>
      <c r="DT14">
        <f>Source!EM53</f>
        <v>16369.63</v>
      </c>
      <c r="DU14">
        <f>Source!EK53+Source!EL53</f>
        <v>147615.76</v>
      </c>
      <c r="DW14">
        <f>Source!ES53</f>
        <v>0</v>
      </c>
      <c r="DX14">
        <f>Source!ET53</f>
        <v>0</v>
      </c>
      <c r="DY14">
        <f>Source!EU53</f>
        <v>0</v>
      </c>
      <c r="ET14">
        <f>Source!DM53</f>
        <v>69.430000000000007</v>
      </c>
      <c r="EU14">
        <f>Source!DN53</f>
        <v>1.054</v>
      </c>
      <c r="EV14">
        <f>SUM('1.Лок.смета.и.Акт'!GJ47:'1.Лок.смета.и.Акт'!GJ112)</f>
        <v>15019.15</v>
      </c>
      <c r="EW14">
        <f>SUM('1.Лок.смета.и.Акт'!GK47:'1.Лок.смета.и.Акт'!GK112)</f>
        <v>1635.2100000000003</v>
      </c>
      <c r="EX14">
        <f>SUM('1.Лок.смета.и.Акт'!GL47:'1.Лок.смета.и.Акт'!GL112)</f>
        <v>119.75</v>
      </c>
      <c r="EY14">
        <f>SUM('1.Лок.смета.и.Акт'!GM47:'1.Лок.смета.и.Акт'!GM112)</f>
        <v>13.95</v>
      </c>
      <c r="EZ14">
        <f>SUM('1.Лок.смета.и.Акт'!GN47:'1.Лок.смета.и.Акт'!GN112)</f>
        <v>13264.189999999999</v>
      </c>
      <c r="FA14">
        <f>SUM('1.Лок.смета.и.Акт'!GO47:'1.Лок.смета.и.Акт'!GO112)</f>
        <v>0</v>
      </c>
      <c r="FB14">
        <f>SUM('1.Лок.смета.и.Акт'!GP47:'1.Лок.смета.и.Акт'!GP112)</f>
        <v>13264.189999999999</v>
      </c>
      <c r="FC14">
        <f>SUM('1.Лок.смета.и.Акт'!GQ47:'1.Лок.смета.и.Акт'!GQ112)</f>
        <v>13264.189999999999</v>
      </c>
      <c r="FD14">
        <f>SUM('1.Лок.смета.и.Акт'!GR47:'1.Лок.смета.и.Акт'!GR112)</f>
        <v>0</v>
      </c>
      <c r="FE14">
        <f>SUM('1.Лок.смета.и.Акт'!GS47:'1.Лок.смета.и.Акт'!GS112)</f>
        <v>13264.189999999999</v>
      </c>
      <c r="FF14">
        <f>SUM('1.Лок.смета.и.Акт'!GT47:'1.Лок.смета.и.Акт'!GT112)</f>
        <v>0</v>
      </c>
      <c r="FG14">
        <f>SUM('1.Лок.смета.и.Акт'!GU47:'1.Лок.смета.и.Акт'!GU112)</f>
        <v>0</v>
      </c>
      <c r="FH14">
        <f>SUM('1.Лок.смета.и.Акт'!GV47:'1.Лок.смета.и.Акт'!GV112)</f>
        <v>0</v>
      </c>
      <c r="FI14">
        <f>SUM('1.Лок.смета.и.Акт'!GW47:'1.Лок.смета.и.Акт'!GW112)</f>
        <v>0</v>
      </c>
      <c r="FJ14">
        <f>SUM('1.Лок.смета.и.Акт'!GX47:'1.Лок.смета.и.Акт'!GX112)</f>
        <v>0</v>
      </c>
      <c r="FK14">
        <f>SUM('1.Лок.смета.и.Акт'!GY47:'1.Лок.смета.и.Акт'!GY112)</f>
        <v>1390.0900000000001</v>
      </c>
      <c r="FL14">
        <f>SUM('1.Лок.смета.и.Акт'!GZ47:'1.Лок.смета.и.Акт'!GZ112)</f>
        <v>786.81999999999994</v>
      </c>
      <c r="FM14">
        <f>SUM('1.Лок.смета.и.Акт'!HA47:'1.Лок.смета.и.Акт'!HA112)</f>
        <v>17196.060000000005</v>
      </c>
      <c r="FN14">
        <f>SUM('1.Лок.смета.и.Акт'!HB47:'1.Лок.смета.и.Акт'!HB112)</f>
        <v>13264.189999999999</v>
      </c>
      <c r="FO14">
        <f>SUM('1.Лок.смета.и.Акт'!HC47:'1.Лок.смета.и.Акт'!HC112)</f>
        <v>2951.2500000000005</v>
      </c>
      <c r="FP14">
        <f>SUM('1.Лок.смета.и.Акт'!HD47:'1.Лок.смета.и.Акт'!HD112)</f>
        <v>0</v>
      </c>
      <c r="FQ14">
        <f>SUM('1.Лок.смета.и.Акт'!HE47:'1.Лок.смета.и.Акт'!HE112)</f>
        <v>980.61999999999989</v>
      </c>
      <c r="FR14">
        <f>'1.Лок.смета.и.Акт'!FN113+'1.Лок.смета.и.Акт'!FO113</f>
        <v>16215.439999999999</v>
      </c>
      <c r="FS14">
        <f>SUM('1.Лок.смета.и.Акт'!HG47:'1.Лок.смета.и.Акт'!HG112)</f>
        <v>0</v>
      </c>
      <c r="FT14">
        <f>SUM('1.Лок.смета.и.Акт'!HH47:'1.Лок.смета.и.Акт'!HH112)</f>
        <v>0</v>
      </c>
      <c r="FU14">
        <f>SUM('1.Лок.смета.и.Акт'!HI47:'1.Лок.смета.и.Акт'!HI112)</f>
        <v>0</v>
      </c>
      <c r="FV14">
        <f>SUM('1.Лок.смета.и.Акт'!HJ47:'1.Лок.смета.и.Акт'!HJ112)</f>
        <v>0</v>
      </c>
    </row>
    <row r="15" spans="1:178" x14ac:dyDescent="0.2">
      <c r="A15">
        <v>999</v>
      </c>
      <c r="B15" t="s">
        <v>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1"/>
  <sheetViews>
    <sheetView workbookViewId="0">
      <selection activeCell="A147" sqref="A147:AH14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</row>
    <row r="5" spans="1:133" x14ac:dyDescent="0.2">
      <c r="G5">
        <v>1</v>
      </c>
      <c r="H5" t="s">
        <v>264</v>
      </c>
      <c r="T5">
        <v>1</v>
      </c>
      <c r="U5" t="s">
        <v>249</v>
      </c>
    </row>
    <row r="6" spans="1:133" x14ac:dyDescent="0.2">
      <c r="G6">
        <v>50</v>
      </c>
      <c r="H6" t="s">
        <v>252</v>
      </c>
    </row>
    <row r="7" spans="1:133" x14ac:dyDescent="0.2">
      <c r="G7">
        <v>2</v>
      </c>
      <c r="H7" t="s">
        <v>253</v>
      </c>
    </row>
    <row r="8" spans="1:133" x14ac:dyDescent="0.2">
      <c r="G8">
        <f>IF((Source!AR53&lt;&gt;'1.Лок.смета.и.Акт'!P113),0,1)</f>
        <v>0</v>
      </c>
      <c r="H8" t="s">
        <v>344</v>
      </c>
    </row>
    <row r="9" spans="1:133" x14ac:dyDescent="0.2">
      <c r="G9" s="11" t="s">
        <v>254</v>
      </c>
      <c r="H9" t="s">
        <v>255</v>
      </c>
      <c r="T9" t="s">
        <v>250</v>
      </c>
      <c r="U9" t="s">
        <v>251</v>
      </c>
    </row>
    <row r="12" spans="1:133" x14ac:dyDescent="0.2">
      <c r="A12" s="1">
        <v>1</v>
      </c>
      <c r="B12" s="1">
        <v>145</v>
      </c>
      <c r="C12" s="1">
        <v>0</v>
      </c>
      <c r="D12" s="1">
        <f>ROW(A82)</f>
        <v>82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B82</f>
        <v>145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Строительство СТП 1х63  6/10/0,4 кВ</v>
      </c>
      <c r="H18" s="3"/>
      <c r="I18" s="3"/>
      <c r="J18" s="3"/>
      <c r="K18" s="3"/>
      <c r="L18" s="3"/>
      <c r="M18" s="3"/>
      <c r="N18" s="3"/>
      <c r="O18" s="3">
        <f t="shared" ref="O18:AT18" si="1">O82</f>
        <v>9662.83</v>
      </c>
      <c r="P18" s="3">
        <f t="shared" si="1"/>
        <v>8743.75</v>
      </c>
      <c r="Q18" s="3">
        <f t="shared" si="1"/>
        <v>119.74</v>
      </c>
      <c r="R18" s="3">
        <f t="shared" si="1"/>
        <v>13.95</v>
      </c>
      <c r="S18" s="3">
        <f t="shared" si="1"/>
        <v>799.34</v>
      </c>
      <c r="T18" s="3">
        <f t="shared" si="1"/>
        <v>0</v>
      </c>
      <c r="U18" s="3">
        <f t="shared" si="1"/>
        <v>69.430000000000007</v>
      </c>
      <c r="V18" s="3">
        <f t="shared" si="1"/>
        <v>1.054</v>
      </c>
      <c r="W18" s="3">
        <f t="shared" si="1"/>
        <v>0</v>
      </c>
      <c r="X18" s="3">
        <f t="shared" si="1"/>
        <v>621.09</v>
      </c>
      <c r="Y18" s="3">
        <f t="shared" si="1"/>
        <v>368.88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10652.8</v>
      </c>
      <c r="AS18" s="3">
        <f t="shared" si="1"/>
        <v>8743.75</v>
      </c>
      <c r="AT18" s="3">
        <f t="shared" si="1"/>
        <v>928.43</v>
      </c>
      <c r="AU18" s="3">
        <f t="shared" ref="AU18:BZ18" si="2">AU82</f>
        <v>980.62</v>
      </c>
      <c r="AV18" s="3">
        <f t="shared" si="2"/>
        <v>8743.75</v>
      </c>
      <c r="AW18" s="3">
        <f t="shared" si="2"/>
        <v>8743.75</v>
      </c>
      <c r="AX18" s="3">
        <f t="shared" si="2"/>
        <v>0</v>
      </c>
      <c r="AY18" s="3">
        <f t="shared" si="2"/>
        <v>8743.75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DG82</f>
        <v>130902.68</v>
      </c>
      <c r="DH18" s="4">
        <f t="shared" si="4"/>
        <v>99481.44</v>
      </c>
      <c r="DI18" s="4">
        <f t="shared" si="4"/>
        <v>1496.78</v>
      </c>
      <c r="DJ18" s="4">
        <f t="shared" si="4"/>
        <v>255.29</v>
      </c>
      <c r="DK18" s="4">
        <f t="shared" si="4"/>
        <v>29924.46</v>
      </c>
      <c r="DL18" s="4">
        <f t="shared" si="4"/>
        <v>0</v>
      </c>
      <c r="DM18" s="4">
        <f t="shared" si="4"/>
        <v>69.430000000000007</v>
      </c>
      <c r="DN18" s="4">
        <f t="shared" si="4"/>
        <v>1.054</v>
      </c>
      <c r="DO18" s="4">
        <f t="shared" si="4"/>
        <v>0</v>
      </c>
      <c r="DP18" s="4">
        <f t="shared" si="4"/>
        <v>21563.68</v>
      </c>
      <c r="DQ18" s="4">
        <f t="shared" si="4"/>
        <v>11519.03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163985.39000000001</v>
      </c>
      <c r="EK18" s="4">
        <f t="shared" si="4"/>
        <v>99481.44</v>
      </c>
      <c r="EL18" s="4">
        <f t="shared" si="4"/>
        <v>48134.32</v>
      </c>
      <c r="EM18" s="4">
        <f t="shared" ref="EM18:FR18" si="5">EM82</f>
        <v>16369.63</v>
      </c>
      <c r="EN18" s="4">
        <f t="shared" si="5"/>
        <v>99481.44</v>
      </c>
      <c r="EO18" s="4">
        <f t="shared" si="5"/>
        <v>99481.44</v>
      </c>
      <c r="EP18" s="4">
        <f t="shared" si="5"/>
        <v>0</v>
      </c>
      <c r="EQ18" s="4">
        <f t="shared" si="5"/>
        <v>99481.44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ROW(A53)</f>
        <v>53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B53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O53</f>
        <v>9662.83</v>
      </c>
      <c r="P22" s="3">
        <f t="shared" si="8"/>
        <v>8743.75</v>
      </c>
      <c r="Q22" s="3">
        <f t="shared" si="8"/>
        <v>119.74</v>
      </c>
      <c r="R22" s="3">
        <f t="shared" si="8"/>
        <v>13.95</v>
      </c>
      <c r="S22" s="3">
        <f t="shared" si="8"/>
        <v>799.34</v>
      </c>
      <c r="T22" s="3">
        <f t="shared" si="8"/>
        <v>0</v>
      </c>
      <c r="U22" s="3">
        <f t="shared" si="8"/>
        <v>69.430000000000007</v>
      </c>
      <c r="V22" s="3">
        <f t="shared" si="8"/>
        <v>1.054</v>
      </c>
      <c r="W22" s="3">
        <f t="shared" si="8"/>
        <v>0</v>
      </c>
      <c r="X22" s="3">
        <f t="shared" si="8"/>
        <v>621.09</v>
      </c>
      <c r="Y22" s="3">
        <f t="shared" si="8"/>
        <v>368.88</v>
      </c>
      <c r="Z22" s="3">
        <f t="shared" si="8"/>
        <v>0</v>
      </c>
      <c r="AA22" s="3">
        <f t="shared" si="8"/>
        <v>0</v>
      </c>
      <c r="AB22" s="3">
        <f t="shared" si="8"/>
        <v>9662.83</v>
      </c>
      <c r="AC22" s="3">
        <f t="shared" si="8"/>
        <v>8743.75</v>
      </c>
      <c r="AD22" s="3">
        <f t="shared" si="8"/>
        <v>119.74</v>
      </c>
      <c r="AE22" s="3">
        <f t="shared" si="8"/>
        <v>13.95</v>
      </c>
      <c r="AF22" s="3">
        <f t="shared" si="8"/>
        <v>799.34</v>
      </c>
      <c r="AG22" s="3">
        <f t="shared" si="8"/>
        <v>0</v>
      </c>
      <c r="AH22" s="3">
        <f t="shared" si="8"/>
        <v>69.430000000000007</v>
      </c>
      <c r="AI22" s="3">
        <f t="shared" si="8"/>
        <v>1.054</v>
      </c>
      <c r="AJ22" s="3">
        <f t="shared" si="8"/>
        <v>0</v>
      </c>
      <c r="AK22" s="3">
        <f t="shared" si="8"/>
        <v>621.09</v>
      </c>
      <c r="AL22" s="3">
        <f t="shared" si="8"/>
        <v>368.88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10652.8</v>
      </c>
      <c r="AS22" s="3">
        <f t="shared" si="8"/>
        <v>8743.75</v>
      </c>
      <c r="AT22" s="3">
        <f t="shared" si="8"/>
        <v>928.43</v>
      </c>
      <c r="AU22" s="3">
        <f t="shared" ref="AU22:BZ22" si="9">AU53</f>
        <v>980.62</v>
      </c>
      <c r="AV22" s="3">
        <f t="shared" si="9"/>
        <v>8743.75</v>
      </c>
      <c r="AW22" s="3">
        <f t="shared" si="9"/>
        <v>8743.75</v>
      </c>
      <c r="AX22" s="3">
        <f t="shared" si="9"/>
        <v>0</v>
      </c>
      <c r="AY22" s="3">
        <f t="shared" si="9"/>
        <v>8743.75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CA53</f>
        <v>10652.8</v>
      </c>
      <c r="CB22" s="3">
        <f t="shared" si="10"/>
        <v>8743.75</v>
      </c>
      <c r="CC22" s="3">
        <f t="shared" si="10"/>
        <v>928.43</v>
      </c>
      <c r="CD22" s="3">
        <f t="shared" si="10"/>
        <v>980.62</v>
      </c>
      <c r="CE22" s="3">
        <f t="shared" si="10"/>
        <v>8743.75</v>
      </c>
      <c r="CF22" s="3">
        <f t="shared" si="10"/>
        <v>8743.75</v>
      </c>
      <c r="CG22" s="3">
        <f t="shared" si="10"/>
        <v>0</v>
      </c>
      <c r="CH22" s="3">
        <f t="shared" si="10"/>
        <v>8743.75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DG53</f>
        <v>130902.68</v>
      </c>
      <c r="DH22" s="4">
        <f t="shared" si="11"/>
        <v>99481.44</v>
      </c>
      <c r="DI22" s="4">
        <f t="shared" si="11"/>
        <v>1496.78</v>
      </c>
      <c r="DJ22" s="4">
        <f t="shared" si="11"/>
        <v>255.29</v>
      </c>
      <c r="DK22" s="4">
        <f t="shared" si="11"/>
        <v>29924.46</v>
      </c>
      <c r="DL22" s="4">
        <f t="shared" si="11"/>
        <v>0</v>
      </c>
      <c r="DM22" s="4">
        <f t="shared" si="11"/>
        <v>69.430000000000007</v>
      </c>
      <c r="DN22" s="4">
        <f t="shared" si="11"/>
        <v>1.054</v>
      </c>
      <c r="DO22" s="4">
        <f t="shared" si="11"/>
        <v>0</v>
      </c>
      <c r="DP22" s="4">
        <f t="shared" si="11"/>
        <v>21563.68</v>
      </c>
      <c r="DQ22" s="4">
        <f t="shared" si="11"/>
        <v>11519.03</v>
      </c>
      <c r="DR22" s="4">
        <f t="shared" si="11"/>
        <v>0</v>
      </c>
      <c r="DS22" s="4">
        <f t="shared" si="11"/>
        <v>0</v>
      </c>
      <c r="DT22" s="4">
        <f t="shared" si="11"/>
        <v>130902.68</v>
      </c>
      <c r="DU22" s="4">
        <f t="shared" si="11"/>
        <v>99481.44</v>
      </c>
      <c r="DV22" s="4">
        <f t="shared" si="11"/>
        <v>1496.78</v>
      </c>
      <c r="DW22" s="4">
        <f t="shared" si="11"/>
        <v>255.29</v>
      </c>
      <c r="DX22" s="4">
        <f t="shared" si="11"/>
        <v>29924.46</v>
      </c>
      <c r="DY22" s="4">
        <f t="shared" si="11"/>
        <v>0</v>
      </c>
      <c r="DZ22" s="4">
        <f t="shared" si="11"/>
        <v>69.430000000000007</v>
      </c>
      <c r="EA22" s="4">
        <f t="shared" si="11"/>
        <v>1.054</v>
      </c>
      <c r="EB22" s="4">
        <f t="shared" si="11"/>
        <v>0</v>
      </c>
      <c r="EC22" s="4">
        <f t="shared" si="11"/>
        <v>21563.68</v>
      </c>
      <c r="ED22" s="4">
        <f t="shared" si="11"/>
        <v>11519.03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163985.39000000001</v>
      </c>
      <c r="EK22" s="4">
        <f t="shared" si="11"/>
        <v>99481.44</v>
      </c>
      <c r="EL22" s="4">
        <f t="shared" si="11"/>
        <v>48134.32</v>
      </c>
      <c r="EM22" s="4">
        <f t="shared" ref="EM22:FR22" si="12">EM53</f>
        <v>16369.63</v>
      </c>
      <c r="EN22" s="4">
        <f t="shared" si="12"/>
        <v>99481.44</v>
      </c>
      <c r="EO22" s="4">
        <f t="shared" si="12"/>
        <v>99481.44</v>
      </c>
      <c r="EP22" s="4">
        <f t="shared" si="12"/>
        <v>0</v>
      </c>
      <c r="EQ22" s="4">
        <f t="shared" si="12"/>
        <v>99481.44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FS53</f>
        <v>163985.39000000001</v>
      </c>
      <c r="FT22" s="4">
        <f t="shared" si="13"/>
        <v>99481.44</v>
      </c>
      <c r="FU22" s="4">
        <f t="shared" si="13"/>
        <v>48134.32</v>
      </c>
      <c r="FV22" s="4">
        <f t="shared" si="13"/>
        <v>16369.63</v>
      </c>
      <c r="FW22" s="4">
        <f t="shared" si="13"/>
        <v>99481.44</v>
      </c>
      <c r="FX22" s="4">
        <f t="shared" si="13"/>
        <v>99481.44</v>
      </c>
      <c r="FY22" s="4">
        <f t="shared" si="13"/>
        <v>0</v>
      </c>
      <c r="FZ22" s="4">
        <f t="shared" si="13"/>
        <v>99481.44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ROW(EtalonRes!A10)</f>
        <v>10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'1.Лок.смета.и.Акт'!E47</f>
        <v>1</v>
      </c>
      <c r="J24" s="2">
        <v>0</v>
      </c>
      <c r="K24" s="2"/>
      <c r="L24" s="2"/>
      <c r="M24" s="2"/>
      <c r="N24" s="2"/>
      <c r="O24" s="2">
        <f t="shared" ref="O24:O51" si="14">ROUND(CP24,2)</f>
        <v>342.65</v>
      </c>
      <c r="P24" s="2">
        <f t="shared" ref="P24:P51" si="15">ROUND(CQ24*I24,2)</f>
        <v>0</v>
      </c>
      <c r="Q24" s="2">
        <f t="shared" ref="Q24:Q51" si="16">ROUND(CR24*I24,2)</f>
        <v>85.11</v>
      </c>
      <c r="R24" s="2">
        <f t="shared" ref="R24:R51" si="17">ROUND(CS24*I24,2)</f>
        <v>10.26</v>
      </c>
      <c r="S24" s="2">
        <f t="shared" ref="S24:S51" si="18">ROUND(CT24*I24,2)</f>
        <v>257.54000000000002</v>
      </c>
      <c r="T24" s="2">
        <f t="shared" ref="T24:T51" si="19">ROUND(CU24*I24,2)</f>
        <v>0</v>
      </c>
      <c r="U24" s="2">
        <f t="shared" ref="U24:U51" si="20">CV24*I24</f>
        <v>25.6</v>
      </c>
      <c r="V24" s="2">
        <f t="shared" ref="V24:V51" si="21">CW24*I24</f>
        <v>0.76</v>
      </c>
      <c r="W24" s="2">
        <f t="shared" ref="W24:W51" si="22">ROUND(CX24*I24,2)</f>
        <v>0</v>
      </c>
      <c r="X24" s="2">
        <f t="shared" ref="X24:X51" si="23">ROUND(CY24,2)</f>
        <v>246.38</v>
      </c>
      <c r="Y24" s="2">
        <f t="shared" ref="Y24:Y51" si="24">ROUND(CZ24,2)</f>
        <v>133.9</v>
      </c>
      <c r="Z24" s="2"/>
      <c r="AA24" s="2">
        <v>34719249</v>
      </c>
      <c r="AB24" s="2">
        <f t="shared" ref="AB24:AB51" si="25">ROUND((AC24+AD24+AF24),2)</f>
        <v>342.65</v>
      </c>
      <c r="AC24" s="2">
        <f>ROUND((ES24+(SUM(SmtRes!BC1:'SmtRes'!BC3)+SUM(EtalonRes!AL1:'EtalonRes'!AL10))),2)</f>
        <v>0</v>
      </c>
      <c r="AD24" s="2">
        <f t="shared" ref="AD24:AD51" si="26">ROUND((((ET24)-(EU24))+AE24),2)</f>
        <v>85.11</v>
      </c>
      <c r="AE24" s="2">
        <f t="shared" ref="AE24:AE51" si="27">ROUND((EU24),2)</f>
        <v>10.26</v>
      </c>
      <c r="AF24" s="2">
        <f t="shared" ref="AF24:AF51" si="28">ROUND((EV24),2)</f>
        <v>257.54000000000002</v>
      </c>
      <c r="AG24" s="2">
        <f t="shared" ref="AG24:AG51" si="29">ROUND((AP24),2)</f>
        <v>0</v>
      </c>
      <c r="AH24" s="2">
        <f t="shared" ref="AH24:AH51" si="30">(EW24)</f>
        <v>25.6</v>
      </c>
      <c r="AI24" s="2">
        <f t="shared" ref="AI24:AI51" si="31">(EX24)</f>
        <v>0.76</v>
      </c>
      <c r="AJ24" s="2">
        <f t="shared" ref="AJ24:AJ51" si="32">(AS24)</f>
        <v>0</v>
      </c>
      <c r="AK24" s="2">
        <v>1191</v>
      </c>
      <c r="AL24" s="2">
        <v>848.35</v>
      </c>
      <c r="AM24" s="2">
        <v>85.11</v>
      </c>
      <c r="AN24" s="2">
        <v>10.26</v>
      </c>
      <c r="AO24" s="2">
        <v>257.54000000000002</v>
      </c>
      <c r="AP24" s="2">
        <v>0</v>
      </c>
      <c r="AQ24" s="2">
        <v>25.6</v>
      </c>
      <c r="AR24" s="2">
        <v>0.76</v>
      </c>
      <c r="AS24" s="2">
        <v>0</v>
      </c>
      <c r="AT24" s="2">
        <v>92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120001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92</v>
      </c>
      <c r="CA24" s="2">
        <v>50</v>
      </c>
      <c r="CB24" s="2"/>
      <c r="CC24" s="2"/>
      <c r="CD24" s="2"/>
      <c r="CE24" s="2">
        <v>0</v>
      </c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1" si="33">(P24+Q24+S24)</f>
        <v>342.65000000000003</v>
      </c>
      <c r="CQ24" s="2">
        <f t="shared" ref="CQ24:CQ51" si="34">AC24*BC24</f>
        <v>0</v>
      </c>
      <c r="CR24" s="2">
        <f t="shared" ref="CR24:CR51" si="35">AD24*BB24</f>
        <v>85.11</v>
      </c>
      <c r="CS24" s="2">
        <f t="shared" ref="CS24:CS51" si="36">AE24*BS24</f>
        <v>10.26</v>
      </c>
      <c r="CT24" s="2">
        <f t="shared" ref="CT24:CT51" si="37">AF24*BA24</f>
        <v>257.54000000000002</v>
      </c>
      <c r="CU24" s="2">
        <f t="shared" ref="CU24:CU51" si="38">AG24</f>
        <v>0</v>
      </c>
      <c r="CV24" s="2">
        <f t="shared" ref="CV24:CV51" si="39">AH24</f>
        <v>25.6</v>
      </c>
      <c r="CW24" s="2">
        <f t="shared" ref="CW24:CW51" si="40">AI24</f>
        <v>0.76</v>
      </c>
      <c r="CX24" s="2">
        <f t="shared" ref="CX24:CX51" si="41">AJ24</f>
        <v>0</v>
      </c>
      <c r="CY24" s="2">
        <f t="shared" ref="CY24:CY51" si="42">(((S24+(R24*IF(0,0,1)))*AT24)/100)</f>
        <v>246.37600000000003</v>
      </c>
      <c r="CZ24" s="2">
        <f t="shared" ref="CZ24:CZ51" si="43">(((S24+(R24*IF(0,0,1)))*AU24)/100)</f>
        <v>133.9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32653259</v>
      </c>
      <c r="EF24" s="2">
        <v>2</v>
      </c>
      <c r="EG24" s="2" t="s">
        <v>17</v>
      </c>
      <c r="EH24" s="2">
        <v>0</v>
      </c>
      <c r="EI24" s="2" t="s">
        <v>3</v>
      </c>
      <c r="EJ24" s="2">
        <v>2</v>
      </c>
      <c r="EK24" s="2">
        <v>120001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1191</v>
      </c>
      <c r="ES24" s="2">
        <v>848.35</v>
      </c>
      <c r="ET24" s="2">
        <v>85.11</v>
      </c>
      <c r="EU24" s="2">
        <v>10.26</v>
      </c>
      <c r="EV24" s="2">
        <v>257.54000000000002</v>
      </c>
      <c r="EW24" s="2">
        <v>25.6</v>
      </c>
      <c r="EX24" s="2">
        <v>0.76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1" si="44">ROUND(IF(AND(BH24=3,BI24=3),P24,0),2)</f>
        <v>0</v>
      </c>
      <c r="FS24" s="2">
        <v>0</v>
      </c>
      <c r="FT24" s="2"/>
      <c r="FU24" s="2"/>
      <c r="FV24" s="2"/>
      <c r="FW24" s="2"/>
      <c r="FX24" s="2">
        <v>92</v>
      </c>
      <c r="FY24" s="2">
        <v>50</v>
      </c>
      <c r="FZ24" s="2"/>
      <c r="GA24" s="2" t="s">
        <v>3</v>
      </c>
      <c r="GB24" s="2"/>
      <c r="GC24" s="2"/>
      <c r="GD24" s="2">
        <v>1</v>
      </c>
      <c r="GE24" s="2"/>
      <c r="GF24" s="2">
        <v>-988955674</v>
      </c>
      <c r="GG24" s="2">
        <v>2</v>
      </c>
      <c r="GH24" s="2">
        <v>1</v>
      </c>
      <c r="GI24" s="2">
        <v>-2</v>
      </c>
      <c r="GJ24" s="2">
        <v>0</v>
      </c>
      <c r="GK24" s="2">
        <v>0</v>
      </c>
      <c r="GL24" s="2">
        <f t="shared" ref="GL24:GL51" si="45">ROUND(IF(AND(BH24=3,BI24=3,FS24&lt;&gt;0),P24,0),2)</f>
        <v>0</v>
      </c>
      <c r="GM24" s="2">
        <f t="shared" ref="GM24:GM51" si="46">ROUND(O24+X24+Y24,2)+GX24</f>
        <v>722.93</v>
      </c>
      <c r="GN24" s="2">
        <f t="shared" ref="GN24:GN51" si="47">IF(OR(BI24=0,BI24=1),ROUND(O24+X24+Y24,2),0)</f>
        <v>0</v>
      </c>
      <c r="GO24" s="2">
        <f t="shared" ref="GO24:GO51" si="48">IF(BI24=2,ROUND(O24+X24+Y24,2),0)</f>
        <v>722.93</v>
      </c>
      <c r="GP24" s="2">
        <f t="shared" ref="GP24:GP51" si="49">IF(BI24=4,ROUND(O24+X24+Y24,2)+GX24,0)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1" si="50">ROUND((GT24),2)</f>
        <v>0</v>
      </c>
      <c r="GW24" s="2">
        <v>1</v>
      </c>
      <c r="GX24" s="2">
        <f t="shared" ref="GX24:GX51" si="51">ROUND(HC24*I24,2)</f>
        <v>0</v>
      </c>
      <c r="GY24" s="2"/>
      <c r="GZ24" s="2"/>
      <c r="HA24" s="2">
        <v>0</v>
      </c>
      <c r="HB24" s="2">
        <v>0</v>
      </c>
      <c r="HC24" s="2">
        <f t="shared" ref="HC24:HC51" si="52">GV24*GW24</f>
        <v>0</v>
      </c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ROW(EtalonRes!A20)</f>
        <v>20</v>
      </c>
      <c r="E25" t="s">
        <v>12</v>
      </c>
      <c r="F25" t="s">
        <v>13</v>
      </c>
      <c r="G25" t="s">
        <v>14</v>
      </c>
      <c r="H25" t="s">
        <v>15</v>
      </c>
      <c r="I25">
        <f>'1.Лок.смета.и.Акт'!E47</f>
        <v>1</v>
      </c>
      <c r="J25">
        <v>0</v>
      </c>
      <c r="O25">
        <f t="shared" si="14"/>
        <v>21073.279999999999</v>
      </c>
      <c r="P25">
        <f t="shared" si="15"/>
        <v>0</v>
      </c>
      <c r="Q25">
        <f t="shared" si="16"/>
        <v>1063.8800000000001</v>
      </c>
      <c r="R25">
        <f t="shared" si="17"/>
        <v>187.76</v>
      </c>
      <c r="S25">
        <f t="shared" si="18"/>
        <v>20009.400000000001</v>
      </c>
      <c r="T25">
        <f t="shared" si="19"/>
        <v>0</v>
      </c>
      <c r="U25">
        <f t="shared" si="20"/>
        <v>25.6</v>
      </c>
      <c r="V25">
        <f t="shared" si="21"/>
        <v>0.76</v>
      </c>
      <c r="W25">
        <f t="shared" si="22"/>
        <v>0</v>
      </c>
      <c r="X25">
        <f t="shared" si="23"/>
        <v>15753.78</v>
      </c>
      <c r="Y25">
        <f t="shared" si="24"/>
        <v>8078.86</v>
      </c>
      <c r="AA25">
        <v>34719250</v>
      </c>
      <c r="AB25">
        <f t="shared" si="25"/>
        <v>1178.52</v>
      </c>
      <c r="AC25">
        <f>ROUND((ES25+(SUM(SmtRes!BC4:'SmtRes'!BC6)+SUM(EtalonRes!AL11:'EtalonRes'!AL20))),2)</f>
        <v>0</v>
      </c>
      <c r="AD25">
        <f t="shared" si="26"/>
        <v>85.11</v>
      </c>
      <c r="AE25">
        <f t="shared" si="27"/>
        <v>10.26</v>
      </c>
      <c r="AF25">
        <f t="shared" si="28"/>
        <v>1093.4100000000001</v>
      </c>
      <c r="AG25">
        <f t="shared" si="29"/>
        <v>0</v>
      </c>
      <c r="AH25">
        <f t="shared" si="30"/>
        <v>25.6</v>
      </c>
      <c r="AI25">
        <f t="shared" si="31"/>
        <v>0.76</v>
      </c>
      <c r="AJ25">
        <f t="shared" si="32"/>
        <v>0</v>
      </c>
      <c r="AK25">
        <f>AL25+AM25+AO25</f>
        <v>2026.8700000000001</v>
      </c>
      <c r="AL25">
        <v>848.35</v>
      </c>
      <c r="AM25" s="51">
        <f>'1.Лок.смета.и.Акт'!F49</f>
        <v>85.11</v>
      </c>
      <c r="AN25" s="51">
        <f>'1.Лок.смета.и.Акт'!F50</f>
        <v>10.26</v>
      </c>
      <c r="AO25" s="51">
        <f>'1.Лок.смета.и.Акт'!F48</f>
        <v>1093.4100000000001</v>
      </c>
      <c r="AP25">
        <v>0</v>
      </c>
      <c r="AQ25">
        <f>'1.Лок.смета.и.Акт'!E53</f>
        <v>25.6</v>
      </c>
      <c r="AR25">
        <v>0.76</v>
      </c>
      <c r="AS25">
        <v>0</v>
      </c>
      <c r="AT25">
        <v>78</v>
      </c>
      <c r="AU25">
        <v>40</v>
      </c>
      <c r="AV25">
        <v>1</v>
      </c>
      <c r="AW25">
        <v>1</v>
      </c>
      <c r="AZ25">
        <v>1</v>
      </c>
      <c r="BA25">
        <f>'1.Лок.смета.и.Акт'!J48</f>
        <v>18.3</v>
      </c>
      <c r="BB25">
        <f>'1.Лок.смета.и.Акт'!J49</f>
        <v>12.5</v>
      </c>
      <c r="BC25">
        <v>6.9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120001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'1.Лок.смета.и.Акт'!J50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92</v>
      </c>
      <c r="CA25">
        <v>50</v>
      </c>
      <c r="CE25">
        <v>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21073.280000000002</v>
      </c>
      <c r="CQ25">
        <f t="shared" si="34"/>
        <v>0</v>
      </c>
      <c r="CR25">
        <f t="shared" si="35"/>
        <v>1063.875</v>
      </c>
      <c r="CS25">
        <f t="shared" si="36"/>
        <v>187.75800000000001</v>
      </c>
      <c r="CT25">
        <f t="shared" si="37"/>
        <v>20009.403000000002</v>
      </c>
      <c r="CU25">
        <f t="shared" si="38"/>
        <v>0</v>
      </c>
      <c r="CV25">
        <f t="shared" si="39"/>
        <v>25.6</v>
      </c>
      <c r="CW25">
        <f t="shared" si="40"/>
        <v>0.76</v>
      </c>
      <c r="CX25">
        <f t="shared" si="41"/>
        <v>0</v>
      </c>
      <c r="CY25">
        <f t="shared" si="42"/>
        <v>15753.784799999999</v>
      </c>
      <c r="CZ25">
        <f t="shared" si="43"/>
        <v>8078.8640000000005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'1.Лок.смета.и.Акт'!D47</f>
        <v>ШТ</v>
      </c>
      <c r="DX25">
        <v>1</v>
      </c>
      <c r="EE25">
        <v>32653259</v>
      </c>
      <c r="EF25">
        <v>2</v>
      </c>
      <c r="EG25" t="s">
        <v>17</v>
      </c>
      <c r="EH25">
        <v>0</v>
      </c>
      <c r="EI25" t="s">
        <v>3</v>
      </c>
      <c r="EJ25">
        <v>2</v>
      </c>
      <c r="EK25">
        <v>120001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2026.8700000000001</v>
      </c>
      <c r="ES25">
        <v>848.35</v>
      </c>
      <c r="ET25" s="51">
        <f>'1.Лок.смета.и.Акт'!F49</f>
        <v>85.11</v>
      </c>
      <c r="EU25" s="51">
        <f>'1.Лок.смета.и.Акт'!F50</f>
        <v>10.26</v>
      </c>
      <c r="EV25" s="51">
        <f>'1.Лок.смета.и.Акт'!F48</f>
        <v>1093.4100000000001</v>
      </c>
      <c r="EW25">
        <f>'1.Лок.смета.и.Акт'!E53</f>
        <v>25.6</v>
      </c>
      <c r="EX25">
        <v>0.76</v>
      </c>
      <c r="EY25">
        <v>1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92</v>
      </c>
      <c r="FY25">
        <v>50</v>
      </c>
      <c r="GA25" t="s">
        <v>3</v>
      </c>
      <c r="GD25">
        <v>1</v>
      </c>
      <c r="GF25">
        <v>-988955674</v>
      </c>
      <c r="GG25">
        <v>2</v>
      </c>
      <c r="GH25">
        <v>1</v>
      </c>
      <c r="GI25">
        <v>4</v>
      </c>
      <c r="GJ25">
        <v>0</v>
      </c>
      <c r="GK25">
        <v>0</v>
      </c>
      <c r="GL25">
        <f t="shared" si="45"/>
        <v>0</v>
      </c>
      <c r="GM25">
        <f t="shared" si="46"/>
        <v>44905.919999999998</v>
      </c>
      <c r="GN25">
        <f t="shared" si="47"/>
        <v>0</v>
      </c>
      <c r="GO25">
        <f t="shared" si="48"/>
        <v>44905.919999999998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16.8</v>
      </c>
      <c r="GX25">
        <f t="shared" si="51"/>
        <v>0</v>
      </c>
      <c r="HA25">
        <v>0</v>
      </c>
      <c r="HB25">
        <v>0</v>
      </c>
      <c r="HC25">
        <f t="shared" si="52"/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ROW(SmtRes!A11)</f>
        <v>11</v>
      </c>
      <c r="D26" s="2">
        <f>ROW(EtalonRes!A28)</f>
        <v>28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'1.Лок.смета.и.Акт'!E55</f>
        <v>0.3</v>
      </c>
      <c r="J26" s="2">
        <v>0</v>
      </c>
      <c r="K26" s="2"/>
      <c r="L26" s="2"/>
      <c r="M26" s="2"/>
      <c r="N26" s="2"/>
      <c r="O26" s="2">
        <f t="shared" si="14"/>
        <v>44.55</v>
      </c>
      <c r="P26" s="2">
        <f t="shared" si="15"/>
        <v>0</v>
      </c>
      <c r="Q26" s="2">
        <f t="shared" si="16"/>
        <v>14.38</v>
      </c>
      <c r="R26" s="2">
        <f t="shared" si="17"/>
        <v>1.43</v>
      </c>
      <c r="S26" s="2">
        <f t="shared" si="18"/>
        <v>30.17</v>
      </c>
      <c r="T26" s="2">
        <f t="shared" si="19"/>
        <v>0</v>
      </c>
      <c r="U26" s="2">
        <f t="shared" si="20"/>
        <v>3.2099999999999995</v>
      </c>
      <c r="V26" s="2">
        <f t="shared" si="21"/>
        <v>0.11399999999999999</v>
      </c>
      <c r="W26" s="2">
        <f t="shared" si="22"/>
        <v>0</v>
      </c>
      <c r="X26" s="2">
        <f t="shared" si="23"/>
        <v>30.02</v>
      </c>
      <c r="Y26" s="2">
        <f t="shared" si="24"/>
        <v>20.54</v>
      </c>
      <c r="Z26" s="2"/>
      <c r="AA26" s="2">
        <v>34719249</v>
      </c>
      <c r="AB26" s="2">
        <f t="shared" si="25"/>
        <v>148.52000000000001</v>
      </c>
      <c r="AC26" s="2">
        <f>ROUND((ES26+(SUM(SmtRes!BC7:'SmtRes'!BC11)+SUM(EtalonRes!AL21:'EtalonRes'!AL28))),2)</f>
        <v>0</v>
      </c>
      <c r="AD26" s="2">
        <f t="shared" si="26"/>
        <v>47.94</v>
      </c>
      <c r="AE26" s="2">
        <f t="shared" si="27"/>
        <v>4.7699999999999996</v>
      </c>
      <c r="AF26" s="2">
        <f t="shared" si="28"/>
        <v>100.58</v>
      </c>
      <c r="AG26" s="2">
        <f t="shared" si="29"/>
        <v>0</v>
      </c>
      <c r="AH26" s="2">
        <f t="shared" si="30"/>
        <v>10.7</v>
      </c>
      <c r="AI26" s="2">
        <f t="shared" si="31"/>
        <v>0.38</v>
      </c>
      <c r="AJ26" s="2">
        <f t="shared" si="32"/>
        <v>0</v>
      </c>
      <c r="AK26" s="2">
        <v>634.36</v>
      </c>
      <c r="AL26" s="2">
        <v>485.84</v>
      </c>
      <c r="AM26" s="2">
        <v>47.94</v>
      </c>
      <c r="AN26" s="2">
        <v>4.7699999999999996</v>
      </c>
      <c r="AO26" s="2">
        <v>100.58</v>
      </c>
      <c r="AP26" s="2">
        <v>0</v>
      </c>
      <c r="AQ26" s="2">
        <v>10.7</v>
      </c>
      <c r="AR26" s="2">
        <v>0.38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26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>
        <v>0</v>
      </c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44.550000000000004</v>
      </c>
      <c r="CQ26" s="2">
        <f t="shared" si="34"/>
        <v>0</v>
      </c>
      <c r="CR26" s="2">
        <f t="shared" si="35"/>
        <v>47.94</v>
      </c>
      <c r="CS26" s="2">
        <f t="shared" si="36"/>
        <v>4.7699999999999996</v>
      </c>
      <c r="CT26" s="2">
        <f t="shared" si="37"/>
        <v>100.58</v>
      </c>
      <c r="CU26" s="2">
        <f t="shared" si="38"/>
        <v>0</v>
      </c>
      <c r="CV26" s="2">
        <f t="shared" si="39"/>
        <v>10.7</v>
      </c>
      <c r="CW26" s="2">
        <f t="shared" si="40"/>
        <v>0.38</v>
      </c>
      <c r="CX26" s="2">
        <f t="shared" si="41"/>
        <v>0</v>
      </c>
      <c r="CY26" s="2">
        <f t="shared" si="42"/>
        <v>30.02</v>
      </c>
      <c r="CZ26" s="2">
        <f t="shared" si="43"/>
        <v>20.54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25</v>
      </c>
      <c r="DW26" s="2" t="s">
        <v>25</v>
      </c>
      <c r="DX26" s="2">
        <v>1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17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27</v>
      </c>
      <c r="EM26" s="2" t="s">
        <v>28</v>
      </c>
      <c r="EN26" s="2"/>
      <c r="EO26" s="2" t="s">
        <v>3</v>
      </c>
      <c r="EP26" s="2"/>
      <c r="EQ26" s="2">
        <v>0</v>
      </c>
      <c r="ER26" s="2">
        <v>634.36</v>
      </c>
      <c r="ES26" s="2">
        <v>485.84</v>
      </c>
      <c r="ET26" s="2">
        <v>47.94</v>
      </c>
      <c r="EU26" s="2">
        <v>4.7699999999999996</v>
      </c>
      <c r="EV26" s="2">
        <v>100.58</v>
      </c>
      <c r="EW26" s="2">
        <v>10.7</v>
      </c>
      <c r="EX26" s="2">
        <v>0.38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1</v>
      </c>
      <c r="GE26" s="2"/>
      <c r="GF26" s="2">
        <v>-644322003</v>
      </c>
      <c r="GG26" s="2">
        <v>2</v>
      </c>
      <c r="GH26" s="2">
        <v>1</v>
      </c>
      <c r="GI26" s="2">
        <v>-2</v>
      </c>
      <c r="GJ26" s="2">
        <v>0</v>
      </c>
      <c r="GK26" s="2">
        <v>0</v>
      </c>
      <c r="GL26" s="2">
        <f t="shared" si="45"/>
        <v>0</v>
      </c>
      <c r="GM26" s="2">
        <f t="shared" si="46"/>
        <v>95.11</v>
      </c>
      <c r="GN26" s="2">
        <f t="shared" si="47"/>
        <v>0</v>
      </c>
      <c r="GO26" s="2">
        <f t="shared" si="48"/>
        <v>95.11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>
        <f t="shared" si="52"/>
        <v>0</v>
      </c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ROW(SmtRes!A16)</f>
        <v>16</v>
      </c>
      <c r="D27">
        <f>ROW(EtalonRes!A36)</f>
        <v>36</v>
      </c>
      <c r="E27" t="s">
        <v>22</v>
      </c>
      <c r="F27" t="s">
        <v>23</v>
      </c>
      <c r="G27" t="s">
        <v>24</v>
      </c>
      <c r="H27" t="s">
        <v>25</v>
      </c>
      <c r="I27">
        <f>'1.Лок.смета.и.Акт'!E55</f>
        <v>0.3</v>
      </c>
      <c r="J27">
        <v>0</v>
      </c>
      <c r="O27">
        <f t="shared" si="14"/>
        <v>731.99</v>
      </c>
      <c r="P27">
        <f t="shared" si="15"/>
        <v>0</v>
      </c>
      <c r="Q27">
        <f t="shared" si="16"/>
        <v>179.81</v>
      </c>
      <c r="R27">
        <f t="shared" si="17"/>
        <v>26.19</v>
      </c>
      <c r="S27">
        <f t="shared" si="18"/>
        <v>552.17999999999995</v>
      </c>
      <c r="T27">
        <f t="shared" si="19"/>
        <v>0</v>
      </c>
      <c r="U27">
        <f t="shared" si="20"/>
        <v>3.2099999999999995</v>
      </c>
      <c r="V27">
        <f t="shared" si="21"/>
        <v>0.11399999999999999</v>
      </c>
      <c r="W27">
        <f t="shared" si="22"/>
        <v>0</v>
      </c>
      <c r="X27">
        <f t="shared" si="23"/>
        <v>468.48</v>
      </c>
      <c r="Y27">
        <f t="shared" si="24"/>
        <v>300.75</v>
      </c>
      <c r="AA27">
        <v>34719250</v>
      </c>
      <c r="AB27">
        <f t="shared" si="25"/>
        <v>148.53</v>
      </c>
      <c r="AC27">
        <f>ROUND((ES27+(SUM(SmtRes!BC12:'SmtRes'!BC16)+SUM(EtalonRes!AL29:'EtalonRes'!AL36))),2)</f>
        <v>0</v>
      </c>
      <c r="AD27">
        <f t="shared" si="26"/>
        <v>47.95</v>
      </c>
      <c r="AE27">
        <f t="shared" si="27"/>
        <v>4.7699999999999996</v>
      </c>
      <c r="AF27">
        <f t="shared" si="28"/>
        <v>100.58</v>
      </c>
      <c r="AG27">
        <f t="shared" si="29"/>
        <v>0</v>
      </c>
      <c r="AH27">
        <f t="shared" si="30"/>
        <v>10.7</v>
      </c>
      <c r="AI27">
        <f t="shared" si="31"/>
        <v>0.38</v>
      </c>
      <c r="AJ27">
        <f t="shared" si="32"/>
        <v>0</v>
      </c>
      <c r="AK27">
        <f>AL27+AM27+AO27</f>
        <v>634.37799999999993</v>
      </c>
      <c r="AL27">
        <v>485.84</v>
      </c>
      <c r="AM27" s="51">
        <f>'1.Лок.смета.и.Акт'!F57</f>
        <v>47.954000000000001</v>
      </c>
      <c r="AN27" s="51">
        <f>'1.Лок.смета.и.Акт'!F58</f>
        <v>4.7699999999999996</v>
      </c>
      <c r="AO27" s="51">
        <f>'1.Лок.смета.и.Акт'!F56</f>
        <v>100.584</v>
      </c>
      <c r="AP27">
        <v>0</v>
      </c>
      <c r="AQ27">
        <f>'1.Лок.смета.и.Акт'!E61</f>
        <v>10.7</v>
      </c>
      <c r="AR27">
        <v>0.38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'1.Лок.смета.и.Акт'!J56</f>
        <v>18.3</v>
      </c>
      <c r="BB27">
        <f>'1.Лок.смета.и.Акт'!J57</f>
        <v>12.5</v>
      </c>
      <c r="BC27">
        <v>6.9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26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'1.Лок.смета.и.Акт'!J58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E27">
        <v>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731.99</v>
      </c>
      <c r="CQ27">
        <f t="shared" si="34"/>
        <v>0</v>
      </c>
      <c r="CR27">
        <f t="shared" si="35"/>
        <v>599.375</v>
      </c>
      <c r="CS27">
        <f t="shared" si="36"/>
        <v>87.290999999999997</v>
      </c>
      <c r="CT27">
        <f t="shared" si="37"/>
        <v>1840.614</v>
      </c>
      <c r="CU27">
        <f t="shared" si="38"/>
        <v>0</v>
      </c>
      <c r="CV27">
        <f t="shared" si="39"/>
        <v>10.7</v>
      </c>
      <c r="CW27">
        <f t="shared" si="40"/>
        <v>0.38</v>
      </c>
      <c r="CX27">
        <f t="shared" si="41"/>
        <v>0</v>
      </c>
      <c r="CY27">
        <f t="shared" si="42"/>
        <v>468.47970000000004</v>
      </c>
      <c r="CZ27">
        <f t="shared" si="43"/>
        <v>300.75240000000002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25</v>
      </c>
      <c r="DW27" t="str">
        <f>'1.Лок.смета.и.Акт'!D55</f>
        <v>10 ШТ</v>
      </c>
      <c r="DX27">
        <v>1</v>
      </c>
      <c r="EE27">
        <v>32653241</v>
      </c>
      <c r="EF27">
        <v>2</v>
      </c>
      <c r="EG27" t="s">
        <v>17</v>
      </c>
      <c r="EH27">
        <v>0</v>
      </c>
      <c r="EI27" t="s">
        <v>3</v>
      </c>
      <c r="EJ27">
        <v>2</v>
      </c>
      <c r="EK27">
        <v>108001</v>
      </c>
      <c r="EL27" t="s">
        <v>27</v>
      </c>
      <c r="EM27" t="s">
        <v>28</v>
      </c>
      <c r="EO27" t="s">
        <v>3</v>
      </c>
      <c r="EQ27">
        <v>0</v>
      </c>
      <c r="ER27">
        <f>ES27+ET27+EV27</f>
        <v>634.37799999999993</v>
      </c>
      <c r="ES27">
        <v>485.84</v>
      </c>
      <c r="ET27" s="51">
        <f>'1.Лок.смета.и.Акт'!F57</f>
        <v>47.954000000000001</v>
      </c>
      <c r="EU27" s="51">
        <f>'1.Лок.смета.и.Акт'!F58</f>
        <v>4.7699999999999996</v>
      </c>
      <c r="EV27" s="51">
        <f>'1.Лок.смета.и.Акт'!F56</f>
        <v>100.584</v>
      </c>
      <c r="EW27">
        <f>'1.Лок.смета.и.Акт'!E61</f>
        <v>10.7</v>
      </c>
      <c r="EX27">
        <v>0.38</v>
      </c>
      <c r="EY27">
        <v>1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95</v>
      </c>
      <c r="FY27">
        <v>65</v>
      </c>
      <c r="GA27" t="s">
        <v>3</v>
      </c>
      <c r="GD27">
        <v>1</v>
      </c>
      <c r="GF27">
        <v>-644322003</v>
      </c>
      <c r="GG27">
        <v>2</v>
      </c>
      <c r="GH27">
        <v>1</v>
      </c>
      <c r="GI27">
        <v>4</v>
      </c>
      <c r="GJ27">
        <v>0</v>
      </c>
      <c r="GK27">
        <v>0</v>
      </c>
      <c r="GL27">
        <f t="shared" si="45"/>
        <v>0</v>
      </c>
      <c r="GM27">
        <f t="shared" si="46"/>
        <v>1501.22</v>
      </c>
      <c r="GN27">
        <f t="shared" si="47"/>
        <v>0</v>
      </c>
      <c r="GO27">
        <f t="shared" si="48"/>
        <v>1501.22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16.8</v>
      </c>
      <c r="GX27">
        <f t="shared" si="51"/>
        <v>0</v>
      </c>
      <c r="HA27">
        <v>0</v>
      </c>
      <c r="HB27">
        <v>0</v>
      </c>
      <c r="HC27">
        <f t="shared" si="52"/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ROW(SmtRes!A21)</f>
        <v>21</v>
      </c>
      <c r="D28" s="2">
        <f>ROW(EtalonRes!A44)</f>
        <v>44</v>
      </c>
      <c r="E28" s="2" t="s">
        <v>29</v>
      </c>
      <c r="F28" s="2" t="s">
        <v>30</v>
      </c>
      <c r="G28" s="2" t="s">
        <v>31</v>
      </c>
      <c r="H28" s="2" t="s">
        <v>25</v>
      </c>
      <c r="I28" s="2">
        <f>'1.Лок.смета.и.Акт'!E63</f>
        <v>0.3</v>
      </c>
      <c r="J28" s="2">
        <v>0</v>
      </c>
      <c r="K28" s="2"/>
      <c r="L28" s="2"/>
      <c r="M28" s="2"/>
      <c r="N28" s="2"/>
      <c r="O28" s="2">
        <f t="shared" si="14"/>
        <v>53.53</v>
      </c>
      <c r="P28" s="2">
        <f t="shared" si="15"/>
        <v>0</v>
      </c>
      <c r="Q28" s="2">
        <f t="shared" si="16"/>
        <v>20.25</v>
      </c>
      <c r="R28" s="2">
        <f t="shared" si="17"/>
        <v>2.2599999999999998</v>
      </c>
      <c r="S28" s="2">
        <f t="shared" si="18"/>
        <v>33.28</v>
      </c>
      <c r="T28" s="2">
        <f t="shared" si="19"/>
        <v>0</v>
      </c>
      <c r="U28" s="2">
        <f t="shared" si="20"/>
        <v>3.54</v>
      </c>
      <c r="V28" s="2">
        <f t="shared" si="21"/>
        <v>0.18</v>
      </c>
      <c r="W28" s="2">
        <f t="shared" si="22"/>
        <v>0</v>
      </c>
      <c r="X28" s="2">
        <f t="shared" si="23"/>
        <v>33.76</v>
      </c>
      <c r="Y28" s="2">
        <f t="shared" si="24"/>
        <v>23.1</v>
      </c>
      <c r="Z28" s="2"/>
      <c r="AA28" s="2">
        <v>34719249</v>
      </c>
      <c r="AB28" s="2">
        <f t="shared" si="25"/>
        <v>178.41</v>
      </c>
      <c r="AC28" s="2">
        <f>ROUND((ES28+(SUM(SmtRes!BC17:'SmtRes'!BC21)+SUM(EtalonRes!AL37:'EtalonRes'!AL44))),2)</f>
        <v>0</v>
      </c>
      <c r="AD28" s="2">
        <f t="shared" si="26"/>
        <v>67.489999999999995</v>
      </c>
      <c r="AE28" s="2">
        <f t="shared" si="27"/>
        <v>7.53</v>
      </c>
      <c r="AF28" s="2">
        <f t="shared" si="28"/>
        <v>110.92</v>
      </c>
      <c r="AG28" s="2">
        <f t="shared" si="29"/>
        <v>0</v>
      </c>
      <c r="AH28" s="2">
        <f t="shared" si="30"/>
        <v>11.8</v>
      </c>
      <c r="AI28" s="2">
        <f t="shared" si="31"/>
        <v>0.6</v>
      </c>
      <c r="AJ28" s="2">
        <f t="shared" si="32"/>
        <v>0</v>
      </c>
      <c r="AK28" s="2">
        <v>760.59</v>
      </c>
      <c r="AL28" s="2">
        <v>582.17999999999995</v>
      </c>
      <c r="AM28" s="2">
        <v>67.489999999999995</v>
      </c>
      <c r="AN28" s="2">
        <v>7.53</v>
      </c>
      <c r="AO28" s="2">
        <v>110.92</v>
      </c>
      <c r="AP28" s="2">
        <v>0</v>
      </c>
      <c r="AQ28" s="2">
        <v>11.8</v>
      </c>
      <c r="AR28" s="2">
        <v>0.6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32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>
        <v>0</v>
      </c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53.53</v>
      </c>
      <c r="CQ28" s="2">
        <f t="shared" si="34"/>
        <v>0</v>
      </c>
      <c r="CR28" s="2">
        <f t="shared" si="35"/>
        <v>67.489999999999995</v>
      </c>
      <c r="CS28" s="2">
        <f t="shared" si="36"/>
        <v>7.53</v>
      </c>
      <c r="CT28" s="2">
        <f t="shared" si="37"/>
        <v>110.92</v>
      </c>
      <c r="CU28" s="2">
        <f t="shared" si="38"/>
        <v>0</v>
      </c>
      <c r="CV28" s="2">
        <f t="shared" si="39"/>
        <v>11.8</v>
      </c>
      <c r="CW28" s="2">
        <f t="shared" si="40"/>
        <v>0.6</v>
      </c>
      <c r="CX28" s="2">
        <f t="shared" si="41"/>
        <v>0</v>
      </c>
      <c r="CY28" s="2">
        <f t="shared" si="42"/>
        <v>33.762999999999998</v>
      </c>
      <c r="CZ28" s="2">
        <f t="shared" si="43"/>
        <v>23.100999999999999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25</v>
      </c>
      <c r="DW28" s="2" t="s">
        <v>25</v>
      </c>
      <c r="DX28" s="2">
        <v>1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17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27</v>
      </c>
      <c r="EM28" s="2" t="s">
        <v>28</v>
      </c>
      <c r="EN28" s="2"/>
      <c r="EO28" s="2" t="s">
        <v>3</v>
      </c>
      <c r="EP28" s="2"/>
      <c r="EQ28" s="2">
        <v>0</v>
      </c>
      <c r="ER28" s="2">
        <v>760.59</v>
      </c>
      <c r="ES28" s="2">
        <v>582.17999999999995</v>
      </c>
      <c r="ET28" s="2">
        <v>67.489999999999995</v>
      </c>
      <c r="EU28" s="2">
        <v>7.53</v>
      </c>
      <c r="EV28" s="2">
        <v>110.92</v>
      </c>
      <c r="EW28" s="2">
        <v>11.8</v>
      </c>
      <c r="EX28" s="2">
        <v>0.6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1</v>
      </c>
      <c r="GE28" s="2"/>
      <c r="GF28" s="2">
        <v>180582190</v>
      </c>
      <c r="GG28" s="2">
        <v>2</v>
      </c>
      <c r="GH28" s="2">
        <v>1</v>
      </c>
      <c r="GI28" s="2">
        <v>-2</v>
      </c>
      <c r="GJ28" s="2">
        <v>0</v>
      </c>
      <c r="GK28" s="2">
        <v>0</v>
      </c>
      <c r="GL28" s="2">
        <f t="shared" si="45"/>
        <v>0</v>
      </c>
      <c r="GM28" s="2">
        <f t="shared" si="46"/>
        <v>110.39</v>
      </c>
      <c r="GN28" s="2">
        <f t="shared" si="47"/>
        <v>0</v>
      </c>
      <c r="GO28" s="2">
        <f t="shared" si="48"/>
        <v>110.39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>
        <f t="shared" si="52"/>
        <v>0</v>
      </c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ROW(SmtRes!A26)</f>
        <v>26</v>
      </c>
      <c r="D29">
        <f>ROW(EtalonRes!A52)</f>
        <v>52</v>
      </c>
      <c r="E29" t="s">
        <v>29</v>
      </c>
      <c r="F29" t="s">
        <v>30</v>
      </c>
      <c r="G29" t="s">
        <v>31</v>
      </c>
      <c r="H29" t="s">
        <v>25</v>
      </c>
      <c r="I29">
        <f>'1.Лок.смета.и.Акт'!E63</f>
        <v>0.3</v>
      </c>
      <c r="J29">
        <v>0</v>
      </c>
      <c r="O29">
        <f t="shared" si="14"/>
        <v>862.15</v>
      </c>
      <c r="P29">
        <f t="shared" si="15"/>
        <v>0</v>
      </c>
      <c r="Q29">
        <f t="shared" si="16"/>
        <v>253.09</v>
      </c>
      <c r="R29">
        <f t="shared" si="17"/>
        <v>41.34</v>
      </c>
      <c r="S29">
        <f t="shared" si="18"/>
        <v>609.05999999999995</v>
      </c>
      <c r="T29">
        <f t="shared" si="19"/>
        <v>0</v>
      </c>
      <c r="U29">
        <f t="shared" si="20"/>
        <v>3.54</v>
      </c>
      <c r="V29">
        <f t="shared" si="21"/>
        <v>0.18</v>
      </c>
      <c r="W29">
        <f t="shared" si="22"/>
        <v>0</v>
      </c>
      <c r="X29">
        <f t="shared" si="23"/>
        <v>526.82000000000005</v>
      </c>
      <c r="Y29">
        <f t="shared" si="24"/>
        <v>338.21</v>
      </c>
      <c r="AA29">
        <v>34719250</v>
      </c>
      <c r="AB29">
        <f t="shared" si="25"/>
        <v>178.43</v>
      </c>
      <c r="AC29">
        <f>ROUND((ES29+(SUM(SmtRes!BC22:'SmtRes'!BC26)+SUM(EtalonRes!AL45:'EtalonRes'!AL52))),2)</f>
        <v>0</v>
      </c>
      <c r="AD29">
        <f t="shared" si="26"/>
        <v>67.489999999999995</v>
      </c>
      <c r="AE29">
        <f t="shared" si="27"/>
        <v>7.53</v>
      </c>
      <c r="AF29">
        <f t="shared" si="28"/>
        <v>110.94</v>
      </c>
      <c r="AG29">
        <f t="shared" si="29"/>
        <v>0</v>
      </c>
      <c r="AH29">
        <f t="shared" si="30"/>
        <v>11.8</v>
      </c>
      <c r="AI29">
        <f t="shared" si="31"/>
        <v>0.6</v>
      </c>
      <c r="AJ29">
        <f t="shared" si="32"/>
        <v>0</v>
      </c>
      <c r="AK29">
        <f>AL29+AM29+AO29</f>
        <v>760.61399999999992</v>
      </c>
      <c r="AL29">
        <v>582.17999999999995</v>
      </c>
      <c r="AM29" s="51">
        <f>'1.Лок.смета.и.Акт'!F65</f>
        <v>67.489999999999995</v>
      </c>
      <c r="AN29" s="51">
        <f>'1.Лок.смета.и.Акт'!F66</f>
        <v>7.53</v>
      </c>
      <c r="AO29" s="51">
        <f>'1.Лок.смета.и.Акт'!F64</f>
        <v>110.944</v>
      </c>
      <c r="AP29">
        <v>0</v>
      </c>
      <c r="AQ29">
        <f>'1.Лок.смета.и.Акт'!E69</f>
        <v>11.8</v>
      </c>
      <c r="AR29">
        <v>0.6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'1.Лок.смета.и.Акт'!J64</f>
        <v>18.3</v>
      </c>
      <c r="BB29">
        <f>'1.Лок.смета.и.Акт'!J65</f>
        <v>12.5</v>
      </c>
      <c r="BC29">
        <v>6.9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32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'1.Лок.смета.и.Акт'!J66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E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862.15</v>
      </c>
      <c r="CQ29">
        <f t="shared" si="34"/>
        <v>0</v>
      </c>
      <c r="CR29">
        <f t="shared" si="35"/>
        <v>843.62499999999989</v>
      </c>
      <c r="CS29">
        <f t="shared" si="36"/>
        <v>137.79900000000001</v>
      </c>
      <c r="CT29">
        <f t="shared" si="37"/>
        <v>2030.202</v>
      </c>
      <c r="CU29">
        <f t="shared" si="38"/>
        <v>0</v>
      </c>
      <c r="CV29">
        <f t="shared" si="39"/>
        <v>11.8</v>
      </c>
      <c r="CW29">
        <f t="shared" si="40"/>
        <v>0.6</v>
      </c>
      <c r="CX29">
        <f t="shared" si="41"/>
        <v>0</v>
      </c>
      <c r="CY29">
        <f t="shared" si="42"/>
        <v>526.82400000000007</v>
      </c>
      <c r="CZ29">
        <f t="shared" si="43"/>
        <v>338.20799999999997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25</v>
      </c>
      <c r="DW29" t="str">
        <f>'1.Лок.смета.и.Акт'!D63</f>
        <v>10 ШТ</v>
      </c>
      <c r="DX29">
        <v>1</v>
      </c>
      <c r="EE29">
        <v>32653241</v>
      </c>
      <c r="EF29">
        <v>2</v>
      </c>
      <c r="EG29" t="s">
        <v>17</v>
      </c>
      <c r="EH29">
        <v>0</v>
      </c>
      <c r="EI29" t="s">
        <v>3</v>
      </c>
      <c r="EJ29">
        <v>2</v>
      </c>
      <c r="EK29">
        <v>108001</v>
      </c>
      <c r="EL29" t="s">
        <v>27</v>
      </c>
      <c r="EM29" t="s">
        <v>28</v>
      </c>
      <c r="EO29" t="s">
        <v>3</v>
      </c>
      <c r="EQ29">
        <v>0</v>
      </c>
      <c r="ER29">
        <f>ES29+ET29+EV29</f>
        <v>760.61399999999992</v>
      </c>
      <c r="ES29">
        <v>582.17999999999995</v>
      </c>
      <c r="ET29" s="51">
        <f>'1.Лок.смета.и.Акт'!F65</f>
        <v>67.489999999999995</v>
      </c>
      <c r="EU29" s="51">
        <f>'1.Лок.смета.и.Акт'!F66</f>
        <v>7.53</v>
      </c>
      <c r="EV29" s="51">
        <f>'1.Лок.смета.и.Акт'!F64</f>
        <v>110.944</v>
      </c>
      <c r="EW29">
        <f>'1.Лок.смета.и.Акт'!E69</f>
        <v>11.8</v>
      </c>
      <c r="EX29">
        <v>0.6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95</v>
      </c>
      <c r="FY29">
        <v>65</v>
      </c>
      <c r="GA29" t="s">
        <v>3</v>
      </c>
      <c r="GD29">
        <v>1</v>
      </c>
      <c r="GF29">
        <v>180582190</v>
      </c>
      <c r="GG29">
        <v>2</v>
      </c>
      <c r="GH29">
        <v>1</v>
      </c>
      <c r="GI29">
        <v>4</v>
      </c>
      <c r="GJ29">
        <v>0</v>
      </c>
      <c r="GK29">
        <v>0</v>
      </c>
      <c r="GL29">
        <f t="shared" si="45"/>
        <v>0</v>
      </c>
      <c r="GM29">
        <f t="shared" si="46"/>
        <v>1727.18</v>
      </c>
      <c r="GN29">
        <f t="shared" si="47"/>
        <v>0</v>
      </c>
      <c r="GO29">
        <f t="shared" si="48"/>
        <v>1727.18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16.8</v>
      </c>
      <c r="GX29">
        <f t="shared" si="51"/>
        <v>0</v>
      </c>
      <c r="HA29">
        <v>0</v>
      </c>
      <c r="HB29">
        <v>0</v>
      </c>
      <c r="HC29">
        <f t="shared" si="52"/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ROW(SmtRes!A28)</f>
        <v>28</v>
      </c>
      <c r="D30" s="2">
        <f>ROW(EtalonRes!A54)</f>
        <v>54</v>
      </c>
      <c r="E30" s="2" t="s">
        <v>33</v>
      </c>
      <c r="F30" s="2" t="s">
        <v>34</v>
      </c>
      <c r="G30" s="2" t="s">
        <v>35</v>
      </c>
      <c r="H30" s="2" t="s">
        <v>15</v>
      </c>
      <c r="I30" s="2">
        <f>'1.Лок.смета.и.Акт'!E71</f>
        <v>1</v>
      </c>
      <c r="J30" s="2">
        <v>0</v>
      </c>
      <c r="K30" s="2"/>
      <c r="L30" s="2"/>
      <c r="M30" s="2"/>
      <c r="N30" s="2"/>
      <c r="O30" s="2">
        <f t="shared" si="14"/>
        <v>291.64999999999998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291.64999999999998</v>
      </c>
      <c r="T30" s="2">
        <f t="shared" si="19"/>
        <v>0</v>
      </c>
      <c r="U30" s="2">
        <f t="shared" si="20"/>
        <v>22.5</v>
      </c>
      <c r="V30" s="2">
        <f t="shared" si="21"/>
        <v>0</v>
      </c>
      <c r="W30" s="2">
        <f t="shared" si="22"/>
        <v>0</v>
      </c>
      <c r="X30" s="2">
        <f t="shared" si="23"/>
        <v>189.57</v>
      </c>
      <c r="Y30" s="2">
        <f t="shared" si="24"/>
        <v>116.66</v>
      </c>
      <c r="Z30" s="2"/>
      <c r="AA30" s="2">
        <v>34719249</v>
      </c>
      <c r="AB30" s="2">
        <f t="shared" si="25"/>
        <v>291.64999999999998</v>
      </c>
      <c r="AC30" s="2">
        <f t="shared" ref="AC30:AC51" si="53">ROUND((ES30),2)</f>
        <v>0</v>
      </c>
      <c r="AD30" s="2">
        <f t="shared" si="26"/>
        <v>0</v>
      </c>
      <c r="AE30" s="2">
        <f t="shared" si="27"/>
        <v>0</v>
      </c>
      <c r="AF30" s="2">
        <f t="shared" si="28"/>
        <v>291.64999999999998</v>
      </c>
      <c r="AG30" s="2">
        <f t="shared" si="29"/>
        <v>0</v>
      </c>
      <c r="AH30" s="2">
        <f t="shared" si="30"/>
        <v>22.5</v>
      </c>
      <c r="AI30" s="2">
        <f t="shared" si="31"/>
        <v>0</v>
      </c>
      <c r="AJ30" s="2">
        <f t="shared" si="32"/>
        <v>0</v>
      </c>
      <c r="AK30" s="2">
        <v>291.64999999999998</v>
      </c>
      <c r="AL30" s="2">
        <v>0</v>
      </c>
      <c r="AM30" s="2">
        <v>0</v>
      </c>
      <c r="AN30" s="2">
        <v>0</v>
      </c>
      <c r="AO30" s="2">
        <v>291.64999999999998</v>
      </c>
      <c r="AP30" s="2">
        <v>0</v>
      </c>
      <c r="AQ30" s="2">
        <v>22.5</v>
      </c>
      <c r="AR30" s="2">
        <v>0</v>
      </c>
      <c r="AS30" s="2">
        <v>0</v>
      </c>
      <c r="AT30" s="2">
        <v>65</v>
      </c>
      <c r="AU30" s="2">
        <v>40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4</v>
      </c>
      <c r="BJ30" s="2" t="s">
        <v>36</v>
      </c>
      <c r="BK30" s="2"/>
      <c r="BL30" s="2"/>
      <c r="BM30" s="2">
        <v>200001</v>
      </c>
      <c r="BN30" s="2">
        <v>0</v>
      </c>
      <c r="BO30" s="2" t="s">
        <v>3</v>
      </c>
      <c r="BP30" s="2">
        <v>0</v>
      </c>
      <c r="BQ30" s="2">
        <v>5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65</v>
      </c>
      <c r="CA30" s="2">
        <v>40</v>
      </c>
      <c r="CB30" s="2"/>
      <c r="CC30" s="2"/>
      <c r="CD30" s="2"/>
      <c r="CE30" s="2">
        <v>0</v>
      </c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291.64999999999998</v>
      </c>
      <c r="CQ30" s="2">
        <f t="shared" si="34"/>
        <v>0</v>
      </c>
      <c r="CR30" s="2">
        <f t="shared" si="35"/>
        <v>0</v>
      </c>
      <c r="CS30" s="2">
        <f t="shared" si="36"/>
        <v>0</v>
      </c>
      <c r="CT30" s="2">
        <f t="shared" si="37"/>
        <v>291.64999999999998</v>
      </c>
      <c r="CU30" s="2">
        <f t="shared" si="38"/>
        <v>0</v>
      </c>
      <c r="CV30" s="2">
        <f t="shared" si="39"/>
        <v>22.5</v>
      </c>
      <c r="CW30" s="2">
        <f t="shared" si="40"/>
        <v>0</v>
      </c>
      <c r="CX30" s="2">
        <f t="shared" si="41"/>
        <v>0</v>
      </c>
      <c r="CY30" s="2">
        <f t="shared" si="42"/>
        <v>189.57249999999999</v>
      </c>
      <c r="CZ30" s="2">
        <f t="shared" si="43"/>
        <v>116.66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15</v>
      </c>
      <c r="DW30" s="2" t="s">
        <v>15</v>
      </c>
      <c r="DX30" s="2">
        <v>1</v>
      </c>
      <c r="DY30" s="2"/>
      <c r="DZ30" s="2"/>
      <c r="EA30" s="2"/>
      <c r="EB30" s="2"/>
      <c r="EC30" s="2"/>
      <c r="ED30" s="2"/>
      <c r="EE30" s="2">
        <v>32653283</v>
      </c>
      <c r="EF30" s="2">
        <v>5</v>
      </c>
      <c r="EG30" s="2" t="s">
        <v>37</v>
      </c>
      <c r="EH30" s="2">
        <v>0</v>
      </c>
      <c r="EI30" s="2" t="s">
        <v>3</v>
      </c>
      <c r="EJ30" s="2">
        <v>4</v>
      </c>
      <c r="EK30" s="2">
        <v>200001</v>
      </c>
      <c r="EL30" s="2" t="s">
        <v>38</v>
      </c>
      <c r="EM30" s="2" t="s">
        <v>39</v>
      </c>
      <c r="EN30" s="2"/>
      <c r="EO30" s="2" t="s">
        <v>3</v>
      </c>
      <c r="EP30" s="2"/>
      <c r="EQ30" s="2">
        <v>0</v>
      </c>
      <c r="ER30" s="2">
        <v>291.64999999999998</v>
      </c>
      <c r="ES30" s="2">
        <v>0</v>
      </c>
      <c r="ET30" s="2">
        <v>0</v>
      </c>
      <c r="EU30" s="2">
        <v>0</v>
      </c>
      <c r="EV30" s="2">
        <v>291.64999999999998</v>
      </c>
      <c r="EW30" s="2">
        <v>22.5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65</v>
      </c>
      <c r="FY30" s="2">
        <v>40</v>
      </c>
      <c r="FZ30" s="2"/>
      <c r="GA30" s="2" t="s">
        <v>3</v>
      </c>
      <c r="GB30" s="2"/>
      <c r="GC30" s="2"/>
      <c r="GD30" s="2">
        <v>1</v>
      </c>
      <c r="GE30" s="2"/>
      <c r="GF30" s="2">
        <v>414110163</v>
      </c>
      <c r="GG30" s="2">
        <v>2</v>
      </c>
      <c r="GH30" s="2">
        <v>1</v>
      </c>
      <c r="GI30" s="2">
        <v>-2</v>
      </c>
      <c r="GJ30" s="2">
        <v>0</v>
      </c>
      <c r="GK30" s="2">
        <v>0</v>
      </c>
      <c r="GL30" s="2">
        <f t="shared" si="45"/>
        <v>0</v>
      </c>
      <c r="GM30" s="2">
        <f t="shared" si="46"/>
        <v>597.88</v>
      </c>
      <c r="GN30" s="2">
        <f t="shared" si="47"/>
        <v>0</v>
      </c>
      <c r="GO30" s="2">
        <f t="shared" si="48"/>
        <v>0</v>
      </c>
      <c r="GP30" s="2">
        <f t="shared" si="49"/>
        <v>597.88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>
        <f t="shared" si="52"/>
        <v>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ROW(SmtRes!A30)</f>
        <v>30</v>
      </c>
      <c r="D31">
        <f>ROW(EtalonRes!A56)</f>
        <v>56</v>
      </c>
      <c r="E31" t="s">
        <v>33</v>
      </c>
      <c r="F31" t="s">
        <v>34</v>
      </c>
      <c r="G31" t="s">
        <v>35</v>
      </c>
      <c r="H31" t="s">
        <v>15</v>
      </c>
      <c r="I31">
        <f>'1.Лок.смета.и.Акт'!E71</f>
        <v>1</v>
      </c>
      <c r="J31">
        <v>0</v>
      </c>
      <c r="O31">
        <f t="shared" si="14"/>
        <v>5337.2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5337.2</v>
      </c>
      <c r="T31">
        <f t="shared" si="19"/>
        <v>0</v>
      </c>
      <c r="U31">
        <f t="shared" si="20"/>
        <v>22.5</v>
      </c>
      <c r="V31">
        <f t="shared" si="21"/>
        <v>0</v>
      </c>
      <c r="W31">
        <f t="shared" si="22"/>
        <v>0</v>
      </c>
      <c r="X31">
        <f t="shared" si="23"/>
        <v>2935.46</v>
      </c>
      <c r="Y31">
        <f t="shared" si="24"/>
        <v>1707.9</v>
      </c>
      <c r="AA31">
        <v>34719250</v>
      </c>
      <c r="AB31">
        <f t="shared" si="25"/>
        <v>291.64999999999998</v>
      </c>
      <c r="AC31">
        <f t="shared" si="53"/>
        <v>0</v>
      </c>
      <c r="AD31">
        <f t="shared" si="26"/>
        <v>0</v>
      </c>
      <c r="AE31">
        <f t="shared" si="27"/>
        <v>0</v>
      </c>
      <c r="AF31">
        <f t="shared" si="28"/>
        <v>291.64999999999998</v>
      </c>
      <c r="AG31">
        <f t="shared" si="29"/>
        <v>0</v>
      </c>
      <c r="AH31">
        <f t="shared" si="30"/>
        <v>22.5</v>
      </c>
      <c r="AI31">
        <f t="shared" si="31"/>
        <v>0</v>
      </c>
      <c r="AJ31">
        <f t="shared" si="32"/>
        <v>0</v>
      </c>
      <c r="AK31">
        <f>AL31+AM31+AO31</f>
        <v>291.65199999999999</v>
      </c>
      <c r="AL31">
        <v>0</v>
      </c>
      <c r="AM31">
        <v>0</v>
      </c>
      <c r="AN31">
        <v>0</v>
      </c>
      <c r="AO31" s="51">
        <f>'1.Лок.смета.и.Акт'!F72</f>
        <v>291.65199999999999</v>
      </c>
      <c r="AP31">
        <v>0</v>
      </c>
      <c r="AQ31">
        <f>'1.Лок.смета.и.Акт'!E75</f>
        <v>22.5</v>
      </c>
      <c r="AR31">
        <v>0</v>
      </c>
      <c r="AS31">
        <v>0</v>
      </c>
      <c r="AT31">
        <v>55</v>
      </c>
      <c r="AU31">
        <v>32</v>
      </c>
      <c r="AV31">
        <v>1</v>
      </c>
      <c r="AW31">
        <v>1</v>
      </c>
      <c r="AZ31">
        <v>1</v>
      </c>
      <c r="BA31">
        <f>'1.Лок.смета.и.Акт'!J72</f>
        <v>18.3</v>
      </c>
      <c r="BB31">
        <v>16.8</v>
      </c>
      <c r="BC31">
        <v>16.8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36</v>
      </c>
      <c r="BM31">
        <v>200001</v>
      </c>
      <c r="BN31">
        <v>0</v>
      </c>
      <c r="BO31" t="s">
        <v>3</v>
      </c>
      <c r="BP31">
        <v>0</v>
      </c>
      <c r="BQ31">
        <v>5</v>
      </c>
      <c r="BR31">
        <v>0</v>
      </c>
      <c r="BS31">
        <v>16.8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65</v>
      </c>
      <c r="CA31">
        <v>40</v>
      </c>
      <c r="CE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5337.2</v>
      </c>
      <c r="CQ31">
        <f t="shared" si="34"/>
        <v>0</v>
      </c>
      <c r="CR31">
        <f t="shared" si="35"/>
        <v>0</v>
      </c>
      <c r="CS31">
        <f t="shared" si="36"/>
        <v>0</v>
      </c>
      <c r="CT31">
        <f t="shared" si="37"/>
        <v>5337.1949999999997</v>
      </c>
      <c r="CU31">
        <f t="shared" si="38"/>
        <v>0</v>
      </c>
      <c r="CV31">
        <f t="shared" si="39"/>
        <v>22.5</v>
      </c>
      <c r="CW31">
        <f t="shared" si="40"/>
        <v>0</v>
      </c>
      <c r="CX31">
        <f t="shared" si="41"/>
        <v>0</v>
      </c>
      <c r="CY31">
        <f t="shared" si="42"/>
        <v>2935.46</v>
      </c>
      <c r="CZ31">
        <f t="shared" si="43"/>
        <v>1707.904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15</v>
      </c>
      <c r="DW31" t="str">
        <f>'1.Лок.смета.и.Акт'!D71</f>
        <v>ШТ</v>
      </c>
      <c r="DX31">
        <v>1</v>
      </c>
      <c r="EE31">
        <v>32653283</v>
      </c>
      <c r="EF31">
        <v>5</v>
      </c>
      <c r="EG31" t="s">
        <v>37</v>
      </c>
      <c r="EH31">
        <v>0</v>
      </c>
      <c r="EI31" t="s">
        <v>3</v>
      </c>
      <c r="EJ31">
        <v>4</v>
      </c>
      <c r="EK31">
        <v>200001</v>
      </c>
      <c r="EL31" t="s">
        <v>38</v>
      </c>
      <c r="EM31" t="s">
        <v>39</v>
      </c>
      <c r="EO31" t="s">
        <v>3</v>
      </c>
      <c r="EQ31">
        <v>0</v>
      </c>
      <c r="ER31">
        <f>ES31+ET31+EV31</f>
        <v>291.65199999999999</v>
      </c>
      <c r="ES31">
        <v>0</v>
      </c>
      <c r="ET31">
        <v>0</v>
      </c>
      <c r="EU31">
        <v>0</v>
      </c>
      <c r="EV31" s="51">
        <f>'1.Лок.смета.и.Акт'!F72</f>
        <v>291.65199999999999</v>
      </c>
      <c r="EW31">
        <f>'1.Лок.смета.и.Акт'!E75</f>
        <v>22.5</v>
      </c>
      <c r="EX31">
        <v>0</v>
      </c>
      <c r="EY31">
        <v>0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65</v>
      </c>
      <c r="FY31">
        <v>40</v>
      </c>
      <c r="GA31" t="s">
        <v>3</v>
      </c>
      <c r="GD31">
        <v>1</v>
      </c>
      <c r="GF31">
        <v>414110163</v>
      </c>
      <c r="GG31">
        <v>2</v>
      </c>
      <c r="GH31">
        <v>1</v>
      </c>
      <c r="GI31">
        <v>4</v>
      </c>
      <c r="GJ31">
        <v>0</v>
      </c>
      <c r="GK31">
        <v>0</v>
      </c>
      <c r="GL31">
        <f t="shared" si="45"/>
        <v>0</v>
      </c>
      <c r="GM31">
        <f t="shared" si="46"/>
        <v>9980.56</v>
      </c>
      <c r="GN31">
        <f t="shared" si="47"/>
        <v>0</v>
      </c>
      <c r="GO31">
        <f t="shared" si="48"/>
        <v>0</v>
      </c>
      <c r="GP31">
        <f t="shared" si="49"/>
        <v>9980.56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16.8</v>
      </c>
      <c r="GX31">
        <f t="shared" si="51"/>
        <v>0</v>
      </c>
      <c r="HA31">
        <v>0</v>
      </c>
      <c r="HB31">
        <v>0</v>
      </c>
      <c r="HC31">
        <f t="shared" si="52"/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ROW(SmtRes!A32)</f>
        <v>32</v>
      </c>
      <c r="D32" s="2">
        <f>ROW(EtalonRes!A58)</f>
        <v>58</v>
      </c>
      <c r="E32" s="2" t="s">
        <v>40</v>
      </c>
      <c r="F32" s="2" t="s">
        <v>41</v>
      </c>
      <c r="G32" s="2" t="s">
        <v>42</v>
      </c>
      <c r="H32" s="2" t="s">
        <v>15</v>
      </c>
      <c r="I32" s="2">
        <f>'1.Лок.смета.и.Акт'!E77</f>
        <v>1</v>
      </c>
      <c r="J32" s="2">
        <v>0</v>
      </c>
      <c r="K32" s="2"/>
      <c r="L32" s="2"/>
      <c r="M32" s="2"/>
      <c r="N32" s="2"/>
      <c r="O32" s="2">
        <f t="shared" si="14"/>
        <v>20.75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20.75</v>
      </c>
      <c r="T32" s="2">
        <f t="shared" si="19"/>
        <v>0</v>
      </c>
      <c r="U32" s="2">
        <f t="shared" si="20"/>
        <v>1.62</v>
      </c>
      <c r="V32" s="2">
        <f t="shared" si="21"/>
        <v>0</v>
      </c>
      <c r="W32" s="2">
        <f t="shared" si="22"/>
        <v>0</v>
      </c>
      <c r="X32" s="2">
        <f t="shared" si="23"/>
        <v>13.49</v>
      </c>
      <c r="Y32" s="2">
        <f t="shared" si="24"/>
        <v>8.3000000000000007</v>
      </c>
      <c r="Z32" s="2"/>
      <c r="AA32" s="2">
        <v>34719249</v>
      </c>
      <c r="AB32" s="2">
        <f t="shared" si="25"/>
        <v>20.75</v>
      </c>
      <c r="AC32" s="2">
        <f t="shared" si="53"/>
        <v>0</v>
      </c>
      <c r="AD32" s="2">
        <f t="shared" si="26"/>
        <v>0</v>
      </c>
      <c r="AE32" s="2">
        <f t="shared" si="27"/>
        <v>0</v>
      </c>
      <c r="AF32" s="2">
        <f t="shared" si="28"/>
        <v>20.75</v>
      </c>
      <c r="AG32" s="2">
        <f t="shared" si="29"/>
        <v>0</v>
      </c>
      <c r="AH32" s="2">
        <f t="shared" si="30"/>
        <v>1.62</v>
      </c>
      <c r="AI32" s="2">
        <f t="shared" si="31"/>
        <v>0</v>
      </c>
      <c r="AJ32" s="2">
        <f t="shared" si="32"/>
        <v>0</v>
      </c>
      <c r="AK32" s="2">
        <v>20.75</v>
      </c>
      <c r="AL32" s="2">
        <v>0</v>
      </c>
      <c r="AM32" s="2">
        <v>0</v>
      </c>
      <c r="AN32" s="2">
        <v>0</v>
      </c>
      <c r="AO32" s="2">
        <v>20.75</v>
      </c>
      <c r="AP32" s="2">
        <v>0</v>
      </c>
      <c r="AQ32" s="2">
        <v>1.62</v>
      </c>
      <c r="AR32" s="2">
        <v>0</v>
      </c>
      <c r="AS32" s="2">
        <v>0</v>
      </c>
      <c r="AT32" s="2">
        <v>65</v>
      </c>
      <c r="AU32" s="2">
        <v>40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4</v>
      </c>
      <c r="BJ32" s="2" t="s">
        <v>43</v>
      </c>
      <c r="BK32" s="2"/>
      <c r="BL32" s="2"/>
      <c r="BM32" s="2">
        <v>200001</v>
      </c>
      <c r="BN32" s="2">
        <v>0</v>
      </c>
      <c r="BO32" s="2" t="s">
        <v>3</v>
      </c>
      <c r="BP32" s="2">
        <v>0</v>
      </c>
      <c r="BQ32" s="2">
        <v>5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65</v>
      </c>
      <c r="CA32" s="2">
        <v>40</v>
      </c>
      <c r="CB32" s="2"/>
      <c r="CC32" s="2"/>
      <c r="CD32" s="2"/>
      <c r="CE32" s="2">
        <v>0</v>
      </c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20.75</v>
      </c>
      <c r="CQ32" s="2">
        <f t="shared" si="34"/>
        <v>0</v>
      </c>
      <c r="CR32" s="2">
        <f t="shared" si="35"/>
        <v>0</v>
      </c>
      <c r="CS32" s="2">
        <f t="shared" si="36"/>
        <v>0</v>
      </c>
      <c r="CT32" s="2">
        <f t="shared" si="37"/>
        <v>20.75</v>
      </c>
      <c r="CU32" s="2">
        <f t="shared" si="38"/>
        <v>0</v>
      </c>
      <c r="CV32" s="2">
        <f t="shared" si="39"/>
        <v>1.62</v>
      </c>
      <c r="CW32" s="2">
        <f t="shared" si="40"/>
        <v>0</v>
      </c>
      <c r="CX32" s="2">
        <f t="shared" si="41"/>
        <v>0</v>
      </c>
      <c r="CY32" s="2">
        <f t="shared" si="42"/>
        <v>13.487500000000001</v>
      </c>
      <c r="CZ32" s="2">
        <f t="shared" si="43"/>
        <v>8.3000000000000007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15</v>
      </c>
      <c r="DW32" s="2" t="s">
        <v>15</v>
      </c>
      <c r="DX32" s="2">
        <v>1</v>
      </c>
      <c r="DY32" s="2"/>
      <c r="DZ32" s="2"/>
      <c r="EA32" s="2"/>
      <c r="EB32" s="2"/>
      <c r="EC32" s="2"/>
      <c r="ED32" s="2"/>
      <c r="EE32" s="2">
        <v>32653283</v>
      </c>
      <c r="EF32" s="2">
        <v>5</v>
      </c>
      <c r="EG32" s="2" t="s">
        <v>37</v>
      </c>
      <c r="EH32" s="2">
        <v>0</v>
      </c>
      <c r="EI32" s="2" t="s">
        <v>3</v>
      </c>
      <c r="EJ32" s="2">
        <v>4</v>
      </c>
      <c r="EK32" s="2">
        <v>200001</v>
      </c>
      <c r="EL32" s="2" t="s">
        <v>38</v>
      </c>
      <c r="EM32" s="2" t="s">
        <v>39</v>
      </c>
      <c r="EN32" s="2"/>
      <c r="EO32" s="2" t="s">
        <v>3</v>
      </c>
      <c r="EP32" s="2"/>
      <c r="EQ32" s="2">
        <v>0</v>
      </c>
      <c r="ER32" s="2">
        <v>20.75</v>
      </c>
      <c r="ES32" s="2">
        <v>0</v>
      </c>
      <c r="ET32" s="2">
        <v>0</v>
      </c>
      <c r="EU32" s="2">
        <v>0</v>
      </c>
      <c r="EV32" s="2">
        <v>20.75</v>
      </c>
      <c r="EW32" s="2">
        <v>1.62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65</v>
      </c>
      <c r="FY32" s="2">
        <v>40</v>
      </c>
      <c r="FZ32" s="2"/>
      <c r="GA32" s="2" t="s">
        <v>3</v>
      </c>
      <c r="GB32" s="2"/>
      <c r="GC32" s="2"/>
      <c r="GD32" s="2">
        <v>1</v>
      </c>
      <c r="GE32" s="2"/>
      <c r="GF32" s="2">
        <v>1412928019</v>
      </c>
      <c r="GG32" s="2">
        <v>2</v>
      </c>
      <c r="GH32" s="2">
        <v>1</v>
      </c>
      <c r="GI32" s="2">
        <v>-2</v>
      </c>
      <c r="GJ32" s="2">
        <v>0</v>
      </c>
      <c r="GK32" s="2">
        <v>0</v>
      </c>
      <c r="GL32" s="2">
        <f t="shared" si="45"/>
        <v>0</v>
      </c>
      <c r="GM32" s="2">
        <f t="shared" si="46"/>
        <v>42.54</v>
      </c>
      <c r="GN32" s="2">
        <f t="shared" si="47"/>
        <v>0</v>
      </c>
      <c r="GO32" s="2">
        <f t="shared" si="48"/>
        <v>0</v>
      </c>
      <c r="GP32" s="2">
        <f t="shared" si="49"/>
        <v>42.54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>
        <f t="shared" si="52"/>
        <v>0</v>
      </c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ROW(SmtRes!A34)</f>
        <v>34</v>
      </c>
      <c r="D33">
        <f>ROW(EtalonRes!A60)</f>
        <v>60</v>
      </c>
      <c r="E33" t="s">
        <v>40</v>
      </c>
      <c r="F33" t="s">
        <v>41</v>
      </c>
      <c r="G33" t="s">
        <v>42</v>
      </c>
      <c r="H33" t="s">
        <v>15</v>
      </c>
      <c r="I33">
        <f>'1.Лок.смета.и.Акт'!E77</f>
        <v>1</v>
      </c>
      <c r="J33">
        <v>0</v>
      </c>
      <c r="O33">
        <f t="shared" si="14"/>
        <v>379.73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379.73</v>
      </c>
      <c r="T33">
        <f t="shared" si="19"/>
        <v>0</v>
      </c>
      <c r="U33">
        <f t="shared" si="20"/>
        <v>1.62</v>
      </c>
      <c r="V33">
        <f t="shared" si="21"/>
        <v>0</v>
      </c>
      <c r="W33">
        <f t="shared" si="22"/>
        <v>0</v>
      </c>
      <c r="X33">
        <f t="shared" si="23"/>
        <v>208.85</v>
      </c>
      <c r="Y33">
        <f t="shared" si="24"/>
        <v>121.51</v>
      </c>
      <c r="AA33">
        <v>34719250</v>
      </c>
      <c r="AB33">
        <f t="shared" si="25"/>
        <v>20.75</v>
      </c>
      <c r="AC33">
        <f t="shared" si="53"/>
        <v>0</v>
      </c>
      <c r="AD33">
        <f t="shared" si="26"/>
        <v>0</v>
      </c>
      <c r="AE33">
        <f t="shared" si="27"/>
        <v>0</v>
      </c>
      <c r="AF33">
        <f t="shared" si="28"/>
        <v>20.75</v>
      </c>
      <c r="AG33">
        <f t="shared" si="29"/>
        <v>0</v>
      </c>
      <c r="AH33">
        <f t="shared" si="30"/>
        <v>1.62</v>
      </c>
      <c r="AI33">
        <f t="shared" si="31"/>
        <v>0</v>
      </c>
      <c r="AJ33">
        <f t="shared" si="32"/>
        <v>0</v>
      </c>
      <c r="AK33">
        <f>AL33+AM33+AO33</f>
        <v>20.7546</v>
      </c>
      <c r="AL33">
        <v>0</v>
      </c>
      <c r="AM33">
        <v>0</v>
      </c>
      <c r="AN33">
        <v>0</v>
      </c>
      <c r="AO33" s="51">
        <f>'1.Лок.смета.и.Акт'!F78</f>
        <v>20.7546</v>
      </c>
      <c r="AP33">
        <v>0</v>
      </c>
      <c r="AQ33">
        <f>'1.Лок.смета.и.Акт'!E81</f>
        <v>1.62</v>
      </c>
      <c r="AR33">
        <v>0</v>
      </c>
      <c r="AS33">
        <v>0</v>
      </c>
      <c r="AT33">
        <v>55</v>
      </c>
      <c r="AU33">
        <v>32</v>
      </c>
      <c r="AV33">
        <v>1</v>
      </c>
      <c r="AW33">
        <v>1</v>
      </c>
      <c r="AZ33">
        <v>1</v>
      </c>
      <c r="BA33">
        <f>'1.Лок.смета.и.Акт'!J78</f>
        <v>18.3</v>
      </c>
      <c r="BB33">
        <v>16.8</v>
      </c>
      <c r="BC33">
        <v>16.8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4</v>
      </c>
      <c r="BJ33" t="s">
        <v>43</v>
      </c>
      <c r="BM33">
        <v>200001</v>
      </c>
      <c r="BN33">
        <v>0</v>
      </c>
      <c r="BO33" t="s">
        <v>3</v>
      </c>
      <c r="BP33">
        <v>0</v>
      </c>
      <c r="BQ33">
        <v>5</v>
      </c>
      <c r="BR33">
        <v>0</v>
      </c>
      <c r="BS33">
        <v>16.8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65</v>
      </c>
      <c r="CA33">
        <v>40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379.73</v>
      </c>
      <c r="CQ33">
        <f t="shared" si="34"/>
        <v>0</v>
      </c>
      <c r="CR33">
        <f t="shared" si="35"/>
        <v>0</v>
      </c>
      <c r="CS33">
        <f t="shared" si="36"/>
        <v>0</v>
      </c>
      <c r="CT33">
        <f t="shared" si="37"/>
        <v>379.72500000000002</v>
      </c>
      <c r="CU33">
        <f t="shared" si="38"/>
        <v>0</v>
      </c>
      <c r="CV33">
        <f t="shared" si="39"/>
        <v>1.62</v>
      </c>
      <c r="CW33">
        <f t="shared" si="40"/>
        <v>0</v>
      </c>
      <c r="CX33">
        <f t="shared" si="41"/>
        <v>0</v>
      </c>
      <c r="CY33">
        <f t="shared" si="42"/>
        <v>208.85150000000002</v>
      </c>
      <c r="CZ33">
        <f t="shared" si="43"/>
        <v>121.51360000000001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15</v>
      </c>
      <c r="DW33" t="str">
        <f>'1.Лок.смета.и.Акт'!D77</f>
        <v>ШТ</v>
      </c>
      <c r="DX33">
        <v>1</v>
      </c>
      <c r="EE33">
        <v>32653283</v>
      </c>
      <c r="EF33">
        <v>5</v>
      </c>
      <c r="EG33" t="s">
        <v>37</v>
      </c>
      <c r="EH33">
        <v>0</v>
      </c>
      <c r="EI33" t="s">
        <v>3</v>
      </c>
      <c r="EJ33">
        <v>4</v>
      </c>
      <c r="EK33">
        <v>200001</v>
      </c>
      <c r="EL33" t="s">
        <v>38</v>
      </c>
      <c r="EM33" t="s">
        <v>39</v>
      </c>
      <c r="EO33" t="s">
        <v>3</v>
      </c>
      <c r="EQ33">
        <v>0</v>
      </c>
      <c r="ER33">
        <f>ES33+ET33+EV33</f>
        <v>20.7546</v>
      </c>
      <c r="ES33">
        <v>0</v>
      </c>
      <c r="ET33">
        <v>0</v>
      </c>
      <c r="EU33">
        <v>0</v>
      </c>
      <c r="EV33" s="51">
        <f>'1.Лок.смета.и.Акт'!F78</f>
        <v>20.7546</v>
      </c>
      <c r="EW33">
        <f>'1.Лок.смета.и.Акт'!E81</f>
        <v>1.62</v>
      </c>
      <c r="EX33">
        <v>0</v>
      </c>
      <c r="EY33">
        <v>0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65</v>
      </c>
      <c r="FY33">
        <v>40</v>
      </c>
      <c r="GA33" t="s">
        <v>3</v>
      </c>
      <c r="GD33">
        <v>1</v>
      </c>
      <c r="GF33">
        <v>1412928019</v>
      </c>
      <c r="GG33">
        <v>2</v>
      </c>
      <c r="GH33">
        <v>1</v>
      </c>
      <c r="GI33">
        <v>4</v>
      </c>
      <c r="GJ33">
        <v>0</v>
      </c>
      <c r="GK33">
        <v>0</v>
      </c>
      <c r="GL33">
        <f t="shared" si="45"/>
        <v>0</v>
      </c>
      <c r="GM33">
        <f t="shared" si="46"/>
        <v>710.09</v>
      </c>
      <c r="GN33">
        <f t="shared" si="47"/>
        <v>0</v>
      </c>
      <c r="GO33">
        <f t="shared" si="48"/>
        <v>0</v>
      </c>
      <c r="GP33">
        <f t="shared" si="49"/>
        <v>710.09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16.8</v>
      </c>
      <c r="GX33">
        <f t="shared" si="51"/>
        <v>0</v>
      </c>
      <c r="HA33">
        <v>0</v>
      </c>
      <c r="HB33">
        <v>0</v>
      </c>
      <c r="HC33">
        <f t="shared" si="52"/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ROW(EtalonRes!A62)</f>
        <v>62</v>
      </c>
      <c r="E34" s="2" t="s">
        <v>44</v>
      </c>
      <c r="F34" s="2" t="s">
        <v>45</v>
      </c>
      <c r="G34" s="2" t="s">
        <v>46</v>
      </c>
      <c r="H34" s="2" t="s">
        <v>47</v>
      </c>
      <c r="I34" s="2">
        <f>'1.Лок.смета.и.Акт'!E83</f>
        <v>1</v>
      </c>
      <c r="J34" s="2">
        <v>0</v>
      </c>
      <c r="K34" s="2"/>
      <c r="L34" s="2"/>
      <c r="M34" s="2"/>
      <c r="N34" s="2"/>
      <c r="O34" s="2">
        <f t="shared" si="14"/>
        <v>165.95</v>
      </c>
      <c r="P34" s="2">
        <f t="shared" si="15"/>
        <v>0</v>
      </c>
      <c r="Q34" s="2">
        <f t="shared" si="16"/>
        <v>0</v>
      </c>
      <c r="R34" s="2">
        <f t="shared" si="17"/>
        <v>0</v>
      </c>
      <c r="S34" s="2">
        <f t="shared" si="18"/>
        <v>165.95</v>
      </c>
      <c r="T34" s="2">
        <f t="shared" si="19"/>
        <v>0</v>
      </c>
      <c r="U34" s="2">
        <f t="shared" si="20"/>
        <v>12.96</v>
      </c>
      <c r="V34" s="2">
        <f t="shared" si="21"/>
        <v>0</v>
      </c>
      <c r="W34" s="2">
        <f t="shared" si="22"/>
        <v>0</v>
      </c>
      <c r="X34" s="2">
        <f t="shared" si="23"/>
        <v>107.87</v>
      </c>
      <c r="Y34" s="2">
        <f t="shared" si="24"/>
        <v>66.38</v>
      </c>
      <c r="Z34" s="2"/>
      <c r="AA34" s="2">
        <v>34719249</v>
      </c>
      <c r="AB34" s="2">
        <f t="shared" si="25"/>
        <v>165.95</v>
      </c>
      <c r="AC34" s="2">
        <f t="shared" si="53"/>
        <v>0</v>
      </c>
      <c r="AD34" s="2">
        <f t="shared" si="26"/>
        <v>0</v>
      </c>
      <c r="AE34" s="2">
        <f t="shared" si="27"/>
        <v>0</v>
      </c>
      <c r="AF34" s="2">
        <f t="shared" si="28"/>
        <v>165.95</v>
      </c>
      <c r="AG34" s="2">
        <f t="shared" si="29"/>
        <v>0</v>
      </c>
      <c r="AH34" s="2">
        <f t="shared" si="30"/>
        <v>12.96</v>
      </c>
      <c r="AI34" s="2">
        <f t="shared" si="31"/>
        <v>0</v>
      </c>
      <c r="AJ34" s="2">
        <f t="shared" si="32"/>
        <v>0</v>
      </c>
      <c r="AK34" s="2">
        <v>165.95</v>
      </c>
      <c r="AL34" s="2">
        <v>0</v>
      </c>
      <c r="AM34" s="2">
        <v>0</v>
      </c>
      <c r="AN34" s="2">
        <v>0</v>
      </c>
      <c r="AO34" s="2">
        <v>165.95</v>
      </c>
      <c r="AP34" s="2">
        <v>0</v>
      </c>
      <c r="AQ34" s="2">
        <v>12.96</v>
      </c>
      <c r="AR34" s="2">
        <v>0</v>
      </c>
      <c r="AS34" s="2">
        <v>0</v>
      </c>
      <c r="AT34" s="2">
        <v>65</v>
      </c>
      <c r="AU34" s="2">
        <v>40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4</v>
      </c>
      <c r="BJ34" s="2" t="s">
        <v>48</v>
      </c>
      <c r="BK34" s="2"/>
      <c r="BL34" s="2"/>
      <c r="BM34" s="2">
        <v>200001</v>
      </c>
      <c r="BN34" s="2">
        <v>0</v>
      </c>
      <c r="BO34" s="2" t="s">
        <v>3</v>
      </c>
      <c r="BP34" s="2">
        <v>0</v>
      </c>
      <c r="BQ34" s="2">
        <v>5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65</v>
      </c>
      <c r="CA34" s="2">
        <v>40</v>
      </c>
      <c r="CB34" s="2"/>
      <c r="CC34" s="2"/>
      <c r="CD34" s="2"/>
      <c r="CE34" s="2">
        <v>0</v>
      </c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165.95</v>
      </c>
      <c r="CQ34" s="2">
        <f t="shared" si="34"/>
        <v>0</v>
      </c>
      <c r="CR34" s="2">
        <f t="shared" si="35"/>
        <v>0</v>
      </c>
      <c r="CS34" s="2">
        <f t="shared" si="36"/>
        <v>0</v>
      </c>
      <c r="CT34" s="2">
        <f t="shared" si="37"/>
        <v>165.95</v>
      </c>
      <c r="CU34" s="2">
        <f t="shared" si="38"/>
        <v>0</v>
      </c>
      <c r="CV34" s="2">
        <f t="shared" si="39"/>
        <v>12.96</v>
      </c>
      <c r="CW34" s="2">
        <f t="shared" si="40"/>
        <v>0</v>
      </c>
      <c r="CX34" s="2">
        <f t="shared" si="41"/>
        <v>0</v>
      </c>
      <c r="CY34" s="2">
        <f t="shared" si="42"/>
        <v>107.86750000000001</v>
      </c>
      <c r="CZ34" s="2">
        <f t="shared" si="43"/>
        <v>66.38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47</v>
      </c>
      <c r="DW34" s="2" t="s">
        <v>47</v>
      </c>
      <c r="DX34" s="2">
        <v>1</v>
      </c>
      <c r="DY34" s="2"/>
      <c r="DZ34" s="2"/>
      <c r="EA34" s="2"/>
      <c r="EB34" s="2"/>
      <c r="EC34" s="2"/>
      <c r="ED34" s="2"/>
      <c r="EE34" s="2">
        <v>32653283</v>
      </c>
      <c r="EF34" s="2">
        <v>5</v>
      </c>
      <c r="EG34" s="2" t="s">
        <v>37</v>
      </c>
      <c r="EH34" s="2">
        <v>0</v>
      </c>
      <c r="EI34" s="2" t="s">
        <v>3</v>
      </c>
      <c r="EJ34" s="2">
        <v>4</v>
      </c>
      <c r="EK34" s="2">
        <v>200001</v>
      </c>
      <c r="EL34" s="2" t="s">
        <v>38</v>
      </c>
      <c r="EM34" s="2" t="s">
        <v>39</v>
      </c>
      <c r="EN34" s="2"/>
      <c r="EO34" s="2" t="s">
        <v>3</v>
      </c>
      <c r="EP34" s="2"/>
      <c r="EQ34" s="2">
        <v>0</v>
      </c>
      <c r="ER34" s="2">
        <v>165.95</v>
      </c>
      <c r="ES34" s="2">
        <v>0</v>
      </c>
      <c r="ET34" s="2">
        <v>0</v>
      </c>
      <c r="EU34" s="2">
        <v>0</v>
      </c>
      <c r="EV34" s="2">
        <v>165.95</v>
      </c>
      <c r="EW34" s="2">
        <v>12.96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65</v>
      </c>
      <c r="FY34" s="2">
        <v>40</v>
      </c>
      <c r="FZ34" s="2"/>
      <c r="GA34" s="2" t="s">
        <v>3</v>
      </c>
      <c r="GB34" s="2"/>
      <c r="GC34" s="2"/>
      <c r="GD34" s="2">
        <v>1</v>
      </c>
      <c r="GE34" s="2"/>
      <c r="GF34" s="2">
        <v>-931447527</v>
      </c>
      <c r="GG34" s="2">
        <v>2</v>
      </c>
      <c r="GH34" s="2">
        <v>1</v>
      </c>
      <c r="GI34" s="2">
        <v>-2</v>
      </c>
      <c r="GJ34" s="2">
        <v>0</v>
      </c>
      <c r="GK34" s="2">
        <v>0</v>
      </c>
      <c r="GL34" s="2">
        <f t="shared" si="45"/>
        <v>0</v>
      </c>
      <c r="GM34" s="2">
        <f t="shared" si="46"/>
        <v>340.2</v>
      </c>
      <c r="GN34" s="2">
        <f t="shared" si="47"/>
        <v>0</v>
      </c>
      <c r="GO34" s="2">
        <f t="shared" si="48"/>
        <v>0</v>
      </c>
      <c r="GP34" s="2">
        <f t="shared" si="49"/>
        <v>340.2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>
        <f t="shared" si="52"/>
        <v>0</v>
      </c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ROW(SmtRes!A38)</f>
        <v>38</v>
      </c>
      <c r="D35">
        <f>ROW(EtalonRes!A64)</f>
        <v>64</v>
      </c>
      <c r="E35" t="s">
        <v>44</v>
      </c>
      <c r="F35" t="s">
        <v>45</v>
      </c>
      <c r="G35" t="s">
        <v>46</v>
      </c>
      <c r="H35" t="s">
        <v>47</v>
      </c>
      <c r="I35">
        <f>'1.Лок.смета.и.Акт'!E83</f>
        <v>1</v>
      </c>
      <c r="J35">
        <v>0</v>
      </c>
      <c r="O35">
        <f t="shared" si="14"/>
        <v>3036.89</v>
      </c>
      <c r="P35">
        <f t="shared" si="15"/>
        <v>0</v>
      </c>
      <c r="Q35">
        <f t="shared" si="16"/>
        <v>0</v>
      </c>
      <c r="R35">
        <f t="shared" si="17"/>
        <v>0</v>
      </c>
      <c r="S35">
        <f t="shared" si="18"/>
        <v>3036.89</v>
      </c>
      <c r="T35">
        <f t="shared" si="19"/>
        <v>0</v>
      </c>
      <c r="U35">
        <f t="shared" si="20"/>
        <v>12.96</v>
      </c>
      <c r="V35">
        <f t="shared" si="21"/>
        <v>0</v>
      </c>
      <c r="W35">
        <f t="shared" si="22"/>
        <v>0</v>
      </c>
      <c r="X35">
        <f t="shared" si="23"/>
        <v>1670.29</v>
      </c>
      <c r="Y35">
        <f t="shared" si="24"/>
        <v>971.8</v>
      </c>
      <c r="AA35">
        <v>34719250</v>
      </c>
      <c r="AB35">
        <f t="shared" si="25"/>
        <v>165.95</v>
      </c>
      <c r="AC35">
        <f t="shared" si="53"/>
        <v>0</v>
      </c>
      <c r="AD35">
        <f t="shared" si="26"/>
        <v>0</v>
      </c>
      <c r="AE35">
        <f t="shared" si="27"/>
        <v>0</v>
      </c>
      <c r="AF35">
        <f t="shared" si="28"/>
        <v>165.95</v>
      </c>
      <c r="AG35">
        <f t="shared" si="29"/>
        <v>0</v>
      </c>
      <c r="AH35">
        <f t="shared" si="30"/>
        <v>12.96</v>
      </c>
      <c r="AI35">
        <f t="shared" si="31"/>
        <v>0</v>
      </c>
      <c r="AJ35">
        <f t="shared" si="32"/>
        <v>0</v>
      </c>
      <c r="AK35">
        <f>AL35+AM35+AO35</f>
        <v>165.95</v>
      </c>
      <c r="AL35">
        <v>0</v>
      </c>
      <c r="AM35">
        <v>0</v>
      </c>
      <c r="AN35">
        <v>0</v>
      </c>
      <c r="AO35" s="51">
        <f>'1.Лок.смета.и.Акт'!F84</f>
        <v>165.95</v>
      </c>
      <c r="AP35">
        <v>0</v>
      </c>
      <c r="AQ35">
        <f>'1.Лок.смета.и.Акт'!E87</f>
        <v>12.96</v>
      </c>
      <c r="AR35">
        <v>0</v>
      </c>
      <c r="AS35">
        <v>0</v>
      </c>
      <c r="AT35">
        <v>55</v>
      </c>
      <c r="AU35">
        <v>32</v>
      </c>
      <c r="AV35">
        <v>1</v>
      </c>
      <c r="AW35">
        <v>1</v>
      </c>
      <c r="AZ35">
        <v>1</v>
      </c>
      <c r="BA35">
        <f>'1.Лок.смета.и.Акт'!J84</f>
        <v>18.3</v>
      </c>
      <c r="BB35">
        <v>16.8</v>
      </c>
      <c r="BC35">
        <v>16.8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4</v>
      </c>
      <c r="BJ35" t="s">
        <v>48</v>
      </c>
      <c r="BM35">
        <v>200001</v>
      </c>
      <c r="BN35">
        <v>0</v>
      </c>
      <c r="BO35" t="s">
        <v>3</v>
      </c>
      <c r="BP35">
        <v>0</v>
      </c>
      <c r="BQ35">
        <v>5</v>
      </c>
      <c r="BR35">
        <v>0</v>
      </c>
      <c r="BS35">
        <v>16.8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65</v>
      </c>
      <c r="CA35">
        <v>40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3036.89</v>
      </c>
      <c r="CQ35">
        <f t="shared" si="34"/>
        <v>0</v>
      </c>
      <c r="CR35">
        <f t="shared" si="35"/>
        <v>0</v>
      </c>
      <c r="CS35">
        <f t="shared" si="36"/>
        <v>0</v>
      </c>
      <c r="CT35">
        <f t="shared" si="37"/>
        <v>3036.8849999999998</v>
      </c>
      <c r="CU35">
        <f t="shared" si="38"/>
        <v>0</v>
      </c>
      <c r="CV35">
        <f t="shared" si="39"/>
        <v>12.96</v>
      </c>
      <c r="CW35">
        <f t="shared" si="40"/>
        <v>0</v>
      </c>
      <c r="CX35">
        <f t="shared" si="41"/>
        <v>0</v>
      </c>
      <c r="CY35">
        <f t="shared" si="42"/>
        <v>1670.2894999999999</v>
      </c>
      <c r="CZ35">
        <f t="shared" si="43"/>
        <v>971.8048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47</v>
      </c>
      <c r="DW35" t="str">
        <f>'1.Лок.смета.и.Акт'!D83</f>
        <v>100 измерений</v>
      </c>
      <c r="DX35">
        <v>1</v>
      </c>
      <c r="EE35">
        <v>32653283</v>
      </c>
      <c r="EF35">
        <v>5</v>
      </c>
      <c r="EG35" t="s">
        <v>37</v>
      </c>
      <c r="EH35">
        <v>0</v>
      </c>
      <c r="EI35" t="s">
        <v>3</v>
      </c>
      <c r="EJ35">
        <v>4</v>
      </c>
      <c r="EK35">
        <v>200001</v>
      </c>
      <c r="EL35" t="s">
        <v>38</v>
      </c>
      <c r="EM35" t="s">
        <v>39</v>
      </c>
      <c r="EO35" t="s">
        <v>3</v>
      </c>
      <c r="EQ35">
        <v>0</v>
      </c>
      <c r="ER35">
        <f>ES35+ET35+EV35</f>
        <v>165.95</v>
      </c>
      <c r="ES35">
        <v>0</v>
      </c>
      <c r="ET35">
        <v>0</v>
      </c>
      <c r="EU35">
        <v>0</v>
      </c>
      <c r="EV35" s="51">
        <f>'1.Лок.смета.и.Акт'!F84</f>
        <v>165.95</v>
      </c>
      <c r="EW35">
        <f>'1.Лок.смета.и.Акт'!E87</f>
        <v>12.96</v>
      </c>
      <c r="EX35">
        <v>0</v>
      </c>
      <c r="EY35">
        <v>0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65</v>
      </c>
      <c r="FY35">
        <v>40</v>
      </c>
      <c r="GA35" t="s">
        <v>3</v>
      </c>
      <c r="GD35">
        <v>1</v>
      </c>
      <c r="GF35">
        <v>-931447527</v>
      </c>
      <c r="GG35">
        <v>2</v>
      </c>
      <c r="GH35">
        <v>1</v>
      </c>
      <c r="GI35">
        <v>4</v>
      </c>
      <c r="GJ35">
        <v>0</v>
      </c>
      <c r="GK35">
        <v>0</v>
      </c>
      <c r="GL35">
        <f t="shared" si="45"/>
        <v>0</v>
      </c>
      <c r="GM35">
        <f t="shared" si="46"/>
        <v>5678.98</v>
      </c>
      <c r="GN35">
        <f t="shared" si="47"/>
        <v>0</v>
      </c>
      <c r="GO35">
        <f t="shared" si="48"/>
        <v>0</v>
      </c>
      <c r="GP35">
        <f t="shared" si="49"/>
        <v>5678.98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16.8</v>
      </c>
      <c r="GX35">
        <f t="shared" si="51"/>
        <v>0</v>
      </c>
      <c r="HA35">
        <v>0</v>
      </c>
      <c r="HB35">
        <v>0</v>
      </c>
      <c r="HC35">
        <f t="shared" si="52"/>
        <v>0</v>
      </c>
      <c r="IK35">
        <v>0</v>
      </c>
    </row>
    <row r="36" spans="1:255" x14ac:dyDescent="0.2">
      <c r="A36" s="2">
        <v>17</v>
      </c>
      <c r="B36" s="2">
        <v>1</v>
      </c>
      <c r="C36" s="2"/>
      <c r="D36" s="2"/>
      <c r="E36" s="2" t="s">
        <v>49</v>
      </c>
      <c r="F36" s="2" t="s">
        <v>50</v>
      </c>
      <c r="G36" s="2" t="s">
        <v>51</v>
      </c>
      <c r="H36" s="2" t="s">
        <v>52</v>
      </c>
      <c r="I36" s="2">
        <f>'1.Лок.смета.и.Акт'!E89</f>
        <v>1</v>
      </c>
      <c r="J36" s="2">
        <v>0</v>
      </c>
      <c r="K36" s="2"/>
      <c r="L36" s="2"/>
      <c r="M36" s="2"/>
      <c r="N36" s="2"/>
      <c r="O36" s="2">
        <f t="shared" si="14"/>
        <v>8213.0400000000009</v>
      </c>
      <c r="P36" s="2">
        <f t="shared" si="15"/>
        <v>8213.0400000000009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34719249</v>
      </c>
      <c r="AB36" s="2">
        <f t="shared" si="25"/>
        <v>8213.0400000000009</v>
      </c>
      <c r="AC36" s="2">
        <f t="shared" si="53"/>
        <v>8213.0400000000009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8213.0400000000009</v>
      </c>
      <c r="AL36" s="2">
        <v>8213.0400000000009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3</v>
      </c>
      <c r="BI36" s="2">
        <v>1</v>
      </c>
      <c r="BJ36" s="2" t="s">
        <v>3</v>
      </c>
      <c r="BK36" s="2"/>
      <c r="BL36" s="2"/>
      <c r="BM36" s="2">
        <v>1100</v>
      </c>
      <c r="BN36" s="2">
        <v>0</v>
      </c>
      <c r="BO36" s="2" t="s">
        <v>3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0</v>
      </c>
      <c r="CA36" s="2">
        <v>0</v>
      </c>
      <c r="CB36" s="2"/>
      <c r="CC36" s="2"/>
      <c r="CD36" s="2"/>
      <c r="CE36" s="2">
        <v>0</v>
      </c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8213.0400000000009</v>
      </c>
      <c r="CQ36" s="2">
        <f t="shared" si="34"/>
        <v>8213.0400000000009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52</v>
      </c>
      <c r="DW36" s="2" t="s">
        <v>53</v>
      </c>
      <c r="DX36" s="2">
        <v>1</v>
      </c>
      <c r="DY36" s="2"/>
      <c r="DZ36" s="2"/>
      <c r="EA36" s="2"/>
      <c r="EB36" s="2"/>
      <c r="EC36" s="2"/>
      <c r="ED36" s="2"/>
      <c r="EE36" s="2">
        <v>32653538</v>
      </c>
      <c r="EF36" s="2">
        <v>20</v>
      </c>
      <c r="EG36" s="2" t="s">
        <v>54</v>
      </c>
      <c r="EH36" s="2">
        <v>0</v>
      </c>
      <c r="EI36" s="2" t="s">
        <v>3</v>
      </c>
      <c r="EJ36" s="2">
        <v>1</v>
      </c>
      <c r="EK36" s="2">
        <v>1100</v>
      </c>
      <c r="EL36" s="2" t="s">
        <v>55</v>
      </c>
      <c r="EM36" s="2" t="s">
        <v>56</v>
      </c>
      <c r="EN36" s="2"/>
      <c r="EO36" s="2" t="s">
        <v>3</v>
      </c>
      <c r="EP36" s="2"/>
      <c r="EQ36" s="2">
        <v>0</v>
      </c>
      <c r="ER36" s="2">
        <v>0</v>
      </c>
      <c r="ES36" s="2">
        <v>8213.0400000000009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57</v>
      </c>
      <c r="GB36" s="2"/>
      <c r="GC36" s="2"/>
      <c r="GD36" s="2">
        <v>1</v>
      </c>
      <c r="GE36" s="2"/>
      <c r="GF36" s="2">
        <v>1159391210</v>
      </c>
      <c r="GG36" s="2">
        <v>2</v>
      </c>
      <c r="GH36" s="2">
        <v>4</v>
      </c>
      <c r="GI36" s="2">
        <v>-2</v>
      </c>
      <c r="GJ36" s="2">
        <v>0</v>
      </c>
      <c r="GK36" s="2">
        <v>0</v>
      </c>
      <c r="GL36" s="2">
        <f t="shared" si="45"/>
        <v>0</v>
      </c>
      <c r="GM36" s="2">
        <f t="shared" si="46"/>
        <v>8213.0400000000009</v>
      </c>
      <c r="GN36" s="2">
        <f t="shared" si="47"/>
        <v>8213.0400000000009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2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>
        <f t="shared" si="52"/>
        <v>0</v>
      </c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E37" t="s">
        <v>49</v>
      </c>
      <c r="F37" t="str">
        <f>'1.Лок.смета.и.Акт'!B89</f>
        <v>Прайс-лист</v>
      </c>
      <c r="G37" t="str">
        <f>'1.Лок.смета.и.Акт'!C89</f>
        <v>Столбовая трансформаторная подстанция КТП 63/10/0,4 в комплекте с трансформатором ТМГ 63/10/0,4 кВ</v>
      </c>
      <c r="H37" t="s">
        <v>52</v>
      </c>
      <c r="I37">
        <f>'1.Лок.смета.и.Акт'!E89</f>
        <v>1</v>
      </c>
      <c r="J37">
        <v>0</v>
      </c>
      <c r="O37">
        <f t="shared" si="14"/>
        <v>95501.03</v>
      </c>
      <c r="P37">
        <f t="shared" si="15"/>
        <v>95501.03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34719250</v>
      </c>
      <c r="AB37">
        <f t="shared" si="25"/>
        <v>12733.47</v>
      </c>
      <c r="AC37">
        <f t="shared" si="53"/>
        <v>12733.47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8213.0400000000009</v>
      </c>
      <c r="AL37" s="51">
        <f>'1.Лок.смета.и.Акт'!F89</f>
        <v>12733.47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'1.Лок.смета.и.Акт'!J89</f>
        <v>7.5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3</v>
      </c>
      <c r="BM37">
        <v>1100</v>
      </c>
      <c r="BN37">
        <v>0</v>
      </c>
      <c r="BO37" t="s">
        <v>3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E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95501.03</v>
      </c>
      <c r="CQ37">
        <f t="shared" si="34"/>
        <v>95501.024999999994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52</v>
      </c>
      <c r="DW37" t="str">
        <f>'1.Лок.смета.и.Акт'!D89</f>
        <v>1 шт</v>
      </c>
      <c r="DX37">
        <v>1</v>
      </c>
      <c r="EE37">
        <v>32653538</v>
      </c>
      <c r="EF37">
        <v>20</v>
      </c>
      <c r="EG37" t="s">
        <v>54</v>
      </c>
      <c r="EH37">
        <v>0</v>
      </c>
      <c r="EI37" t="s">
        <v>3</v>
      </c>
      <c r="EJ37">
        <v>1</v>
      </c>
      <c r="EK37">
        <v>1100</v>
      </c>
      <c r="EL37" t="s">
        <v>55</v>
      </c>
      <c r="EM37" t="s">
        <v>56</v>
      </c>
      <c r="EO37" t="s">
        <v>3</v>
      </c>
      <c r="EQ37">
        <v>0</v>
      </c>
      <c r="ER37">
        <v>8213.0400000000009</v>
      </c>
      <c r="ES37" s="51">
        <f>'1.Лок.смета.и.Акт'!F89</f>
        <v>12733.47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5</v>
      </c>
      <c r="FC37">
        <v>0</v>
      </c>
      <c r="FD37">
        <v>18</v>
      </c>
      <c r="FF37">
        <v>56670</v>
      </c>
      <c r="FQ37">
        <v>0</v>
      </c>
      <c r="FR37">
        <f t="shared" si="44"/>
        <v>0</v>
      </c>
      <c r="FS37">
        <v>0</v>
      </c>
      <c r="FX37">
        <v>0</v>
      </c>
      <c r="FY37">
        <v>0</v>
      </c>
      <c r="GA37" t="s">
        <v>57</v>
      </c>
      <c r="GD37">
        <v>1</v>
      </c>
      <c r="GF37">
        <v>1159391210</v>
      </c>
      <c r="GG37">
        <v>2</v>
      </c>
      <c r="GH37">
        <v>3</v>
      </c>
      <c r="GI37">
        <v>4</v>
      </c>
      <c r="GJ37">
        <v>0</v>
      </c>
      <c r="GK37">
        <v>0</v>
      </c>
      <c r="GL37">
        <f t="shared" si="45"/>
        <v>0</v>
      </c>
      <c r="GM37">
        <f t="shared" si="46"/>
        <v>95501.03</v>
      </c>
      <c r="GN37">
        <f t="shared" si="47"/>
        <v>95501.03</v>
      </c>
      <c r="GO37">
        <f t="shared" si="48"/>
        <v>0</v>
      </c>
      <c r="GP37">
        <f t="shared" si="49"/>
        <v>0</v>
      </c>
      <c r="GR37">
        <v>1</v>
      </c>
      <c r="GS37">
        <v>1</v>
      </c>
      <c r="GT37">
        <v>0</v>
      </c>
      <c r="GU37" t="s">
        <v>3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HC37">
        <f t="shared" si="52"/>
        <v>0</v>
      </c>
      <c r="IK37">
        <v>0</v>
      </c>
    </row>
    <row r="38" spans="1:255" x14ac:dyDescent="0.2">
      <c r="A38" s="2">
        <v>17</v>
      </c>
      <c r="B38" s="2">
        <v>1</v>
      </c>
      <c r="C38" s="2"/>
      <c r="D38" s="2"/>
      <c r="E38" s="2" t="s">
        <v>58</v>
      </c>
      <c r="F38" s="2" t="s">
        <v>50</v>
      </c>
      <c r="G38" s="2" t="s">
        <v>59</v>
      </c>
      <c r="H38" s="2" t="s">
        <v>60</v>
      </c>
      <c r="I38" s="2">
        <f>'1.Лок.смета.и.Акт'!E92</f>
        <v>12.5</v>
      </c>
      <c r="J38" s="2">
        <v>0</v>
      </c>
      <c r="K38" s="2"/>
      <c r="L38" s="2"/>
      <c r="M38" s="2"/>
      <c r="N38" s="2"/>
      <c r="O38" s="2">
        <f t="shared" si="14"/>
        <v>11.25</v>
      </c>
      <c r="P38" s="2">
        <f t="shared" si="15"/>
        <v>11.25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34719249</v>
      </c>
      <c r="AB38" s="2">
        <f t="shared" si="25"/>
        <v>0.9</v>
      </c>
      <c r="AC38" s="2">
        <f t="shared" si="53"/>
        <v>0.9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0.9</v>
      </c>
      <c r="AL38" s="2">
        <v>0.9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">
        <v>3</v>
      </c>
      <c r="BK38" s="2"/>
      <c r="BL38" s="2"/>
      <c r="BM38" s="2">
        <v>1100</v>
      </c>
      <c r="BN38" s="2">
        <v>0</v>
      </c>
      <c r="BO38" s="2" t="s">
        <v>3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0</v>
      </c>
      <c r="CA38" s="2">
        <v>0</v>
      </c>
      <c r="CB38" s="2"/>
      <c r="CC38" s="2"/>
      <c r="CD38" s="2"/>
      <c r="CE38" s="2">
        <v>0</v>
      </c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11.25</v>
      </c>
      <c r="CQ38" s="2">
        <f t="shared" si="34"/>
        <v>0.9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60</v>
      </c>
      <c r="DW38" s="2" t="s">
        <v>60</v>
      </c>
      <c r="DX38" s="2">
        <v>1</v>
      </c>
      <c r="DY38" s="2"/>
      <c r="DZ38" s="2"/>
      <c r="EA38" s="2"/>
      <c r="EB38" s="2"/>
      <c r="EC38" s="2"/>
      <c r="ED38" s="2"/>
      <c r="EE38" s="2">
        <v>32653538</v>
      </c>
      <c r="EF38" s="2">
        <v>20</v>
      </c>
      <c r="EG38" s="2" t="s">
        <v>54</v>
      </c>
      <c r="EH38" s="2">
        <v>0</v>
      </c>
      <c r="EI38" s="2" t="s">
        <v>3</v>
      </c>
      <c r="EJ38" s="2">
        <v>1</v>
      </c>
      <c r="EK38" s="2">
        <v>1100</v>
      </c>
      <c r="EL38" s="2" t="s">
        <v>55</v>
      </c>
      <c r="EM38" s="2" t="s">
        <v>56</v>
      </c>
      <c r="EN38" s="2"/>
      <c r="EO38" s="2" t="s">
        <v>3</v>
      </c>
      <c r="EP38" s="2"/>
      <c r="EQ38" s="2">
        <v>0</v>
      </c>
      <c r="ER38" s="2">
        <v>0</v>
      </c>
      <c r="ES38" s="2">
        <v>0.9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61</v>
      </c>
      <c r="GB38" s="2"/>
      <c r="GC38" s="2"/>
      <c r="GD38" s="2">
        <v>1</v>
      </c>
      <c r="GE38" s="2"/>
      <c r="GF38" s="2">
        <v>-42201835</v>
      </c>
      <c r="GG38" s="2">
        <v>2</v>
      </c>
      <c r="GH38" s="2">
        <v>4</v>
      </c>
      <c r="GI38" s="2">
        <v>-2</v>
      </c>
      <c r="GJ38" s="2">
        <v>0</v>
      </c>
      <c r="GK38" s="2">
        <v>0</v>
      </c>
      <c r="GL38" s="2">
        <f t="shared" si="45"/>
        <v>0</v>
      </c>
      <c r="GM38" s="2">
        <f t="shared" si="46"/>
        <v>11.25</v>
      </c>
      <c r="GN38" s="2">
        <f t="shared" si="47"/>
        <v>11.25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2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>
        <f t="shared" si="52"/>
        <v>0</v>
      </c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E39" t="s">
        <v>58</v>
      </c>
      <c r="F39" t="str">
        <f>'1.Лок.смета.и.Акт'!B92</f>
        <v>Прайс-лист</v>
      </c>
      <c r="G39" t="str">
        <f>'1.Лок.смета.и.Акт'!C92</f>
        <v>Кислород технический газообразный</v>
      </c>
      <c r="H39" t="s">
        <v>60</v>
      </c>
      <c r="I39">
        <f>'1.Лок.смета.и.Акт'!E92</f>
        <v>12.5</v>
      </c>
      <c r="J39">
        <v>0</v>
      </c>
      <c r="O39">
        <f t="shared" si="14"/>
        <v>84.38</v>
      </c>
      <c r="P39">
        <f t="shared" si="15"/>
        <v>84.38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34719250</v>
      </c>
      <c r="AB39">
        <f t="shared" si="25"/>
        <v>0.9</v>
      </c>
      <c r="AC39">
        <f t="shared" si="53"/>
        <v>0.9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0.9</v>
      </c>
      <c r="AL39" s="51">
        <f>'1.Лок.смета.и.Акт'!F92</f>
        <v>0.9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'1.Лок.смета.и.Акт'!J92</f>
        <v>7.5</v>
      </c>
      <c r="BD39" t="s">
        <v>3</v>
      </c>
      <c r="BE39" t="s">
        <v>3</v>
      </c>
      <c r="BF39" t="s">
        <v>3</v>
      </c>
      <c r="BG39" t="s">
        <v>3</v>
      </c>
      <c r="BH39">
        <v>3</v>
      </c>
      <c r="BI39">
        <v>1</v>
      </c>
      <c r="BJ39" t="s">
        <v>3</v>
      </c>
      <c r="BM39">
        <v>1100</v>
      </c>
      <c r="BN39">
        <v>0</v>
      </c>
      <c r="BO39" t="s">
        <v>3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0</v>
      </c>
      <c r="CA39">
        <v>0</v>
      </c>
      <c r="CE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84.38</v>
      </c>
      <c r="CQ39">
        <f t="shared" si="34"/>
        <v>6.75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60</v>
      </c>
      <c r="DW39" t="str">
        <f>'1.Лок.смета.и.Акт'!D92</f>
        <v>м3</v>
      </c>
      <c r="DX39">
        <v>1</v>
      </c>
      <c r="EE39">
        <v>32653538</v>
      </c>
      <c r="EF39">
        <v>20</v>
      </c>
      <c r="EG39" t="s">
        <v>54</v>
      </c>
      <c r="EH39">
        <v>0</v>
      </c>
      <c r="EI39" t="s">
        <v>3</v>
      </c>
      <c r="EJ39">
        <v>1</v>
      </c>
      <c r="EK39">
        <v>1100</v>
      </c>
      <c r="EL39" t="s">
        <v>55</v>
      </c>
      <c r="EM39" t="s">
        <v>56</v>
      </c>
      <c r="EO39" t="s">
        <v>3</v>
      </c>
      <c r="EQ39">
        <v>0</v>
      </c>
      <c r="ER39">
        <v>0.9</v>
      </c>
      <c r="ES39" s="51">
        <f>'1.Лок.смета.и.Акт'!F92</f>
        <v>0.9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5</v>
      </c>
      <c r="FC39">
        <v>0</v>
      </c>
      <c r="FD39">
        <v>18</v>
      </c>
      <c r="FF39">
        <v>6.22</v>
      </c>
      <c r="FQ39">
        <v>0</v>
      </c>
      <c r="FR39">
        <f t="shared" si="44"/>
        <v>0</v>
      </c>
      <c r="FS39">
        <v>0</v>
      </c>
      <c r="FX39">
        <v>0</v>
      </c>
      <c r="FY39">
        <v>0</v>
      </c>
      <c r="GA39" t="s">
        <v>61</v>
      </c>
      <c r="GD39">
        <v>1</v>
      </c>
      <c r="GF39">
        <v>-42201835</v>
      </c>
      <c r="GG39">
        <v>2</v>
      </c>
      <c r="GH39">
        <v>3</v>
      </c>
      <c r="GI39">
        <v>4</v>
      </c>
      <c r="GJ39">
        <v>0</v>
      </c>
      <c r="GK39">
        <v>0</v>
      </c>
      <c r="GL39">
        <f t="shared" si="45"/>
        <v>0</v>
      </c>
      <c r="GM39">
        <f t="shared" si="46"/>
        <v>84.38</v>
      </c>
      <c r="GN39">
        <f t="shared" si="47"/>
        <v>84.38</v>
      </c>
      <c r="GO39">
        <f t="shared" si="48"/>
        <v>0</v>
      </c>
      <c r="GP39">
        <f t="shared" si="49"/>
        <v>0</v>
      </c>
      <c r="GR39">
        <v>1</v>
      </c>
      <c r="GS39">
        <v>1</v>
      </c>
      <c r="GT39">
        <v>0</v>
      </c>
      <c r="GU39" t="s">
        <v>3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HC39">
        <f t="shared" si="52"/>
        <v>0</v>
      </c>
      <c r="IK39">
        <v>0</v>
      </c>
    </row>
    <row r="40" spans="1:255" x14ac:dyDescent="0.2">
      <c r="A40" s="2">
        <v>17</v>
      </c>
      <c r="B40" s="2">
        <v>1</v>
      </c>
      <c r="C40" s="2"/>
      <c r="D40" s="2"/>
      <c r="E40" s="2" t="s">
        <v>62</v>
      </c>
      <c r="F40" s="2" t="s">
        <v>50</v>
      </c>
      <c r="G40" s="2" t="s">
        <v>63</v>
      </c>
      <c r="H40" s="2" t="s">
        <v>64</v>
      </c>
      <c r="I40" s="2">
        <f>'1.Лок.смета.и.Акт'!E95</f>
        <v>15</v>
      </c>
      <c r="J40" s="2">
        <v>0</v>
      </c>
      <c r="K40" s="2"/>
      <c r="L40" s="2"/>
      <c r="M40" s="2"/>
      <c r="N40" s="2"/>
      <c r="O40" s="2">
        <f t="shared" si="14"/>
        <v>27.45</v>
      </c>
      <c r="P40" s="2">
        <f t="shared" si="15"/>
        <v>27.45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34719249</v>
      </c>
      <c r="AB40" s="2">
        <f t="shared" si="25"/>
        <v>1.83</v>
      </c>
      <c r="AC40" s="2">
        <f t="shared" si="53"/>
        <v>1.83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1.83</v>
      </c>
      <c r="AL40" s="2">
        <v>1.83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3</v>
      </c>
      <c r="BK40" s="2"/>
      <c r="BL40" s="2"/>
      <c r="BM40" s="2">
        <v>1100</v>
      </c>
      <c r="BN40" s="2">
        <v>0</v>
      </c>
      <c r="BO40" s="2" t="s">
        <v>3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0</v>
      </c>
      <c r="CA40" s="2">
        <v>0</v>
      </c>
      <c r="CB40" s="2"/>
      <c r="CC40" s="2"/>
      <c r="CD40" s="2"/>
      <c r="CE40" s="2">
        <v>0</v>
      </c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27.45</v>
      </c>
      <c r="CQ40" s="2">
        <f t="shared" si="34"/>
        <v>1.83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1009</v>
      </c>
      <c r="DV40" s="2" t="s">
        <v>64</v>
      </c>
      <c r="DW40" s="2" t="s">
        <v>64</v>
      </c>
      <c r="DX40" s="2">
        <v>1</v>
      </c>
      <c r="DY40" s="2"/>
      <c r="DZ40" s="2"/>
      <c r="EA40" s="2"/>
      <c r="EB40" s="2"/>
      <c r="EC40" s="2"/>
      <c r="ED40" s="2"/>
      <c r="EE40" s="2">
        <v>32653538</v>
      </c>
      <c r="EF40" s="2">
        <v>20</v>
      </c>
      <c r="EG40" s="2" t="s">
        <v>54</v>
      </c>
      <c r="EH40" s="2">
        <v>0</v>
      </c>
      <c r="EI40" s="2" t="s">
        <v>3</v>
      </c>
      <c r="EJ40" s="2">
        <v>1</v>
      </c>
      <c r="EK40" s="2">
        <v>1100</v>
      </c>
      <c r="EL40" s="2" t="s">
        <v>55</v>
      </c>
      <c r="EM40" s="2" t="s">
        <v>56</v>
      </c>
      <c r="EN40" s="2"/>
      <c r="EO40" s="2" t="s">
        <v>3</v>
      </c>
      <c r="EP40" s="2"/>
      <c r="EQ40" s="2">
        <v>0</v>
      </c>
      <c r="ER40" s="2">
        <v>0</v>
      </c>
      <c r="ES40" s="2">
        <v>1.83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65</v>
      </c>
      <c r="GB40" s="2"/>
      <c r="GC40" s="2"/>
      <c r="GD40" s="2">
        <v>1</v>
      </c>
      <c r="GE40" s="2"/>
      <c r="GF40" s="2">
        <v>1837284148</v>
      </c>
      <c r="GG40" s="2">
        <v>2</v>
      </c>
      <c r="GH40" s="2">
        <v>4</v>
      </c>
      <c r="GI40" s="2">
        <v>-2</v>
      </c>
      <c r="GJ40" s="2">
        <v>0</v>
      </c>
      <c r="GK40" s="2">
        <v>0</v>
      </c>
      <c r="GL40" s="2">
        <f t="shared" si="45"/>
        <v>0</v>
      </c>
      <c r="GM40" s="2">
        <f t="shared" si="46"/>
        <v>27.45</v>
      </c>
      <c r="GN40" s="2">
        <f t="shared" si="47"/>
        <v>27.45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2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>
        <f t="shared" si="52"/>
        <v>0</v>
      </c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E41" t="s">
        <v>62</v>
      </c>
      <c r="F41" t="str">
        <f>'1.Лок.смета.и.Акт'!B95</f>
        <v>Прайс-лист</v>
      </c>
      <c r="G41" t="str">
        <f>'1.Лок.смета.и.Акт'!C95</f>
        <v>Подкладки металлические</v>
      </c>
      <c r="H41" t="s">
        <v>64</v>
      </c>
      <c r="I41">
        <f>'1.Лок.смета.и.Акт'!E95</f>
        <v>15</v>
      </c>
      <c r="J41">
        <v>0</v>
      </c>
      <c r="O41">
        <f t="shared" si="14"/>
        <v>205.88</v>
      </c>
      <c r="P41">
        <f t="shared" si="15"/>
        <v>205.88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34719250</v>
      </c>
      <c r="AB41">
        <f t="shared" si="25"/>
        <v>1.83</v>
      </c>
      <c r="AC41">
        <f t="shared" si="53"/>
        <v>1.83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1.83</v>
      </c>
      <c r="AL41" s="51">
        <f>'1.Лок.смета.и.Акт'!F95</f>
        <v>1.83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'1.Лок.смета.и.Акт'!J95</f>
        <v>7.5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1</v>
      </c>
      <c r="BJ41" t="s">
        <v>3</v>
      </c>
      <c r="BM41">
        <v>1100</v>
      </c>
      <c r="BN41">
        <v>0</v>
      </c>
      <c r="BO41" t="s">
        <v>3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0</v>
      </c>
      <c r="CA41">
        <v>0</v>
      </c>
      <c r="CE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205.88</v>
      </c>
      <c r="CQ41">
        <f t="shared" si="34"/>
        <v>13.725000000000001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1009</v>
      </c>
      <c r="DV41" t="s">
        <v>64</v>
      </c>
      <c r="DW41" t="str">
        <f>'1.Лок.смета.и.Акт'!D95</f>
        <v>кг</v>
      </c>
      <c r="DX41">
        <v>1</v>
      </c>
      <c r="EE41">
        <v>32653538</v>
      </c>
      <c r="EF41">
        <v>20</v>
      </c>
      <c r="EG41" t="s">
        <v>54</v>
      </c>
      <c r="EH41">
        <v>0</v>
      </c>
      <c r="EI41" t="s">
        <v>3</v>
      </c>
      <c r="EJ41">
        <v>1</v>
      </c>
      <c r="EK41">
        <v>1100</v>
      </c>
      <c r="EL41" t="s">
        <v>55</v>
      </c>
      <c r="EM41" t="s">
        <v>56</v>
      </c>
      <c r="EO41" t="s">
        <v>3</v>
      </c>
      <c r="EQ41">
        <v>0</v>
      </c>
      <c r="ER41">
        <v>1.83</v>
      </c>
      <c r="ES41" s="51">
        <f>'1.Лок.смета.и.Акт'!F95</f>
        <v>1.83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5</v>
      </c>
      <c r="FC41">
        <v>0</v>
      </c>
      <c r="FD41">
        <v>18</v>
      </c>
      <c r="FF41">
        <v>12.6</v>
      </c>
      <c r="FQ41">
        <v>0</v>
      </c>
      <c r="FR41">
        <f t="shared" si="44"/>
        <v>0</v>
      </c>
      <c r="FS41">
        <v>0</v>
      </c>
      <c r="FX41">
        <v>0</v>
      </c>
      <c r="FY41">
        <v>0</v>
      </c>
      <c r="GA41" t="s">
        <v>65</v>
      </c>
      <c r="GD41">
        <v>1</v>
      </c>
      <c r="GF41">
        <v>1837284148</v>
      </c>
      <c r="GG41">
        <v>2</v>
      </c>
      <c r="GH41">
        <v>3</v>
      </c>
      <c r="GI41">
        <v>4</v>
      </c>
      <c r="GJ41">
        <v>0</v>
      </c>
      <c r="GK41">
        <v>0</v>
      </c>
      <c r="GL41">
        <f t="shared" si="45"/>
        <v>0</v>
      </c>
      <c r="GM41">
        <f t="shared" si="46"/>
        <v>205.88</v>
      </c>
      <c r="GN41">
        <f t="shared" si="47"/>
        <v>205.88</v>
      </c>
      <c r="GO41">
        <f t="shared" si="48"/>
        <v>0</v>
      </c>
      <c r="GP41">
        <f t="shared" si="49"/>
        <v>0</v>
      </c>
      <c r="GR41">
        <v>1</v>
      </c>
      <c r="GS41">
        <v>1</v>
      </c>
      <c r="GT41">
        <v>0</v>
      </c>
      <c r="GU41" t="s">
        <v>3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HC41">
        <f t="shared" si="52"/>
        <v>0</v>
      </c>
      <c r="IK41">
        <v>0</v>
      </c>
    </row>
    <row r="42" spans="1:255" x14ac:dyDescent="0.2">
      <c r="A42" s="2">
        <v>17</v>
      </c>
      <c r="B42" s="2">
        <v>1</v>
      </c>
      <c r="C42" s="2"/>
      <c r="D42" s="2"/>
      <c r="E42" s="2" t="s">
        <v>66</v>
      </c>
      <c r="F42" s="2" t="s">
        <v>50</v>
      </c>
      <c r="G42" s="2" t="s">
        <v>67</v>
      </c>
      <c r="H42" s="2" t="s">
        <v>64</v>
      </c>
      <c r="I42" s="2">
        <f>'1.Лок.смета.и.Акт'!E98</f>
        <v>5.0999999999999996</v>
      </c>
      <c r="J42" s="2">
        <v>0</v>
      </c>
      <c r="K42" s="2"/>
      <c r="L42" s="2"/>
      <c r="M42" s="2"/>
      <c r="N42" s="2"/>
      <c r="O42" s="2">
        <f t="shared" si="14"/>
        <v>11.27</v>
      </c>
      <c r="P42" s="2">
        <f t="shared" si="15"/>
        <v>11.27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34719249</v>
      </c>
      <c r="AB42" s="2">
        <f t="shared" si="25"/>
        <v>2.21</v>
      </c>
      <c r="AC42" s="2">
        <f t="shared" si="53"/>
        <v>2.21</v>
      </c>
      <c r="AD42" s="2">
        <f t="shared" si="26"/>
        <v>0</v>
      </c>
      <c r="AE42" s="2">
        <f t="shared" si="27"/>
        <v>0</v>
      </c>
      <c r="AF42" s="2">
        <f t="shared" si="28"/>
        <v>0</v>
      </c>
      <c r="AG42" s="2">
        <f t="shared" si="29"/>
        <v>0</v>
      </c>
      <c r="AH42" s="2">
        <f t="shared" si="30"/>
        <v>0</v>
      </c>
      <c r="AI42" s="2">
        <f t="shared" si="31"/>
        <v>0</v>
      </c>
      <c r="AJ42" s="2">
        <f t="shared" si="32"/>
        <v>0</v>
      </c>
      <c r="AK42" s="2">
        <v>2.21</v>
      </c>
      <c r="AL42" s="2">
        <v>2.21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3</v>
      </c>
      <c r="BK42" s="2"/>
      <c r="BL42" s="2"/>
      <c r="BM42" s="2">
        <v>1100</v>
      </c>
      <c r="BN42" s="2">
        <v>0</v>
      </c>
      <c r="BO42" s="2" t="s">
        <v>3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0</v>
      </c>
      <c r="CA42" s="2">
        <v>0</v>
      </c>
      <c r="CB42" s="2"/>
      <c r="CC42" s="2"/>
      <c r="CD42" s="2"/>
      <c r="CE42" s="2">
        <v>0</v>
      </c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11.27</v>
      </c>
      <c r="CQ42" s="2">
        <f t="shared" si="34"/>
        <v>2.21</v>
      </c>
      <c r="CR42" s="2">
        <f t="shared" si="35"/>
        <v>0</v>
      </c>
      <c r="CS42" s="2">
        <f t="shared" si="36"/>
        <v>0</v>
      </c>
      <c r="CT42" s="2">
        <f t="shared" si="37"/>
        <v>0</v>
      </c>
      <c r="CU42" s="2">
        <f t="shared" si="38"/>
        <v>0</v>
      </c>
      <c r="CV42" s="2">
        <f t="shared" si="39"/>
        <v>0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64</v>
      </c>
      <c r="DW42" s="2" t="s">
        <v>64</v>
      </c>
      <c r="DX42" s="2">
        <v>1</v>
      </c>
      <c r="DY42" s="2"/>
      <c r="DZ42" s="2"/>
      <c r="EA42" s="2"/>
      <c r="EB42" s="2"/>
      <c r="EC42" s="2"/>
      <c r="ED42" s="2"/>
      <c r="EE42" s="2">
        <v>32653538</v>
      </c>
      <c r="EF42" s="2">
        <v>20</v>
      </c>
      <c r="EG42" s="2" t="s">
        <v>54</v>
      </c>
      <c r="EH42" s="2">
        <v>0</v>
      </c>
      <c r="EI42" s="2" t="s">
        <v>3</v>
      </c>
      <c r="EJ42" s="2">
        <v>1</v>
      </c>
      <c r="EK42" s="2">
        <v>1100</v>
      </c>
      <c r="EL42" s="2" t="s">
        <v>55</v>
      </c>
      <c r="EM42" s="2" t="s">
        <v>56</v>
      </c>
      <c r="EN42" s="2"/>
      <c r="EO42" s="2" t="s">
        <v>3</v>
      </c>
      <c r="EP42" s="2"/>
      <c r="EQ42" s="2">
        <v>0</v>
      </c>
      <c r="ER42" s="2">
        <v>0</v>
      </c>
      <c r="ES42" s="2">
        <v>2.21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68</v>
      </c>
      <c r="GB42" s="2"/>
      <c r="GC42" s="2"/>
      <c r="GD42" s="2">
        <v>1</v>
      </c>
      <c r="GE42" s="2"/>
      <c r="GF42" s="2">
        <v>241786290</v>
      </c>
      <c r="GG42" s="2">
        <v>2</v>
      </c>
      <c r="GH42" s="2">
        <v>4</v>
      </c>
      <c r="GI42" s="2">
        <v>-2</v>
      </c>
      <c r="GJ42" s="2">
        <v>0</v>
      </c>
      <c r="GK42" s="2">
        <v>0</v>
      </c>
      <c r="GL42" s="2">
        <f t="shared" si="45"/>
        <v>0</v>
      </c>
      <c r="GM42" s="2">
        <f t="shared" si="46"/>
        <v>11.27</v>
      </c>
      <c r="GN42" s="2">
        <f t="shared" si="47"/>
        <v>11.27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2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>
        <f t="shared" si="52"/>
        <v>0</v>
      </c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E43" t="s">
        <v>66</v>
      </c>
      <c r="F43" t="str">
        <f>'1.Лок.смета.и.Акт'!B98</f>
        <v>Прайс-лист</v>
      </c>
      <c r="G43" t="str">
        <f>'1.Лок.смета.и.Акт'!C98</f>
        <v>Поковки простые строительные/скобы/закрепы/хомуты и т.п./массой до 1,6 кг</v>
      </c>
      <c r="H43" t="s">
        <v>64</v>
      </c>
      <c r="I43">
        <f>'1.Лок.смета.и.Акт'!E98</f>
        <v>5.0999999999999996</v>
      </c>
      <c r="J43">
        <v>0</v>
      </c>
      <c r="O43">
        <f t="shared" si="14"/>
        <v>84.53</v>
      </c>
      <c r="P43">
        <f t="shared" si="15"/>
        <v>84.53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34719250</v>
      </c>
      <c r="AB43">
        <f t="shared" si="25"/>
        <v>2.21</v>
      </c>
      <c r="AC43">
        <f t="shared" si="53"/>
        <v>2.21</v>
      </c>
      <c r="AD43">
        <f t="shared" si="26"/>
        <v>0</v>
      </c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  <c r="AJ43">
        <f t="shared" si="32"/>
        <v>0</v>
      </c>
      <c r="AK43">
        <v>2.21</v>
      </c>
      <c r="AL43" s="51">
        <f>'1.Лок.смета.и.Акт'!F98</f>
        <v>2.21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'1.Лок.смета.и.Акт'!J98</f>
        <v>7.5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1100</v>
      </c>
      <c r="BN43">
        <v>0</v>
      </c>
      <c r="BO43" t="s">
        <v>3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84.53</v>
      </c>
      <c r="CQ43">
        <f t="shared" si="34"/>
        <v>16.574999999999999</v>
      </c>
      <c r="CR43">
        <f t="shared" si="35"/>
        <v>0</v>
      </c>
      <c r="CS43">
        <f t="shared" si="36"/>
        <v>0</v>
      </c>
      <c r="CT43">
        <f t="shared" si="37"/>
        <v>0</v>
      </c>
      <c r="CU43">
        <f t="shared" si="38"/>
        <v>0</v>
      </c>
      <c r="CV43">
        <f t="shared" si="39"/>
        <v>0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64</v>
      </c>
      <c r="DW43" t="str">
        <f>'1.Лок.смета.и.Акт'!D98</f>
        <v>кг</v>
      </c>
      <c r="DX43">
        <v>1</v>
      </c>
      <c r="EE43">
        <v>32653538</v>
      </c>
      <c r="EF43">
        <v>20</v>
      </c>
      <c r="EG43" t="s">
        <v>54</v>
      </c>
      <c r="EH43">
        <v>0</v>
      </c>
      <c r="EI43" t="s">
        <v>3</v>
      </c>
      <c r="EJ43">
        <v>1</v>
      </c>
      <c r="EK43">
        <v>1100</v>
      </c>
      <c r="EL43" t="s">
        <v>55</v>
      </c>
      <c r="EM43" t="s">
        <v>56</v>
      </c>
      <c r="EO43" t="s">
        <v>3</v>
      </c>
      <c r="EQ43">
        <v>0</v>
      </c>
      <c r="ER43">
        <v>2.21</v>
      </c>
      <c r="ES43" s="51">
        <f>'1.Лок.смета.и.Акт'!F98</f>
        <v>2.21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5</v>
      </c>
      <c r="FC43">
        <v>0</v>
      </c>
      <c r="FD43">
        <v>18</v>
      </c>
      <c r="FF43">
        <v>15.23</v>
      </c>
      <c r="FQ43">
        <v>0</v>
      </c>
      <c r="FR43">
        <f t="shared" si="44"/>
        <v>0</v>
      </c>
      <c r="FS43">
        <v>0</v>
      </c>
      <c r="FX43">
        <v>0</v>
      </c>
      <c r="FY43">
        <v>0</v>
      </c>
      <c r="GA43" t="s">
        <v>68</v>
      </c>
      <c r="GD43">
        <v>1</v>
      </c>
      <c r="GF43">
        <v>241786290</v>
      </c>
      <c r="GG43">
        <v>2</v>
      </c>
      <c r="GH43">
        <v>3</v>
      </c>
      <c r="GI43">
        <v>4</v>
      </c>
      <c r="GJ43">
        <v>0</v>
      </c>
      <c r="GK43">
        <v>0</v>
      </c>
      <c r="GL43">
        <f t="shared" si="45"/>
        <v>0</v>
      </c>
      <c r="GM43">
        <f t="shared" si="46"/>
        <v>84.53</v>
      </c>
      <c r="GN43">
        <f t="shared" si="47"/>
        <v>84.53</v>
      </c>
      <c r="GO43">
        <f t="shared" si="48"/>
        <v>0</v>
      </c>
      <c r="GP43">
        <f t="shared" si="49"/>
        <v>0</v>
      </c>
      <c r="GR43">
        <v>1</v>
      </c>
      <c r="GS43">
        <v>1</v>
      </c>
      <c r="GT43">
        <v>0</v>
      </c>
      <c r="GU43" t="s">
        <v>3</v>
      </c>
      <c r="GV43">
        <f t="shared" si="50"/>
        <v>0</v>
      </c>
      <c r="GW43">
        <v>1</v>
      </c>
      <c r="GX43">
        <f t="shared" si="51"/>
        <v>0</v>
      </c>
      <c r="HA43">
        <v>0</v>
      </c>
      <c r="HB43">
        <v>0</v>
      </c>
      <c r="HC43">
        <f t="shared" si="52"/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69</v>
      </c>
      <c r="F44" s="2" t="s">
        <v>50</v>
      </c>
      <c r="G44" s="2" t="s">
        <v>70</v>
      </c>
      <c r="H44" s="2" t="s">
        <v>64</v>
      </c>
      <c r="I44" s="2">
        <f>'1.Лок.смета.и.Акт'!E101</f>
        <v>3</v>
      </c>
      <c r="J44" s="2">
        <v>0</v>
      </c>
      <c r="K44" s="2"/>
      <c r="L44" s="2"/>
      <c r="M44" s="2"/>
      <c r="N44" s="2"/>
      <c r="O44" s="2">
        <f t="shared" si="14"/>
        <v>17.13</v>
      </c>
      <c r="P44" s="2">
        <f t="shared" si="15"/>
        <v>17.13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34719249</v>
      </c>
      <c r="AB44" s="2">
        <f t="shared" si="25"/>
        <v>5.71</v>
      </c>
      <c r="AC44" s="2">
        <f t="shared" si="53"/>
        <v>5.71</v>
      </c>
      <c r="AD44" s="2">
        <f t="shared" si="26"/>
        <v>0</v>
      </c>
      <c r="AE44" s="2">
        <f t="shared" si="27"/>
        <v>0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0</v>
      </c>
      <c r="AJ44" s="2">
        <f t="shared" si="32"/>
        <v>0</v>
      </c>
      <c r="AK44" s="2">
        <v>5.71</v>
      </c>
      <c r="AL44" s="2">
        <v>5.71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>
        <v>0</v>
      </c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17.13</v>
      </c>
      <c r="CQ44" s="2">
        <f t="shared" si="34"/>
        <v>5.71</v>
      </c>
      <c r="CR44" s="2">
        <f t="shared" si="35"/>
        <v>0</v>
      </c>
      <c r="CS44" s="2">
        <f t="shared" si="36"/>
        <v>0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0</v>
      </c>
      <c r="CX44" s="2">
        <f t="shared" si="41"/>
        <v>0</v>
      </c>
      <c r="CY44" s="2">
        <f t="shared" si="42"/>
        <v>0</v>
      </c>
      <c r="CZ44" s="2">
        <f t="shared" si="43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64</v>
      </c>
      <c r="DW44" s="2" t="s">
        <v>64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54</v>
      </c>
      <c r="EH44" s="2">
        <v>0</v>
      </c>
      <c r="EI44" s="2" t="s">
        <v>3</v>
      </c>
      <c r="EJ44" s="2">
        <v>1</v>
      </c>
      <c r="EK44" s="2">
        <v>1100</v>
      </c>
      <c r="EL44" s="2" t="s">
        <v>55</v>
      </c>
      <c r="EM44" s="2" t="s">
        <v>56</v>
      </c>
      <c r="EN44" s="2"/>
      <c r="EO44" s="2" t="s">
        <v>3</v>
      </c>
      <c r="EP44" s="2"/>
      <c r="EQ44" s="2">
        <v>0</v>
      </c>
      <c r="ER44" s="2">
        <v>0</v>
      </c>
      <c r="ES44" s="2">
        <v>5.71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71</v>
      </c>
      <c r="GB44" s="2"/>
      <c r="GC44" s="2"/>
      <c r="GD44" s="2">
        <v>1</v>
      </c>
      <c r="GE44" s="2"/>
      <c r="GF44" s="2">
        <v>748536722</v>
      </c>
      <c r="GG44" s="2">
        <v>2</v>
      </c>
      <c r="GH44" s="2">
        <v>4</v>
      </c>
      <c r="GI44" s="2">
        <v>-2</v>
      </c>
      <c r="GJ44" s="2">
        <v>0</v>
      </c>
      <c r="GK44" s="2">
        <v>0</v>
      </c>
      <c r="GL44" s="2">
        <f t="shared" si="45"/>
        <v>0</v>
      </c>
      <c r="GM44" s="2">
        <f t="shared" si="46"/>
        <v>17.13</v>
      </c>
      <c r="GN44" s="2">
        <f t="shared" si="47"/>
        <v>17.13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>
        <f t="shared" si="52"/>
        <v>0</v>
      </c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69</v>
      </c>
      <c r="F45" t="str">
        <f>'1.Лок.смета.и.Акт'!B101</f>
        <v>Прайс-лист</v>
      </c>
      <c r="G45" t="str">
        <f>'1.Лок.смета.и.Акт'!C101</f>
        <v>Газ пропан</v>
      </c>
      <c r="H45" t="s">
        <v>64</v>
      </c>
      <c r="I45">
        <f>'1.Лок.смета.и.Акт'!E101</f>
        <v>3</v>
      </c>
      <c r="J45">
        <v>0</v>
      </c>
      <c r="O45">
        <f t="shared" si="14"/>
        <v>128.47999999999999</v>
      </c>
      <c r="P45">
        <f t="shared" si="15"/>
        <v>128.47999999999999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34719250</v>
      </c>
      <c r="AB45">
        <f t="shared" si="25"/>
        <v>5.71</v>
      </c>
      <c r="AC45">
        <f t="shared" si="53"/>
        <v>5.71</v>
      </c>
      <c r="AD45">
        <f t="shared" si="26"/>
        <v>0</v>
      </c>
      <c r="AE45">
        <f t="shared" si="27"/>
        <v>0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0</v>
      </c>
      <c r="AJ45">
        <f t="shared" si="32"/>
        <v>0</v>
      </c>
      <c r="AK45">
        <v>5.71</v>
      </c>
      <c r="AL45" s="51">
        <f>'1.Лок.смета.и.Акт'!F101</f>
        <v>5.71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'1.Лок.смета.и.Акт'!J101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128.47999999999999</v>
      </c>
      <c r="CQ45">
        <f t="shared" si="34"/>
        <v>42.825000000000003</v>
      </c>
      <c r="CR45">
        <f t="shared" si="35"/>
        <v>0</v>
      </c>
      <c r="CS45">
        <f t="shared" si="36"/>
        <v>0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0</v>
      </c>
      <c r="CX45">
        <f t="shared" si="41"/>
        <v>0</v>
      </c>
      <c r="CY45">
        <f t="shared" si="42"/>
        <v>0</v>
      </c>
      <c r="CZ45">
        <f t="shared" si="43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64</v>
      </c>
      <c r="DW45" t="str">
        <f>'1.Лок.смета.и.Акт'!D101</f>
        <v>кг</v>
      </c>
      <c r="DX45">
        <v>1</v>
      </c>
      <c r="EE45">
        <v>32653538</v>
      </c>
      <c r="EF45">
        <v>20</v>
      </c>
      <c r="EG45" t="s">
        <v>54</v>
      </c>
      <c r="EH45">
        <v>0</v>
      </c>
      <c r="EI45" t="s">
        <v>3</v>
      </c>
      <c r="EJ45">
        <v>1</v>
      </c>
      <c r="EK45">
        <v>1100</v>
      </c>
      <c r="EL45" t="s">
        <v>55</v>
      </c>
      <c r="EM45" t="s">
        <v>56</v>
      </c>
      <c r="EO45" t="s">
        <v>3</v>
      </c>
      <c r="EQ45">
        <v>0</v>
      </c>
      <c r="ER45">
        <v>5.71</v>
      </c>
      <c r="ES45" s="51">
        <f>'1.Лок.смета.и.Акт'!F101</f>
        <v>5.71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39.409999999999997</v>
      </c>
      <c r="FQ45">
        <v>0</v>
      </c>
      <c r="FR45">
        <f t="shared" si="44"/>
        <v>0</v>
      </c>
      <c r="FS45">
        <v>0</v>
      </c>
      <c r="FX45">
        <v>0</v>
      </c>
      <c r="FY45">
        <v>0</v>
      </c>
      <c r="GA45" t="s">
        <v>71</v>
      </c>
      <c r="GD45">
        <v>1</v>
      </c>
      <c r="GF45">
        <v>748536722</v>
      </c>
      <c r="GG45">
        <v>2</v>
      </c>
      <c r="GH45">
        <v>3</v>
      </c>
      <c r="GI45">
        <v>4</v>
      </c>
      <c r="GJ45">
        <v>0</v>
      </c>
      <c r="GK45">
        <v>0</v>
      </c>
      <c r="GL45">
        <f t="shared" si="45"/>
        <v>0</v>
      </c>
      <c r="GM45">
        <f t="shared" si="46"/>
        <v>128.47999999999999</v>
      </c>
      <c r="GN45">
        <f t="shared" si="47"/>
        <v>128.47999999999999</v>
      </c>
      <c r="GO45">
        <f t="shared" si="48"/>
        <v>0</v>
      </c>
      <c r="GP45">
        <f t="shared" si="49"/>
        <v>0</v>
      </c>
      <c r="GR45">
        <v>1</v>
      </c>
      <c r="GS45">
        <v>1</v>
      </c>
      <c r="GT45">
        <v>0</v>
      </c>
      <c r="GU45" t="s">
        <v>3</v>
      </c>
      <c r="GV45">
        <f t="shared" si="50"/>
        <v>0</v>
      </c>
      <c r="GW45">
        <v>1</v>
      </c>
      <c r="GX45">
        <f t="shared" si="51"/>
        <v>0</v>
      </c>
      <c r="HA45">
        <v>0</v>
      </c>
      <c r="HB45">
        <v>0</v>
      </c>
      <c r="HC45">
        <f t="shared" si="52"/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72</v>
      </c>
      <c r="F46" s="2" t="s">
        <v>50</v>
      </c>
      <c r="G46" s="2" t="s">
        <v>73</v>
      </c>
      <c r="H46" s="2" t="s">
        <v>64</v>
      </c>
      <c r="I46" s="2">
        <f>'1.Лок.смета.и.Акт'!E104</f>
        <v>22</v>
      </c>
      <c r="J46" s="2">
        <v>0</v>
      </c>
      <c r="K46" s="2"/>
      <c r="L46" s="2"/>
      <c r="M46" s="2"/>
      <c r="N46" s="2"/>
      <c r="O46" s="2">
        <f t="shared" si="14"/>
        <v>253</v>
      </c>
      <c r="P46" s="2">
        <f t="shared" si="15"/>
        <v>253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34719249</v>
      </c>
      <c r="AB46" s="2">
        <f t="shared" si="25"/>
        <v>11.5</v>
      </c>
      <c r="AC46" s="2">
        <f t="shared" si="53"/>
        <v>11.5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11.5</v>
      </c>
      <c r="AL46" s="2">
        <v>11.5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>
        <v>0</v>
      </c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253</v>
      </c>
      <c r="CQ46" s="2">
        <f t="shared" si="34"/>
        <v>11.5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64</v>
      </c>
      <c r="DW46" s="2" t="s">
        <v>64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54</v>
      </c>
      <c r="EH46" s="2">
        <v>0</v>
      </c>
      <c r="EI46" s="2" t="s">
        <v>3</v>
      </c>
      <c r="EJ46" s="2">
        <v>1</v>
      </c>
      <c r="EK46" s="2">
        <v>1100</v>
      </c>
      <c r="EL46" s="2" t="s">
        <v>55</v>
      </c>
      <c r="EM46" s="2" t="s">
        <v>56</v>
      </c>
      <c r="EN46" s="2"/>
      <c r="EO46" s="2" t="s">
        <v>3</v>
      </c>
      <c r="EP46" s="2"/>
      <c r="EQ46" s="2">
        <v>0</v>
      </c>
      <c r="ER46" s="2">
        <v>0</v>
      </c>
      <c r="ES46" s="2">
        <v>11.5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74</v>
      </c>
      <c r="GB46" s="2"/>
      <c r="GC46" s="2"/>
      <c r="GD46" s="2">
        <v>1</v>
      </c>
      <c r="GE46" s="2"/>
      <c r="GF46" s="2">
        <v>841020190</v>
      </c>
      <c r="GG46" s="2">
        <v>2</v>
      </c>
      <c r="GH46" s="2">
        <v>4</v>
      </c>
      <c r="GI46" s="2">
        <v>-2</v>
      </c>
      <c r="GJ46" s="2">
        <v>0</v>
      </c>
      <c r="GK46" s="2">
        <v>0</v>
      </c>
      <c r="GL46" s="2">
        <f t="shared" si="45"/>
        <v>0</v>
      </c>
      <c r="GM46" s="2">
        <f t="shared" si="46"/>
        <v>253</v>
      </c>
      <c r="GN46" s="2">
        <f t="shared" si="47"/>
        <v>253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>
        <f t="shared" si="52"/>
        <v>0</v>
      </c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72</v>
      </c>
      <c r="F47" t="str">
        <f>'1.Лок.смета.и.Акт'!B104</f>
        <v>Прайс-лист</v>
      </c>
      <c r="G47" t="str">
        <f>'1.Лок.смета.и.Акт'!C104</f>
        <v>Электроды диаметром 4мм Э42А</v>
      </c>
      <c r="H47" t="s">
        <v>64</v>
      </c>
      <c r="I47">
        <f>'1.Лок.смета.и.Акт'!E104</f>
        <v>22</v>
      </c>
      <c r="J47">
        <v>0</v>
      </c>
      <c r="O47">
        <f t="shared" si="14"/>
        <v>1897.5</v>
      </c>
      <c r="P47">
        <f t="shared" si="15"/>
        <v>1897.5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34719250</v>
      </c>
      <c r="AB47">
        <f t="shared" si="25"/>
        <v>11.5</v>
      </c>
      <c r="AC47">
        <f t="shared" si="53"/>
        <v>11.5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11.5</v>
      </c>
      <c r="AL47" s="51">
        <f>'1.Лок.смета.и.Акт'!F104</f>
        <v>11.5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'1.Лок.смета.и.Акт'!J104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1897.5</v>
      </c>
      <c r="CQ47">
        <f t="shared" si="34"/>
        <v>86.25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64</v>
      </c>
      <c r="DW47" t="str">
        <f>'1.Лок.смета.и.Акт'!D104</f>
        <v>кг</v>
      </c>
      <c r="DX47">
        <v>1</v>
      </c>
      <c r="EE47">
        <v>32653538</v>
      </c>
      <c r="EF47">
        <v>20</v>
      </c>
      <c r="EG47" t="s">
        <v>54</v>
      </c>
      <c r="EH47">
        <v>0</v>
      </c>
      <c r="EI47" t="s">
        <v>3</v>
      </c>
      <c r="EJ47">
        <v>1</v>
      </c>
      <c r="EK47">
        <v>1100</v>
      </c>
      <c r="EL47" t="s">
        <v>55</v>
      </c>
      <c r="EM47" t="s">
        <v>56</v>
      </c>
      <c r="EO47" t="s">
        <v>3</v>
      </c>
      <c r="EQ47">
        <v>0</v>
      </c>
      <c r="ER47">
        <v>11.5</v>
      </c>
      <c r="ES47" s="51">
        <f>'1.Лок.смета.и.Акт'!F104</f>
        <v>11.5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79.349999999999994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74</v>
      </c>
      <c r="GD47">
        <v>1</v>
      </c>
      <c r="GF47">
        <v>841020190</v>
      </c>
      <c r="GG47">
        <v>2</v>
      </c>
      <c r="GH47">
        <v>3</v>
      </c>
      <c r="GI47">
        <v>4</v>
      </c>
      <c r="GJ47">
        <v>0</v>
      </c>
      <c r="GK47">
        <v>0</v>
      </c>
      <c r="GL47">
        <f t="shared" si="45"/>
        <v>0</v>
      </c>
      <c r="GM47">
        <f t="shared" si="46"/>
        <v>1897.5</v>
      </c>
      <c r="GN47">
        <f t="shared" si="47"/>
        <v>1897.5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HC47">
        <f t="shared" si="52"/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75</v>
      </c>
      <c r="F48" s="2" t="s">
        <v>50</v>
      </c>
      <c r="G48" s="2" t="s">
        <v>76</v>
      </c>
      <c r="H48" s="2" t="s">
        <v>77</v>
      </c>
      <c r="I48" s="2">
        <f>'1.Лок.смета.и.Акт'!E107</f>
        <v>1.0999999999999999E-2</v>
      </c>
      <c r="J48" s="2">
        <v>0</v>
      </c>
      <c r="K48" s="2"/>
      <c r="L48" s="2"/>
      <c r="M48" s="2"/>
      <c r="N48" s="2"/>
      <c r="O48" s="2">
        <f t="shared" si="14"/>
        <v>83.98</v>
      </c>
      <c r="P48" s="2">
        <f t="shared" si="15"/>
        <v>83.98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34719249</v>
      </c>
      <c r="AB48" s="2">
        <f t="shared" si="25"/>
        <v>7634.78</v>
      </c>
      <c r="AC48" s="2">
        <f t="shared" si="53"/>
        <v>7634.78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7634.78</v>
      </c>
      <c r="AL48" s="2">
        <v>7634.78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>
        <v>0</v>
      </c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83.98</v>
      </c>
      <c r="CQ48" s="2">
        <f t="shared" si="34"/>
        <v>7634.78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77</v>
      </c>
      <c r="DW48" s="2" t="s">
        <v>77</v>
      </c>
      <c r="DX48" s="2">
        <v>1000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54</v>
      </c>
      <c r="EH48" s="2">
        <v>0</v>
      </c>
      <c r="EI48" s="2" t="s">
        <v>3</v>
      </c>
      <c r="EJ48" s="2">
        <v>1</v>
      </c>
      <c r="EK48" s="2">
        <v>1100</v>
      </c>
      <c r="EL48" s="2" t="s">
        <v>55</v>
      </c>
      <c r="EM48" s="2" t="s">
        <v>56</v>
      </c>
      <c r="EN48" s="2"/>
      <c r="EO48" s="2" t="s">
        <v>3</v>
      </c>
      <c r="EP48" s="2"/>
      <c r="EQ48" s="2">
        <v>0</v>
      </c>
      <c r="ER48" s="2">
        <v>0</v>
      </c>
      <c r="ES48" s="2">
        <v>7634.78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78</v>
      </c>
      <c r="GB48" s="2"/>
      <c r="GC48" s="2"/>
      <c r="GD48" s="2">
        <v>1</v>
      </c>
      <c r="GE48" s="2"/>
      <c r="GF48" s="2">
        <v>1452621426</v>
      </c>
      <c r="GG48" s="2">
        <v>2</v>
      </c>
      <c r="GH48" s="2">
        <v>4</v>
      </c>
      <c r="GI48" s="2">
        <v>-2</v>
      </c>
      <c r="GJ48" s="2">
        <v>0</v>
      </c>
      <c r="GK48" s="2">
        <v>0</v>
      </c>
      <c r="GL48" s="2">
        <f t="shared" si="45"/>
        <v>0</v>
      </c>
      <c r="GM48" s="2">
        <f t="shared" si="46"/>
        <v>83.98</v>
      </c>
      <c r="GN48" s="2">
        <f t="shared" si="47"/>
        <v>83.98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>
        <f t="shared" si="52"/>
        <v>0</v>
      </c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75</v>
      </c>
      <c r="F49" t="str">
        <f>'1.Лок.смета.и.Акт'!B107</f>
        <v>Прайс-лист</v>
      </c>
      <c r="G49" t="str">
        <f>'1.Лок.смета.и.Акт'!C107</f>
        <v>Сталь полосовая 40 х 4 мм</v>
      </c>
      <c r="H49" t="s">
        <v>77</v>
      </c>
      <c r="I49">
        <f>'1.Лок.смета.и.Акт'!E107</f>
        <v>1.0999999999999999E-2</v>
      </c>
      <c r="J49">
        <v>0</v>
      </c>
      <c r="O49">
        <f t="shared" si="14"/>
        <v>629.9</v>
      </c>
      <c r="P49">
        <f t="shared" si="15"/>
        <v>629.9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34719250</v>
      </c>
      <c r="AB49">
        <f t="shared" si="25"/>
        <v>7635.12</v>
      </c>
      <c r="AC49">
        <f t="shared" si="53"/>
        <v>7635.12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7634.78</v>
      </c>
      <c r="AL49" s="51">
        <f>'1.Лок.смета.и.Акт'!F107</f>
        <v>7635.12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'1.Лок.смета.и.Акт'!J107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E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629.9</v>
      </c>
      <c r="CQ49">
        <f t="shared" si="34"/>
        <v>57263.4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77</v>
      </c>
      <c r="DW49" t="str">
        <f>'1.Лок.смета.и.Акт'!D107</f>
        <v>т</v>
      </c>
      <c r="DX49">
        <v>1000</v>
      </c>
      <c r="EE49">
        <v>32653538</v>
      </c>
      <c r="EF49">
        <v>20</v>
      </c>
      <c r="EG49" t="s">
        <v>54</v>
      </c>
      <c r="EH49">
        <v>0</v>
      </c>
      <c r="EI49" t="s">
        <v>3</v>
      </c>
      <c r="EJ49">
        <v>1</v>
      </c>
      <c r="EK49">
        <v>1100</v>
      </c>
      <c r="EL49" t="s">
        <v>55</v>
      </c>
      <c r="EM49" t="s">
        <v>56</v>
      </c>
      <c r="EO49" t="s">
        <v>3</v>
      </c>
      <c r="EQ49">
        <v>0</v>
      </c>
      <c r="ER49">
        <v>7634.78</v>
      </c>
      <c r="ES49" s="51">
        <f>'1.Лок.смета.и.Акт'!F107</f>
        <v>7635.12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52680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78</v>
      </c>
      <c r="GD49">
        <v>1</v>
      </c>
      <c r="GF49">
        <v>1452621426</v>
      </c>
      <c r="GG49">
        <v>2</v>
      </c>
      <c r="GH49">
        <v>3</v>
      </c>
      <c r="GI49">
        <v>4</v>
      </c>
      <c r="GJ49">
        <v>0</v>
      </c>
      <c r="GK49">
        <v>0</v>
      </c>
      <c r="GL49">
        <f t="shared" si="45"/>
        <v>0</v>
      </c>
      <c r="GM49">
        <f t="shared" si="46"/>
        <v>629.9</v>
      </c>
      <c r="GN49">
        <f t="shared" si="47"/>
        <v>629.9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HC49">
        <f t="shared" si="52"/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79</v>
      </c>
      <c r="F50" s="2" t="s">
        <v>50</v>
      </c>
      <c r="G50" s="2" t="s">
        <v>80</v>
      </c>
      <c r="H50" s="2" t="s">
        <v>77</v>
      </c>
      <c r="I50" s="2">
        <f>'1.Лок.смета.и.Акт'!E110</f>
        <v>1.6E-2</v>
      </c>
      <c r="J50" s="2">
        <v>0</v>
      </c>
      <c r="K50" s="2"/>
      <c r="L50" s="2"/>
      <c r="M50" s="2"/>
      <c r="N50" s="2"/>
      <c r="O50" s="2">
        <f t="shared" si="14"/>
        <v>126.63</v>
      </c>
      <c r="P50" s="2">
        <f t="shared" si="15"/>
        <v>126.63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34719249</v>
      </c>
      <c r="AB50" s="2">
        <f t="shared" si="25"/>
        <v>7914.49</v>
      </c>
      <c r="AC50" s="2">
        <f t="shared" si="53"/>
        <v>7914.49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7914.49</v>
      </c>
      <c r="AL50" s="2">
        <v>7914.49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>
        <v>0</v>
      </c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126.63</v>
      </c>
      <c r="CQ50" s="2">
        <f t="shared" si="34"/>
        <v>7914.49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77</v>
      </c>
      <c r="DW50" s="2" t="s">
        <v>77</v>
      </c>
      <c r="DX50" s="2">
        <v>1000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54</v>
      </c>
      <c r="EH50" s="2">
        <v>0</v>
      </c>
      <c r="EI50" s="2" t="s">
        <v>3</v>
      </c>
      <c r="EJ50" s="2">
        <v>1</v>
      </c>
      <c r="EK50" s="2">
        <v>1100</v>
      </c>
      <c r="EL50" s="2" t="s">
        <v>55</v>
      </c>
      <c r="EM50" s="2" t="s">
        <v>56</v>
      </c>
      <c r="EN50" s="2"/>
      <c r="EO50" s="2" t="s">
        <v>3</v>
      </c>
      <c r="EP50" s="2"/>
      <c r="EQ50" s="2">
        <v>0</v>
      </c>
      <c r="ER50" s="2">
        <v>0</v>
      </c>
      <c r="ES50" s="2">
        <v>7914.49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81</v>
      </c>
      <c r="GB50" s="2"/>
      <c r="GC50" s="2"/>
      <c r="GD50" s="2">
        <v>1</v>
      </c>
      <c r="GE50" s="2"/>
      <c r="GF50" s="2">
        <v>-2061632489</v>
      </c>
      <c r="GG50" s="2">
        <v>2</v>
      </c>
      <c r="GH50" s="2">
        <v>4</v>
      </c>
      <c r="GI50" s="2">
        <v>-2</v>
      </c>
      <c r="GJ50" s="2">
        <v>0</v>
      </c>
      <c r="GK50" s="2">
        <v>0</v>
      </c>
      <c r="GL50" s="2">
        <f t="shared" si="45"/>
        <v>0</v>
      </c>
      <c r="GM50" s="2">
        <f t="shared" si="46"/>
        <v>126.63</v>
      </c>
      <c r="GN50" s="2">
        <f t="shared" si="47"/>
        <v>126.63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>
        <f t="shared" si="52"/>
        <v>0</v>
      </c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79</v>
      </c>
      <c r="F51" t="str">
        <f>'1.Лок.смета.и.Акт'!B110</f>
        <v>Прайс-лист</v>
      </c>
      <c r="G51" t="str">
        <f>'1.Лок.смета.и.Акт'!C110</f>
        <v>Сталь круглая диаметром 18 мм</v>
      </c>
      <c r="H51" t="s">
        <v>77</v>
      </c>
      <c r="I51">
        <f>'1.Лок.смета.и.Акт'!E110</f>
        <v>1.6E-2</v>
      </c>
      <c r="J51">
        <v>0</v>
      </c>
      <c r="O51">
        <f t="shared" si="14"/>
        <v>949.74</v>
      </c>
      <c r="P51">
        <f t="shared" si="15"/>
        <v>949.74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34719250</v>
      </c>
      <c r="AB51">
        <f t="shared" si="25"/>
        <v>7914.49</v>
      </c>
      <c r="AC51">
        <f t="shared" si="53"/>
        <v>7914.49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7914.49</v>
      </c>
      <c r="AL51" s="51">
        <f>'1.Лок.смета.и.Акт'!F110</f>
        <v>7914.49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'1.Лок.смета.и.Акт'!J110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949.74</v>
      </c>
      <c r="CQ51">
        <f t="shared" si="34"/>
        <v>59358.674999999996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77</v>
      </c>
      <c r="DW51" t="str">
        <f>'1.Лок.смета.и.Акт'!D110</f>
        <v>т</v>
      </c>
      <c r="DX51">
        <v>1000</v>
      </c>
      <c r="EE51">
        <v>32653538</v>
      </c>
      <c r="EF51">
        <v>20</v>
      </c>
      <c r="EG51" t="s">
        <v>54</v>
      </c>
      <c r="EH51">
        <v>0</v>
      </c>
      <c r="EI51" t="s">
        <v>3</v>
      </c>
      <c r="EJ51">
        <v>1</v>
      </c>
      <c r="EK51">
        <v>1100</v>
      </c>
      <c r="EL51" t="s">
        <v>55</v>
      </c>
      <c r="EM51" t="s">
        <v>56</v>
      </c>
      <c r="EO51" t="s">
        <v>3</v>
      </c>
      <c r="EQ51">
        <v>0</v>
      </c>
      <c r="ER51">
        <v>7914.49</v>
      </c>
      <c r="ES51" s="51">
        <f>'1.Лок.смета.и.Акт'!F110</f>
        <v>7914.49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54610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81</v>
      </c>
      <c r="GD51">
        <v>1</v>
      </c>
      <c r="GF51">
        <v>-2061632489</v>
      </c>
      <c r="GG51">
        <v>2</v>
      </c>
      <c r="GH51">
        <v>3</v>
      </c>
      <c r="GI51">
        <v>4</v>
      </c>
      <c r="GJ51">
        <v>0</v>
      </c>
      <c r="GK51">
        <v>0</v>
      </c>
      <c r="GL51">
        <f t="shared" si="45"/>
        <v>0</v>
      </c>
      <c r="GM51">
        <f t="shared" si="46"/>
        <v>949.74</v>
      </c>
      <c r="GN51">
        <f t="shared" si="47"/>
        <v>949.74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HC51">
        <f t="shared" si="52"/>
        <v>0</v>
      </c>
      <c r="IK51">
        <v>0</v>
      </c>
    </row>
    <row r="53" spans="1:255" x14ac:dyDescent="0.2">
      <c r="A53" s="3">
        <v>51</v>
      </c>
      <c r="B53" s="3">
        <f>B20</f>
        <v>1</v>
      </c>
      <c r="C53" s="3">
        <f>A20</f>
        <v>3</v>
      </c>
      <c r="D53" s="3">
        <f>ROW(A20)</f>
        <v>20</v>
      </c>
      <c r="E53" s="3"/>
      <c r="F53" s="3" t="str">
        <f>IF(F20&lt;&gt;"",F20,"")</f>
        <v>Новая локальная смета</v>
      </c>
      <c r="G53" s="3" t="str">
        <f>IF(G20&lt;&gt;"",G20,"")</f>
        <v>Новая локальная смета</v>
      </c>
      <c r="H53" s="3">
        <v>0</v>
      </c>
      <c r="I53" s="3"/>
      <c r="J53" s="3"/>
      <c r="K53" s="3"/>
      <c r="L53" s="3"/>
      <c r="M53" s="3"/>
      <c r="N53" s="3"/>
      <c r="O53" s="3">
        <f t="shared" ref="O53:T53" si="54">ROUND(AB53,2)</f>
        <v>9662.83</v>
      </c>
      <c r="P53" s="3">
        <f t="shared" si="54"/>
        <v>8743.75</v>
      </c>
      <c r="Q53" s="3">
        <f t="shared" si="54"/>
        <v>119.74</v>
      </c>
      <c r="R53" s="3">
        <f t="shared" si="54"/>
        <v>13.95</v>
      </c>
      <c r="S53" s="3">
        <f t="shared" si="54"/>
        <v>799.34</v>
      </c>
      <c r="T53" s="3">
        <f t="shared" si="54"/>
        <v>0</v>
      </c>
      <c r="U53" s="3">
        <f>AH53</f>
        <v>69.430000000000007</v>
      </c>
      <c r="V53" s="3">
        <f>AI53</f>
        <v>1.054</v>
      </c>
      <c r="W53" s="3">
        <f>ROUND(AJ53,2)</f>
        <v>0</v>
      </c>
      <c r="X53" s="3">
        <f>ROUND(AK53,2)</f>
        <v>621.09</v>
      </c>
      <c r="Y53" s="3">
        <f>ROUND(AL53,2)</f>
        <v>368.88</v>
      </c>
      <c r="Z53" s="3"/>
      <c r="AA53" s="3"/>
      <c r="AB53" s="3">
        <f>ROUND(SUMIF(AA24:AA51,"=34719249",O24:O51),2)</f>
        <v>9662.83</v>
      </c>
      <c r="AC53" s="3">
        <f>ROUND(SUMIF(AA24:AA51,"=34719249",P24:P51),2)</f>
        <v>8743.75</v>
      </c>
      <c r="AD53" s="3">
        <f>ROUND(SUMIF(AA24:AA51,"=34719249",Q24:Q51),2)</f>
        <v>119.74</v>
      </c>
      <c r="AE53" s="3">
        <f>ROUND(SUMIF(AA24:AA51,"=34719249",R24:R51),2)</f>
        <v>13.95</v>
      </c>
      <c r="AF53" s="3">
        <f>ROUND(SUMIF(AA24:AA51,"=34719249",S24:S51),2)</f>
        <v>799.34</v>
      </c>
      <c r="AG53" s="3">
        <f>ROUND(SUMIF(AA24:AA51,"=34719249",T24:T51),2)</f>
        <v>0</v>
      </c>
      <c r="AH53" s="3">
        <f>SUMIF(AA24:AA51,"=34719249",U24:U51)</f>
        <v>69.430000000000007</v>
      </c>
      <c r="AI53" s="3">
        <f>SUMIF(AA24:AA51,"=34719249",V24:V51)</f>
        <v>1.054</v>
      </c>
      <c r="AJ53" s="3">
        <f>ROUND(SUMIF(AA24:AA51,"=34719249",W24:W51),2)</f>
        <v>0</v>
      </c>
      <c r="AK53" s="3">
        <f>ROUND(SUMIF(AA24:AA51,"=34719249",X24:X51),2)</f>
        <v>621.09</v>
      </c>
      <c r="AL53" s="3">
        <f>ROUND(SUMIF(AA24:AA51,"=34719249",Y24:Y51),2)</f>
        <v>368.88</v>
      </c>
      <c r="AM53" s="3"/>
      <c r="AN53" s="3"/>
      <c r="AO53" s="3">
        <f t="shared" ref="AO53:BC53" si="55">ROUND(BX53,2)</f>
        <v>0</v>
      </c>
      <c r="AP53" s="3">
        <f t="shared" si="55"/>
        <v>0</v>
      </c>
      <c r="AQ53" s="3">
        <f t="shared" si="55"/>
        <v>0</v>
      </c>
      <c r="AR53" s="3">
        <f t="shared" si="55"/>
        <v>10652.8</v>
      </c>
      <c r="AS53" s="3">
        <f t="shared" si="55"/>
        <v>8743.75</v>
      </c>
      <c r="AT53" s="3">
        <f t="shared" si="55"/>
        <v>928.43</v>
      </c>
      <c r="AU53" s="3">
        <f t="shared" si="55"/>
        <v>980.62</v>
      </c>
      <c r="AV53" s="3">
        <f t="shared" si="55"/>
        <v>8743.75</v>
      </c>
      <c r="AW53" s="3">
        <f t="shared" si="55"/>
        <v>8743.75</v>
      </c>
      <c r="AX53" s="3">
        <f t="shared" si="55"/>
        <v>0</v>
      </c>
      <c r="AY53" s="3">
        <f t="shared" si="55"/>
        <v>8743.75</v>
      </c>
      <c r="AZ53" s="3">
        <f t="shared" si="55"/>
        <v>0</v>
      </c>
      <c r="BA53" s="3">
        <f t="shared" si="55"/>
        <v>0</v>
      </c>
      <c r="BB53" s="3">
        <f t="shared" si="55"/>
        <v>0</v>
      </c>
      <c r="BC53" s="3">
        <f t="shared" si="55"/>
        <v>0</v>
      </c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>
        <f>ROUND(SUMIF(AA24:AA51,"=34719249",FQ24:FQ51),2)</f>
        <v>0</v>
      </c>
      <c r="BY53" s="3">
        <f>ROUND(SUMIF(AA24:AA51,"=34719249",FR24:FR51),2)</f>
        <v>0</v>
      </c>
      <c r="BZ53" s="3">
        <f>ROUND(SUMIF(AA24:AA51,"=34719249",GL24:GL51),2)</f>
        <v>0</v>
      </c>
      <c r="CA53" s="3">
        <f>ROUND(SUMIF(AA24:AA51,"=34719249",GM24:GM51),2)</f>
        <v>10652.8</v>
      </c>
      <c r="CB53" s="3">
        <f>ROUND(SUMIF(AA24:AA51,"=34719249",GN24:GN51),2)</f>
        <v>8743.75</v>
      </c>
      <c r="CC53" s="3">
        <f>ROUND(SUMIF(AA24:AA51,"=34719249",GO24:GO51),2)</f>
        <v>928.43</v>
      </c>
      <c r="CD53" s="3">
        <f>ROUND(SUMIF(AA24:AA51,"=34719249",GP24:GP51),2)</f>
        <v>980.62</v>
      </c>
      <c r="CE53" s="3">
        <f>AC53-BX53</f>
        <v>8743.75</v>
      </c>
      <c r="CF53" s="3">
        <f>AC53-BY53</f>
        <v>8743.75</v>
      </c>
      <c r="CG53" s="3">
        <f>BX53-BZ53</f>
        <v>0</v>
      </c>
      <c r="CH53" s="3">
        <f>AC53-BX53-BY53+BZ53</f>
        <v>8743.75</v>
      </c>
      <c r="CI53" s="3">
        <f>BY53-BZ53</f>
        <v>0</v>
      </c>
      <c r="CJ53" s="3">
        <f>ROUND(SUMIF(AA24:AA51,"=34719249",GX24:GX51),2)</f>
        <v>0</v>
      </c>
      <c r="CK53" s="3">
        <f>ROUND(SUMIF(AA24:AA51,"=34719249",GY24:GY51),2)</f>
        <v>0</v>
      </c>
      <c r="CL53" s="3">
        <f>ROUND(SUMIF(AA24:AA51,"=34719249",GZ24:GZ51),2)</f>
        <v>0</v>
      </c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4">
        <f t="shared" ref="DG53:DL53" si="56">ROUND(DT53,2)</f>
        <v>130902.68</v>
      </c>
      <c r="DH53" s="4">
        <f t="shared" si="56"/>
        <v>99481.44</v>
      </c>
      <c r="DI53" s="4">
        <f t="shared" si="56"/>
        <v>1496.78</v>
      </c>
      <c r="DJ53" s="4">
        <f t="shared" si="56"/>
        <v>255.29</v>
      </c>
      <c r="DK53" s="4">
        <f t="shared" si="56"/>
        <v>29924.46</v>
      </c>
      <c r="DL53" s="4">
        <f t="shared" si="56"/>
        <v>0</v>
      </c>
      <c r="DM53" s="4">
        <f>DZ53</f>
        <v>69.430000000000007</v>
      </c>
      <c r="DN53" s="4">
        <f>EA53</f>
        <v>1.054</v>
      </c>
      <c r="DO53" s="4">
        <f>ROUND(EB53,2)</f>
        <v>0</v>
      </c>
      <c r="DP53" s="4">
        <f>ROUND(EC53,2)</f>
        <v>21563.68</v>
      </c>
      <c r="DQ53" s="4">
        <f>ROUND(ED53,2)</f>
        <v>11519.03</v>
      </c>
      <c r="DR53" s="4"/>
      <c r="DS53" s="4"/>
      <c r="DT53" s="4">
        <f>ROUND(SUMIF(AA24:AA51,"=34719250",O24:O51),2)</f>
        <v>130902.68</v>
      </c>
      <c r="DU53" s="4">
        <f>ROUND(SUMIF(AA24:AA51,"=34719250",P24:P51),2)</f>
        <v>99481.44</v>
      </c>
      <c r="DV53" s="4">
        <f>ROUND(SUMIF(AA24:AA51,"=34719250",Q24:Q51),2)</f>
        <v>1496.78</v>
      </c>
      <c r="DW53" s="4">
        <f>ROUND(SUMIF(AA24:AA51,"=34719250",R24:R51),2)</f>
        <v>255.29</v>
      </c>
      <c r="DX53" s="4">
        <f>ROUND(SUMIF(AA24:AA51,"=34719250",S24:S51),2)</f>
        <v>29924.46</v>
      </c>
      <c r="DY53" s="4">
        <f>ROUND(SUMIF(AA24:AA51,"=34719250",T24:T51),2)</f>
        <v>0</v>
      </c>
      <c r="DZ53" s="4">
        <f>SUMIF(AA24:AA51,"=34719250",U24:U51)</f>
        <v>69.430000000000007</v>
      </c>
      <c r="EA53" s="4">
        <f>SUMIF(AA24:AA51,"=34719250",V24:V51)</f>
        <v>1.054</v>
      </c>
      <c r="EB53" s="4">
        <f>ROUND(SUMIF(AA24:AA51,"=34719250",W24:W51),2)</f>
        <v>0</v>
      </c>
      <c r="EC53" s="4">
        <f>ROUND(SUMIF(AA24:AA51,"=34719250",X24:X51),2)</f>
        <v>21563.68</v>
      </c>
      <c r="ED53" s="4">
        <f>ROUND(SUMIF(AA24:AA51,"=34719250",Y24:Y51),2)</f>
        <v>11519.03</v>
      </c>
      <c r="EE53" s="4"/>
      <c r="EF53" s="4"/>
      <c r="EG53" s="4">
        <f t="shared" ref="EG53:EU53" si="57">ROUND(FP53,2)</f>
        <v>0</v>
      </c>
      <c r="EH53" s="4">
        <f t="shared" si="57"/>
        <v>0</v>
      </c>
      <c r="EI53" s="4">
        <f t="shared" si="57"/>
        <v>0</v>
      </c>
      <c r="EJ53" s="4">
        <f t="shared" si="57"/>
        <v>163985.39000000001</v>
      </c>
      <c r="EK53" s="4">
        <f t="shared" si="57"/>
        <v>99481.44</v>
      </c>
      <c r="EL53" s="4">
        <f t="shared" si="57"/>
        <v>48134.32</v>
      </c>
      <c r="EM53" s="4">
        <f t="shared" si="57"/>
        <v>16369.63</v>
      </c>
      <c r="EN53" s="4">
        <f t="shared" si="57"/>
        <v>99481.44</v>
      </c>
      <c r="EO53" s="4">
        <f t="shared" si="57"/>
        <v>99481.44</v>
      </c>
      <c r="EP53" s="4">
        <f t="shared" si="57"/>
        <v>0</v>
      </c>
      <c r="EQ53" s="4">
        <f t="shared" si="57"/>
        <v>99481.44</v>
      </c>
      <c r="ER53" s="4">
        <f t="shared" si="57"/>
        <v>0</v>
      </c>
      <c r="ES53" s="4">
        <f t="shared" si="57"/>
        <v>0</v>
      </c>
      <c r="ET53" s="4">
        <f t="shared" si="57"/>
        <v>0</v>
      </c>
      <c r="EU53" s="4">
        <f t="shared" si="57"/>
        <v>0</v>
      </c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>
        <f>ROUND(SUMIF(AA24:AA51,"=34719250",FQ24:FQ51),2)</f>
        <v>0</v>
      </c>
      <c r="FQ53" s="4">
        <f>ROUND(SUMIF(AA24:AA51,"=34719250",FR24:FR51),2)</f>
        <v>0</v>
      </c>
      <c r="FR53" s="4">
        <f>ROUND(SUMIF(AA24:AA51,"=34719250",GL24:GL51),2)</f>
        <v>0</v>
      </c>
      <c r="FS53" s="4">
        <f>ROUND(SUMIF(AA24:AA51,"=34719250",GM24:GM51),2)</f>
        <v>163985.39000000001</v>
      </c>
      <c r="FT53" s="4">
        <f>ROUND(SUMIF(AA24:AA51,"=34719250",GN24:GN51),2)</f>
        <v>99481.44</v>
      </c>
      <c r="FU53" s="4">
        <f>ROUND(SUMIF(AA24:AA51,"=34719250",GO24:GO51),2)</f>
        <v>48134.32</v>
      </c>
      <c r="FV53" s="4">
        <f>ROUND(SUMIF(AA24:AA51,"=34719250",GP24:GP51),2)</f>
        <v>16369.63</v>
      </c>
      <c r="FW53" s="4">
        <f>DU53-FP53</f>
        <v>99481.44</v>
      </c>
      <c r="FX53" s="4">
        <f>DU53-FQ53</f>
        <v>99481.44</v>
      </c>
      <c r="FY53" s="4">
        <f>FP53-FR53</f>
        <v>0</v>
      </c>
      <c r="FZ53" s="4">
        <f>DU53-FP53-FQ53+FR53</f>
        <v>99481.44</v>
      </c>
      <c r="GA53" s="4">
        <f>FQ53-FR53</f>
        <v>0</v>
      </c>
      <c r="GB53" s="4">
        <f>ROUND(SUMIF(AA24:AA51,"=34719250",GX24:GX51),2)</f>
        <v>0</v>
      </c>
      <c r="GC53" s="4">
        <f>ROUND(SUMIF(AA24:AA51,"=34719250",GY24:GY51),2)</f>
        <v>0</v>
      </c>
      <c r="GD53" s="4">
        <f>ROUND(SUMIF(AA24:AA51,"=34719250",GZ24:GZ51),2)</f>
        <v>0</v>
      </c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>
        <v>0</v>
      </c>
    </row>
    <row r="55" spans="1:255" x14ac:dyDescent="0.2">
      <c r="A55" s="5">
        <v>50</v>
      </c>
      <c r="B55" s="5">
        <v>0</v>
      </c>
      <c r="C55" s="5">
        <v>0</v>
      </c>
      <c r="D55" s="5">
        <v>1</v>
      </c>
      <c r="E55" s="5">
        <v>201</v>
      </c>
      <c r="F55" s="5">
        <f>ROUND(Source!O53,O55)</f>
        <v>9662.83</v>
      </c>
      <c r="G55" s="5" t="s">
        <v>82</v>
      </c>
      <c r="H55" s="5" t="s">
        <v>83</v>
      </c>
      <c r="I55" s="5"/>
      <c r="J55" s="5"/>
      <c r="K55" s="5">
        <v>201</v>
      </c>
      <c r="L55" s="5">
        <v>1</v>
      </c>
      <c r="M55" s="5">
        <v>3</v>
      </c>
      <c r="N55" s="5" t="s">
        <v>3</v>
      </c>
      <c r="O55" s="5">
        <v>2</v>
      </c>
      <c r="P55" s="5">
        <f>ROUND(Source!DG53,O55)</f>
        <v>130902.68</v>
      </c>
      <c r="Q55" s="5"/>
      <c r="R55" s="5"/>
      <c r="S55" s="5"/>
      <c r="T55" s="5"/>
      <c r="U55" s="5"/>
      <c r="V55" s="5"/>
      <c r="W55" s="5"/>
    </row>
    <row r="56" spans="1:255" x14ac:dyDescent="0.2">
      <c r="A56" s="5">
        <v>50</v>
      </c>
      <c r="B56" s="5">
        <v>0</v>
      </c>
      <c r="C56" s="5">
        <v>0</v>
      </c>
      <c r="D56" s="5">
        <v>1</v>
      </c>
      <c r="E56" s="5">
        <v>202</v>
      </c>
      <c r="F56" s="5">
        <f>ROUND(Source!P53,O56)</f>
        <v>8743.75</v>
      </c>
      <c r="G56" s="5" t="s">
        <v>84</v>
      </c>
      <c r="H56" s="5" t="s">
        <v>85</v>
      </c>
      <c r="I56" s="5"/>
      <c r="J56" s="5"/>
      <c r="K56" s="5">
        <v>202</v>
      </c>
      <c r="L56" s="5">
        <v>2</v>
      </c>
      <c r="M56" s="5">
        <v>3</v>
      </c>
      <c r="N56" s="5" t="s">
        <v>3</v>
      </c>
      <c r="O56" s="5">
        <v>2</v>
      </c>
      <c r="P56" s="5">
        <f>ROUND(Source!DH53,O56)</f>
        <v>99481.44</v>
      </c>
      <c r="Q56" s="5"/>
      <c r="R56" s="5"/>
      <c r="S56" s="5"/>
      <c r="T56" s="5"/>
      <c r="U56" s="5"/>
      <c r="V56" s="5"/>
      <c r="W56" s="5"/>
    </row>
    <row r="57" spans="1:255" x14ac:dyDescent="0.2">
      <c r="A57" s="5">
        <v>50</v>
      </c>
      <c r="B57" s="5">
        <v>0</v>
      </c>
      <c r="C57" s="5">
        <v>0</v>
      </c>
      <c r="D57" s="5">
        <v>1</v>
      </c>
      <c r="E57" s="5">
        <v>222</v>
      </c>
      <c r="F57" s="5">
        <f>ROUND(Source!AO53,O57)</f>
        <v>0</v>
      </c>
      <c r="G57" s="5" t="s">
        <v>86</v>
      </c>
      <c r="H57" s="5" t="s">
        <v>87</v>
      </c>
      <c r="I57" s="5"/>
      <c r="J57" s="5"/>
      <c r="K57" s="5">
        <v>222</v>
      </c>
      <c r="L57" s="5">
        <v>3</v>
      </c>
      <c r="M57" s="5">
        <v>3</v>
      </c>
      <c r="N57" s="5" t="s">
        <v>3</v>
      </c>
      <c r="O57" s="5">
        <v>2</v>
      </c>
      <c r="P57" s="5">
        <f>ROUND(Source!EG53,O57)</f>
        <v>0</v>
      </c>
      <c r="Q57" s="5"/>
      <c r="R57" s="5"/>
      <c r="S57" s="5"/>
      <c r="T57" s="5"/>
      <c r="U57" s="5"/>
      <c r="V57" s="5"/>
      <c r="W57" s="5"/>
    </row>
    <row r="58" spans="1:255" x14ac:dyDescent="0.2">
      <c r="A58" s="5">
        <v>50</v>
      </c>
      <c r="B58" s="5">
        <v>0</v>
      </c>
      <c r="C58" s="5">
        <v>0</v>
      </c>
      <c r="D58" s="5">
        <v>1</v>
      </c>
      <c r="E58" s="5">
        <v>225</v>
      </c>
      <c r="F58" s="5">
        <f>ROUND(Source!AV53,O58)</f>
        <v>8743.75</v>
      </c>
      <c r="G58" s="5" t="s">
        <v>88</v>
      </c>
      <c r="H58" s="5" t="s">
        <v>89</v>
      </c>
      <c r="I58" s="5"/>
      <c r="J58" s="5"/>
      <c r="K58" s="5">
        <v>225</v>
      </c>
      <c r="L58" s="5">
        <v>4</v>
      </c>
      <c r="M58" s="5">
        <v>3</v>
      </c>
      <c r="N58" s="5" t="s">
        <v>3</v>
      </c>
      <c r="O58" s="5">
        <v>2</v>
      </c>
      <c r="P58" s="5">
        <f>ROUND(Source!EN53,O58)</f>
        <v>99481.44</v>
      </c>
      <c r="Q58" s="5"/>
      <c r="R58" s="5"/>
      <c r="S58" s="5"/>
      <c r="T58" s="5"/>
      <c r="U58" s="5"/>
      <c r="V58" s="5"/>
      <c r="W58" s="5"/>
    </row>
    <row r="59" spans="1:255" x14ac:dyDescent="0.2">
      <c r="A59" s="5">
        <v>50</v>
      </c>
      <c r="B59" s="5">
        <v>0</v>
      </c>
      <c r="C59" s="5">
        <v>0</v>
      </c>
      <c r="D59" s="5">
        <v>1</v>
      </c>
      <c r="E59" s="5">
        <v>226</v>
      </c>
      <c r="F59" s="5">
        <f>ROUND(Source!AW53,O59)</f>
        <v>8743.75</v>
      </c>
      <c r="G59" s="5" t="s">
        <v>90</v>
      </c>
      <c r="H59" s="5" t="s">
        <v>91</v>
      </c>
      <c r="I59" s="5"/>
      <c r="J59" s="5"/>
      <c r="K59" s="5">
        <v>226</v>
      </c>
      <c r="L59" s="5">
        <v>5</v>
      </c>
      <c r="M59" s="5">
        <v>3</v>
      </c>
      <c r="N59" s="5" t="s">
        <v>3</v>
      </c>
      <c r="O59" s="5">
        <v>2</v>
      </c>
      <c r="P59" s="5">
        <f>ROUND(Source!EO53,O59)</f>
        <v>99481.44</v>
      </c>
      <c r="Q59" s="5"/>
      <c r="R59" s="5"/>
      <c r="S59" s="5"/>
      <c r="T59" s="5"/>
      <c r="U59" s="5"/>
      <c r="V59" s="5"/>
      <c r="W59" s="5"/>
    </row>
    <row r="60" spans="1:255" x14ac:dyDescent="0.2">
      <c r="A60" s="5">
        <v>50</v>
      </c>
      <c r="B60" s="5">
        <v>0</v>
      </c>
      <c r="C60" s="5">
        <v>0</v>
      </c>
      <c r="D60" s="5">
        <v>1</v>
      </c>
      <c r="E60" s="5">
        <v>227</v>
      </c>
      <c r="F60" s="5">
        <f>ROUND(Source!AX53,O60)</f>
        <v>0</v>
      </c>
      <c r="G60" s="5" t="s">
        <v>92</v>
      </c>
      <c r="H60" s="5" t="s">
        <v>93</v>
      </c>
      <c r="I60" s="5"/>
      <c r="J60" s="5"/>
      <c r="K60" s="5">
        <v>227</v>
      </c>
      <c r="L60" s="5">
        <v>6</v>
      </c>
      <c r="M60" s="5">
        <v>3</v>
      </c>
      <c r="N60" s="5" t="s">
        <v>3</v>
      </c>
      <c r="O60" s="5">
        <v>2</v>
      </c>
      <c r="P60" s="5">
        <f>ROUND(Source!EP53,O60)</f>
        <v>0</v>
      </c>
      <c r="Q60" s="5"/>
      <c r="R60" s="5"/>
      <c r="S60" s="5"/>
      <c r="T60" s="5"/>
      <c r="U60" s="5"/>
      <c r="V60" s="5"/>
      <c r="W60" s="5"/>
    </row>
    <row r="61" spans="1:255" x14ac:dyDescent="0.2">
      <c r="A61" s="5">
        <v>50</v>
      </c>
      <c r="B61" s="5">
        <v>0</v>
      </c>
      <c r="C61" s="5">
        <v>0</v>
      </c>
      <c r="D61" s="5">
        <v>1</v>
      </c>
      <c r="E61" s="5">
        <v>228</v>
      </c>
      <c r="F61" s="5">
        <f>ROUND(Source!AY53,O61)</f>
        <v>8743.75</v>
      </c>
      <c r="G61" s="5" t="s">
        <v>94</v>
      </c>
      <c r="H61" s="5" t="s">
        <v>95</v>
      </c>
      <c r="I61" s="5"/>
      <c r="J61" s="5"/>
      <c r="K61" s="5">
        <v>228</v>
      </c>
      <c r="L61" s="5">
        <v>7</v>
      </c>
      <c r="M61" s="5">
        <v>3</v>
      </c>
      <c r="N61" s="5" t="s">
        <v>3</v>
      </c>
      <c r="O61" s="5">
        <v>2</v>
      </c>
      <c r="P61" s="5">
        <f>ROUND(Source!EQ53,O61)</f>
        <v>99481.44</v>
      </c>
      <c r="Q61" s="5"/>
      <c r="R61" s="5"/>
      <c r="S61" s="5"/>
      <c r="T61" s="5"/>
      <c r="U61" s="5"/>
      <c r="V61" s="5"/>
      <c r="W61" s="5"/>
    </row>
    <row r="62" spans="1:255" x14ac:dyDescent="0.2">
      <c r="A62" s="5">
        <v>50</v>
      </c>
      <c r="B62" s="5">
        <v>0</v>
      </c>
      <c r="C62" s="5">
        <v>0</v>
      </c>
      <c r="D62" s="5">
        <v>1</v>
      </c>
      <c r="E62" s="5">
        <v>216</v>
      </c>
      <c r="F62" s="5">
        <f>ROUND(Source!AP53,O62)</f>
        <v>0</v>
      </c>
      <c r="G62" s="5" t="s">
        <v>96</v>
      </c>
      <c r="H62" s="5" t="s">
        <v>97</v>
      </c>
      <c r="I62" s="5"/>
      <c r="J62" s="5"/>
      <c r="K62" s="5">
        <v>216</v>
      </c>
      <c r="L62" s="5">
        <v>8</v>
      </c>
      <c r="M62" s="5">
        <v>3</v>
      </c>
      <c r="N62" s="5" t="s">
        <v>3</v>
      </c>
      <c r="O62" s="5">
        <v>2</v>
      </c>
      <c r="P62" s="5">
        <f>ROUND(Source!EH53,O62)</f>
        <v>0</v>
      </c>
      <c r="Q62" s="5"/>
      <c r="R62" s="5"/>
      <c r="S62" s="5"/>
      <c r="T62" s="5"/>
      <c r="U62" s="5"/>
      <c r="V62" s="5"/>
      <c r="W62" s="5"/>
    </row>
    <row r="63" spans="1:255" x14ac:dyDescent="0.2">
      <c r="A63" s="5">
        <v>50</v>
      </c>
      <c r="B63" s="5">
        <v>0</v>
      </c>
      <c r="C63" s="5">
        <v>0</v>
      </c>
      <c r="D63" s="5">
        <v>1</v>
      </c>
      <c r="E63" s="5">
        <v>223</v>
      </c>
      <c r="F63" s="5">
        <f>ROUND(Source!AQ53,O63)</f>
        <v>0</v>
      </c>
      <c r="G63" s="5" t="s">
        <v>98</v>
      </c>
      <c r="H63" s="5" t="s">
        <v>99</v>
      </c>
      <c r="I63" s="5"/>
      <c r="J63" s="5"/>
      <c r="K63" s="5">
        <v>223</v>
      </c>
      <c r="L63" s="5">
        <v>9</v>
      </c>
      <c r="M63" s="5">
        <v>3</v>
      </c>
      <c r="N63" s="5" t="s">
        <v>3</v>
      </c>
      <c r="O63" s="5">
        <v>2</v>
      </c>
      <c r="P63" s="5">
        <f>ROUND(Source!EI53,O63)</f>
        <v>0</v>
      </c>
      <c r="Q63" s="5"/>
      <c r="R63" s="5"/>
      <c r="S63" s="5"/>
      <c r="T63" s="5"/>
      <c r="U63" s="5"/>
      <c r="V63" s="5"/>
      <c r="W63" s="5"/>
    </row>
    <row r="64" spans="1:255" x14ac:dyDescent="0.2">
      <c r="A64" s="5">
        <v>50</v>
      </c>
      <c r="B64" s="5">
        <v>0</v>
      </c>
      <c r="C64" s="5">
        <v>0</v>
      </c>
      <c r="D64" s="5">
        <v>1</v>
      </c>
      <c r="E64" s="5">
        <v>229</v>
      </c>
      <c r="F64" s="5">
        <f>ROUND(Source!AZ53,O64)</f>
        <v>0</v>
      </c>
      <c r="G64" s="5" t="s">
        <v>100</v>
      </c>
      <c r="H64" s="5" t="s">
        <v>101</v>
      </c>
      <c r="I64" s="5"/>
      <c r="J64" s="5"/>
      <c r="K64" s="5">
        <v>229</v>
      </c>
      <c r="L64" s="5">
        <v>10</v>
      </c>
      <c r="M64" s="5">
        <v>3</v>
      </c>
      <c r="N64" s="5" t="s">
        <v>3</v>
      </c>
      <c r="O64" s="5">
        <v>2</v>
      </c>
      <c r="P64" s="5">
        <f>ROUND(Source!ER53,O64)</f>
        <v>0</v>
      </c>
      <c r="Q64" s="5"/>
      <c r="R64" s="5"/>
      <c r="S64" s="5"/>
      <c r="T64" s="5"/>
      <c r="U64" s="5"/>
      <c r="V64" s="5"/>
      <c r="W64" s="5"/>
    </row>
    <row r="65" spans="1:23" x14ac:dyDescent="0.2">
      <c r="A65" s="5">
        <v>50</v>
      </c>
      <c r="B65" s="5">
        <v>0</v>
      </c>
      <c r="C65" s="5">
        <v>0</v>
      </c>
      <c r="D65" s="5">
        <v>1</v>
      </c>
      <c r="E65" s="5">
        <v>203</v>
      </c>
      <c r="F65" s="5">
        <f>ROUND(Source!Q53,O65)</f>
        <v>119.74</v>
      </c>
      <c r="G65" s="5" t="s">
        <v>102</v>
      </c>
      <c r="H65" s="5" t="s">
        <v>103</v>
      </c>
      <c r="I65" s="5"/>
      <c r="J65" s="5"/>
      <c r="K65" s="5">
        <v>203</v>
      </c>
      <c r="L65" s="5">
        <v>11</v>
      </c>
      <c r="M65" s="5">
        <v>3</v>
      </c>
      <c r="N65" s="5" t="s">
        <v>3</v>
      </c>
      <c r="O65" s="5">
        <v>2</v>
      </c>
      <c r="P65" s="5">
        <f>ROUND(Source!DI53,O65)</f>
        <v>1496.78</v>
      </c>
      <c r="Q65" s="5"/>
      <c r="R65" s="5"/>
      <c r="S65" s="5"/>
      <c r="T65" s="5"/>
      <c r="U65" s="5"/>
      <c r="V65" s="5"/>
      <c r="W65" s="5"/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231</v>
      </c>
      <c r="F66" s="5">
        <f>ROUND(Source!BB53,O66)</f>
        <v>0</v>
      </c>
      <c r="G66" s="5" t="s">
        <v>104</v>
      </c>
      <c r="H66" s="5" t="s">
        <v>105</v>
      </c>
      <c r="I66" s="5"/>
      <c r="J66" s="5"/>
      <c r="K66" s="5">
        <v>231</v>
      </c>
      <c r="L66" s="5">
        <v>12</v>
      </c>
      <c r="M66" s="5">
        <v>3</v>
      </c>
      <c r="N66" s="5" t="s">
        <v>3</v>
      </c>
      <c r="O66" s="5">
        <v>2</v>
      </c>
      <c r="P66" s="5">
        <f>ROUND(Source!ET53,O66)</f>
        <v>0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204</v>
      </c>
      <c r="F67" s="5">
        <f>ROUND(Source!R53,O67)</f>
        <v>13.95</v>
      </c>
      <c r="G67" s="5" t="s">
        <v>106</v>
      </c>
      <c r="H67" s="5" t="s">
        <v>107</v>
      </c>
      <c r="I67" s="5"/>
      <c r="J67" s="5"/>
      <c r="K67" s="5">
        <v>204</v>
      </c>
      <c r="L67" s="5">
        <v>13</v>
      </c>
      <c r="M67" s="5">
        <v>3</v>
      </c>
      <c r="N67" s="5" t="s">
        <v>3</v>
      </c>
      <c r="O67" s="5">
        <v>2</v>
      </c>
      <c r="P67" s="5">
        <f>ROUND(Source!DJ53,O67)</f>
        <v>255.29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205</v>
      </c>
      <c r="F68" s="5">
        <f>ROUND(Source!S53,O68)</f>
        <v>799.34</v>
      </c>
      <c r="G68" s="5" t="s">
        <v>108</v>
      </c>
      <c r="H68" s="5" t="s">
        <v>109</v>
      </c>
      <c r="I68" s="5"/>
      <c r="J68" s="5"/>
      <c r="K68" s="5">
        <v>205</v>
      </c>
      <c r="L68" s="5">
        <v>14</v>
      </c>
      <c r="M68" s="5">
        <v>3</v>
      </c>
      <c r="N68" s="5" t="s">
        <v>3</v>
      </c>
      <c r="O68" s="5">
        <v>2</v>
      </c>
      <c r="P68" s="5">
        <f>ROUND(Source!DK53,O68)</f>
        <v>29924.46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232</v>
      </c>
      <c r="F69" s="5">
        <f>ROUND(Source!BC53,O69)</f>
        <v>0</v>
      </c>
      <c r="G69" s="5" t="s">
        <v>110</v>
      </c>
      <c r="H69" s="5" t="s">
        <v>111</v>
      </c>
      <c r="I69" s="5"/>
      <c r="J69" s="5"/>
      <c r="K69" s="5">
        <v>232</v>
      </c>
      <c r="L69" s="5">
        <v>15</v>
      </c>
      <c r="M69" s="5">
        <v>3</v>
      </c>
      <c r="N69" s="5" t="s">
        <v>3</v>
      </c>
      <c r="O69" s="5">
        <v>2</v>
      </c>
      <c r="P69" s="5">
        <f>ROUND(Source!EU53,O69)</f>
        <v>0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214</v>
      </c>
      <c r="F70" s="5">
        <f>ROUND(Source!AS53,O70)</f>
        <v>8743.75</v>
      </c>
      <c r="G70" s="5" t="s">
        <v>112</v>
      </c>
      <c r="H70" s="5" t="s">
        <v>113</v>
      </c>
      <c r="I70" s="5"/>
      <c r="J70" s="5"/>
      <c r="K70" s="5">
        <v>214</v>
      </c>
      <c r="L70" s="5">
        <v>16</v>
      </c>
      <c r="M70" s="5">
        <v>3</v>
      </c>
      <c r="N70" s="5" t="s">
        <v>3</v>
      </c>
      <c r="O70" s="5">
        <v>2</v>
      </c>
      <c r="P70" s="5">
        <f>ROUND(Source!EK53,O70)</f>
        <v>99481.44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215</v>
      </c>
      <c r="F71" s="5">
        <f>ROUND(Source!AT53,O71)</f>
        <v>928.43</v>
      </c>
      <c r="G71" s="5" t="s">
        <v>114</v>
      </c>
      <c r="H71" s="5" t="s">
        <v>115</v>
      </c>
      <c r="I71" s="5"/>
      <c r="J71" s="5"/>
      <c r="K71" s="5">
        <v>215</v>
      </c>
      <c r="L71" s="5">
        <v>17</v>
      </c>
      <c r="M71" s="5">
        <v>3</v>
      </c>
      <c r="N71" s="5" t="s">
        <v>3</v>
      </c>
      <c r="O71" s="5">
        <v>2</v>
      </c>
      <c r="P71" s="5">
        <f>ROUND(Source!EL53,O71)</f>
        <v>48134.32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217</v>
      </c>
      <c r="F72" s="5">
        <f>ROUND(Source!AU53,O72)</f>
        <v>980.62</v>
      </c>
      <c r="G72" s="5" t="s">
        <v>116</v>
      </c>
      <c r="H72" s="5" t="s">
        <v>117</v>
      </c>
      <c r="I72" s="5"/>
      <c r="J72" s="5"/>
      <c r="K72" s="5">
        <v>217</v>
      </c>
      <c r="L72" s="5">
        <v>18</v>
      </c>
      <c r="M72" s="5">
        <v>3</v>
      </c>
      <c r="N72" s="5" t="s">
        <v>3</v>
      </c>
      <c r="O72" s="5">
        <v>2</v>
      </c>
      <c r="P72" s="5">
        <f>ROUND(Source!EM53,O72)</f>
        <v>16369.63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230</v>
      </c>
      <c r="F73" s="5">
        <f>ROUND(Source!BA53,O73)</f>
        <v>0</v>
      </c>
      <c r="G73" s="5" t="s">
        <v>118</v>
      </c>
      <c r="H73" s="5" t="s">
        <v>119</v>
      </c>
      <c r="I73" s="5"/>
      <c r="J73" s="5"/>
      <c r="K73" s="5">
        <v>230</v>
      </c>
      <c r="L73" s="5">
        <v>19</v>
      </c>
      <c r="M73" s="5">
        <v>3</v>
      </c>
      <c r="N73" s="5" t="s">
        <v>3</v>
      </c>
      <c r="O73" s="5">
        <v>2</v>
      </c>
      <c r="P73" s="5">
        <f>ROUND(Source!ES53,O73)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206</v>
      </c>
      <c r="F74" s="5">
        <f>ROUND(Source!T53,O74)</f>
        <v>0</v>
      </c>
      <c r="G74" s="5" t="s">
        <v>120</v>
      </c>
      <c r="H74" s="5" t="s">
        <v>121</v>
      </c>
      <c r="I74" s="5"/>
      <c r="J74" s="5"/>
      <c r="K74" s="5">
        <v>206</v>
      </c>
      <c r="L74" s="5">
        <v>20</v>
      </c>
      <c r="M74" s="5">
        <v>3</v>
      </c>
      <c r="N74" s="5" t="s">
        <v>3</v>
      </c>
      <c r="O74" s="5">
        <v>2</v>
      </c>
      <c r="P74" s="5">
        <f>ROUND(Source!DL53,O74)</f>
        <v>0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207</v>
      </c>
      <c r="F75" s="5">
        <f>Source!U53</f>
        <v>69.430000000000007</v>
      </c>
      <c r="G75" s="5" t="s">
        <v>122</v>
      </c>
      <c r="H75" s="5" t="s">
        <v>123</v>
      </c>
      <c r="I75" s="5"/>
      <c r="J75" s="5"/>
      <c r="K75" s="5">
        <v>207</v>
      </c>
      <c r="L75" s="5">
        <v>21</v>
      </c>
      <c r="M75" s="5">
        <v>3</v>
      </c>
      <c r="N75" s="5" t="s">
        <v>3</v>
      </c>
      <c r="O75" s="5">
        <v>-1</v>
      </c>
      <c r="P75" s="5">
        <f>Source!DM53</f>
        <v>69.430000000000007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208</v>
      </c>
      <c r="F76" s="5">
        <f>Source!V53</f>
        <v>1.054</v>
      </c>
      <c r="G76" s="5" t="s">
        <v>124</v>
      </c>
      <c r="H76" s="5" t="s">
        <v>125</v>
      </c>
      <c r="I76" s="5"/>
      <c r="J76" s="5"/>
      <c r="K76" s="5">
        <v>208</v>
      </c>
      <c r="L76" s="5">
        <v>22</v>
      </c>
      <c r="M76" s="5">
        <v>3</v>
      </c>
      <c r="N76" s="5" t="s">
        <v>3</v>
      </c>
      <c r="O76" s="5">
        <v>-1</v>
      </c>
      <c r="P76" s="5">
        <f>Source!DN53</f>
        <v>1.054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209</v>
      </c>
      <c r="F77" s="5">
        <f>ROUND(Source!W53,O77)</f>
        <v>0</v>
      </c>
      <c r="G77" s="5" t="s">
        <v>126</v>
      </c>
      <c r="H77" s="5" t="s">
        <v>127</v>
      </c>
      <c r="I77" s="5"/>
      <c r="J77" s="5"/>
      <c r="K77" s="5">
        <v>209</v>
      </c>
      <c r="L77" s="5">
        <v>23</v>
      </c>
      <c r="M77" s="5">
        <v>3</v>
      </c>
      <c r="N77" s="5" t="s">
        <v>3</v>
      </c>
      <c r="O77" s="5">
        <v>2</v>
      </c>
      <c r="P77" s="5">
        <f>ROUND(Source!DO53,O77)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210</v>
      </c>
      <c r="F78" s="5">
        <f>ROUND(Source!X53,O78)</f>
        <v>621.09</v>
      </c>
      <c r="G78" s="5" t="s">
        <v>128</v>
      </c>
      <c r="H78" s="5" t="s">
        <v>129</v>
      </c>
      <c r="I78" s="5"/>
      <c r="J78" s="5"/>
      <c r="K78" s="5">
        <v>210</v>
      </c>
      <c r="L78" s="5">
        <v>24</v>
      </c>
      <c r="M78" s="5">
        <v>3</v>
      </c>
      <c r="N78" s="5" t="s">
        <v>3</v>
      </c>
      <c r="O78" s="5">
        <v>2</v>
      </c>
      <c r="P78" s="5">
        <f>ROUND(Source!DP53,O78)</f>
        <v>21563.68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211</v>
      </c>
      <c r="F79" s="5">
        <f>ROUND(Source!Y53,O79)</f>
        <v>368.88</v>
      </c>
      <c r="G79" s="5" t="s">
        <v>130</v>
      </c>
      <c r="H79" s="5" t="s">
        <v>131</v>
      </c>
      <c r="I79" s="5"/>
      <c r="J79" s="5"/>
      <c r="K79" s="5">
        <v>211</v>
      </c>
      <c r="L79" s="5">
        <v>25</v>
      </c>
      <c r="M79" s="5">
        <v>3</v>
      </c>
      <c r="N79" s="5" t="s">
        <v>3</v>
      </c>
      <c r="O79" s="5">
        <v>2</v>
      </c>
      <c r="P79" s="5">
        <f>ROUND(Source!DQ53,O79)</f>
        <v>11519.03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224</v>
      </c>
      <c r="F80" s="5">
        <f>ROUND(Source!AR53,O80)</f>
        <v>10652.8</v>
      </c>
      <c r="G80" s="5" t="s">
        <v>132</v>
      </c>
      <c r="H80" s="5" t="s">
        <v>133</v>
      </c>
      <c r="I80" s="5"/>
      <c r="J80" s="5"/>
      <c r="K80" s="5">
        <v>224</v>
      </c>
      <c r="L80" s="5">
        <v>26</v>
      </c>
      <c r="M80" s="5">
        <v>3</v>
      </c>
      <c r="N80" s="5" t="s">
        <v>3</v>
      </c>
      <c r="O80" s="5">
        <v>2</v>
      </c>
      <c r="P80" s="5">
        <f>ROUND(Source!EJ53,O80)</f>
        <v>163985.39000000001</v>
      </c>
      <c r="Q80" s="5"/>
      <c r="R80" s="5"/>
      <c r="S80" s="5"/>
      <c r="T80" s="5"/>
      <c r="U80" s="5"/>
      <c r="V80" s="5"/>
      <c r="W80" s="5"/>
    </row>
    <row r="82" spans="1:206" x14ac:dyDescent="0.2">
      <c r="A82" s="3">
        <v>51</v>
      </c>
      <c r="B82" s="3">
        <f>B12</f>
        <v>145</v>
      </c>
      <c r="C82" s="3">
        <f>A12</f>
        <v>1</v>
      </c>
      <c r="D82" s="3">
        <f>ROW(A12)</f>
        <v>12</v>
      </c>
      <c r="E82" s="3"/>
      <c r="F82" s="3" t="str">
        <f>IF(F12&lt;&gt;"",F12,"")</f>
        <v/>
      </c>
      <c r="G82" s="3" t="str">
        <f>IF(G12&lt;&gt;"",G12,"")</f>
        <v>Строительство СТП 1х63  6/10/0,4 кВ</v>
      </c>
      <c r="H82" s="3">
        <v>0</v>
      </c>
      <c r="I82" s="3"/>
      <c r="J82" s="3"/>
      <c r="K82" s="3"/>
      <c r="L82" s="3"/>
      <c r="M82" s="3"/>
      <c r="N82" s="3"/>
      <c r="O82" s="3">
        <f t="shared" ref="O82:T82" si="58">ROUND(O53,2)</f>
        <v>9662.83</v>
      </c>
      <c r="P82" s="3">
        <f t="shared" si="58"/>
        <v>8743.75</v>
      </c>
      <c r="Q82" s="3">
        <f t="shared" si="58"/>
        <v>119.74</v>
      </c>
      <c r="R82" s="3">
        <f t="shared" si="58"/>
        <v>13.95</v>
      </c>
      <c r="S82" s="3">
        <f t="shared" si="58"/>
        <v>799.34</v>
      </c>
      <c r="T82" s="3">
        <f t="shared" si="58"/>
        <v>0</v>
      </c>
      <c r="U82" s="3">
        <f>U53</f>
        <v>69.430000000000007</v>
      </c>
      <c r="V82" s="3">
        <f>V53</f>
        <v>1.054</v>
      </c>
      <c r="W82" s="3">
        <f>ROUND(W53,2)</f>
        <v>0</v>
      </c>
      <c r="X82" s="3">
        <f>ROUND(X53,2)</f>
        <v>621.09</v>
      </c>
      <c r="Y82" s="3">
        <f>ROUND(Y53,2)</f>
        <v>368.88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>
        <f t="shared" ref="AO82:BC82" si="59">ROUND(AO53,2)</f>
        <v>0</v>
      </c>
      <c r="AP82" s="3">
        <f t="shared" si="59"/>
        <v>0</v>
      </c>
      <c r="AQ82" s="3">
        <f t="shared" si="59"/>
        <v>0</v>
      </c>
      <c r="AR82" s="3">
        <f t="shared" si="59"/>
        <v>10652.8</v>
      </c>
      <c r="AS82" s="3">
        <f t="shared" si="59"/>
        <v>8743.75</v>
      </c>
      <c r="AT82" s="3">
        <f t="shared" si="59"/>
        <v>928.43</v>
      </c>
      <c r="AU82" s="3">
        <f t="shared" si="59"/>
        <v>980.62</v>
      </c>
      <c r="AV82" s="3">
        <f t="shared" si="59"/>
        <v>8743.75</v>
      </c>
      <c r="AW82" s="3">
        <f t="shared" si="59"/>
        <v>8743.75</v>
      </c>
      <c r="AX82" s="3">
        <f t="shared" si="59"/>
        <v>0</v>
      </c>
      <c r="AY82" s="3">
        <f t="shared" si="59"/>
        <v>8743.75</v>
      </c>
      <c r="AZ82" s="3">
        <f t="shared" si="59"/>
        <v>0</v>
      </c>
      <c r="BA82" s="3">
        <f t="shared" si="59"/>
        <v>0</v>
      </c>
      <c r="BB82" s="3">
        <f t="shared" si="59"/>
        <v>0</v>
      </c>
      <c r="BC82" s="3">
        <f t="shared" si="59"/>
        <v>0</v>
      </c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4">
        <f t="shared" ref="DG82:DL82" si="60">ROUND(DG53,2)</f>
        <v>130902.68</v>
      </c>
      <c r="DH82" s="4">
        <f t="shared" si="60"/>
        <v>99481.44</v>
      </c>
      <c r="DI82" s="4">
        <f t="shared" si="60"/>
        <v>1496.78</v>
      </c>
      <c r="DJ82" s="4">
        <f t="shared" si="60"/>
        <v>255.29</v>
      </c>
      <c r="DK82" s="4">
        <f t="shared" si="60"/>
        <v>29924.46</v>
      </c>
      <c r="DL82" s="4">
        <f t="shared" si="60"/>
        <v>0</v>
      </c>
      <c r="DM82" s="4">
        <f>DM53</f>
        <v>69.430000000000007</v>
      </c>
      <c r="DN82" s="4">
        <f>DN53</f>
        <v>1.054</v>
      </c>
      <c r="DO82" s="4">
        <f>ROUND(DO53,2)</f>
        <v>0</v>
      </c>
      <c r="DP82" s="4">
        <f>ROUND(DP53,2)</f>
        <v>21563.68</v>
      </c>
      <c r="DQ82" s="4">
        <f>ROUND(DQ53,2)</f>
        <v>11519.03</v>
      </c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>
        <f t="shared" ref="EG82:EU82" si="61">ROUND(EG53,2)</f>
        <v>0</v>
      </c>
      <c r="EH82" s="4">
        <f t="shared" si="61"/>
        <v>0</v>
      </c>
      <c r="EI82" s="4">
        <f t="shared" si="61"/>
        <v>0</v>
      </c>
      <c r="EJ82" s="4">
        <f t="shared" si="61"/>
        <v>163985.39000000001</v>
      </c>
      <c r="EK82" s="4">
        <f t="shared" si="61"/>
        <v>99481.44</v>
      </c>
      <c r="EL82" s="4">
        <f t="shared" si="61"/>
        <v>48134.32</v>
      </c>
      <c r="EM82" s="4">
        <f t="shared" si="61"/>
        <v>16369.63</v>
      </c>
      <c r="EN82" s="4">
        <f t="shared" si="61"/>
        <v>99481.44</v>
      </c>
      <c r="EO82" s="4">
        <f t="shared" si="61"/>
        <v>99481.44</v>
      </c>
      <c r="EP82" s="4">
        <f t="shared" si="61"/>
        <v>0</v>
      </c>
      <c r="EQ82" s="4">
        <f t="shared" si="61"/>
        <v>99481.44</v>
      </c>
      <c r="ER82" s="4">
        <f t="shared" si="61"/>
        <v>0</v>
      </c>
      <c r="ES82" s="4">
        <f t="shared" si="61"/>
        <v>0</v>
      </c>
      <c r="ET82" s="4">
        <f t="shared" si="61"/>
        <v>0</v>
      </c>
      <c r="EU82" s="4">
        <f t="shared" si="61"/>
        <v>0</v>
      </c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>
        <v>0</v>
      </c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201</v>
      </c>
      <c r="F84" s="5">
        <f>ROUND(Source!O82,O84)</f>
        <v>9662.83</v>
      </c>
      <c r="G84" s="5" t="s">
        <v>82</v>
      </c>
      <c r="H84" s="5" t="s">
        <v>83</v>
      </c>
      <c r="I84" s="5"/>
      <c r="J84" s="5"/>
      <c r="K84" s="5">
        <v>201</v>
      </c>
      <c r="L84" s="5">
        <v>1</v>
      </c>
      <c r="M84" s="5">
        <v>3</v>
      </c>
      <c r="N84" s="5" t="s">
        <v>3</v>
      </c>
      <c r="O84" s="5">
        <v>2</v>
      </c>
      <c r="P84" s="5">
        <f>ROUND(Source!DG82,O84)</f>
        <v>130902.68</v>
      </c>
      <c r="Q84" s="5"/>
      <c r="R84" s="5"/>
      <c r="S84" s="5"/>
      <c r="T84" s="5"/>
      <c r="U84" s="5"/>
      <c r="V84" s="5"/>
      <c r="W84" s="5"/>
    </row>
    <row r="85" spans="1:206" x14ac:dyDescent="0.2">
      <c r="A85" s="5">
        <v>50</v>
      </c>
      <c r="B85" s="5">
        <v>0</v>
      </c>
      <c r="C85" s="5">
        <v>0</v>
      </c>
      <c r="D85" s="5">
        <v>1</v>
      </c>
      <c r="E85" s="5">
        <v>202</v>
      </c>
      <c r="F85" s="5">
        <f>ROUND(Source!P82,O85)</f>
        <v>8743.75</v>
      </c>
      <c r="G85" s="5" t="s">
        <v>84</v>
      </c>
      <c r="H85" s="5" t="s">
        <v>85</v>
      </c>
      <c r="I85" s="5"/>
      <c r="J85" s="5"/>
      <c r="K85" s="5">
        <v>202</v>
      </c>
      <c r="L85" s="5">
        <v>2</v>
      </c>
      <c r="M85" s="5">
        <v>3</v>
      </c>
      <c r="N85" s="5" t="s">
        <v>3</v>
      </c>
      <c r="O85" s="5">
        <v>2</v>
      </c>
      <c r="P85" s="5">
        <f>ROUND(Source!DH82,O85)</f>
        <v>99481.44</v>
      </c>
      <c r="Q85" s="5"/>
      <c r="R85" s="5"/>
      <c r="S85" s="5"/>
      <c r="T85" s="5"/>
      <c r="U85" s="5"/>
      <c r="V85" s="5"/>
      <c r="W85" s="5"/>
    </row>
    <row r="86" spans="1:206" x14ac:dyDescent="0.2">
      <c r="A86" s="5">
        <v>50</v>
      </c>
      <c r="B86" s="5">
        <v>0</v>
      </c>
      <c r="C86" s="5">
        <v>0</v>
      </c>
      <c r="D86" s="5">
        <v>1</v>
      </c>
      <c r="E86" s="5">
        <v>222</v>
      </c>
      <c r="F86" s="5">
        <f>ROUND(Source!AO82,O86)</f>
        <v>0</v>
      </c>
      <c r="G86" s="5" t="s">
        <v>86</v>
      </c>
      <c r="H86" s="5" t="s">
        <v>87</v>
      </c>
      <c r="I86" s="5"/>
      <c r="J86" s="5"/>
      <c r="K86" s="5">
        <v>222</v>
      </c>
      <c r="L86" s="5">
        <v>3</v>
      </c>
      <c r="M86" s="5">
        <v>3</v>
      </c>
      <c r="N86" s="5" t="s">
        <v>3</v>
      </c>
      <c r="O86" s="5">
        <v>2</v>
      </c>
      <c r="P86" s="5">
        <f>ROUND(Source!EG82,O86)</f>
        <v>0</v>
      </c>
      <c r="Q86" s="5"/>
      <c r="R86" s="5"/>
      <c r="S86" s="5"/>
      <c r="T86" s="5"/>
      <c r="U86" s="5"/>
      <c r="V86" s="5"/>
      <c r="W86" s="5"/>
    </row>
    <row r="87" spans="1:206" x14ac:dyDescent="0.2">
      <c r="A87" s="5">
        <v>50</v>
      </c>
      <c r="B87" s="5">
        <v>0</v>
      </c>
      <c r="C87" s="5">
        <v>0</v>
      </c>
      <c r="D87" s="5">
        <v>1</v>
      </c>
      <c r="E87" s="5">
        <v>225</v>
      </c>
      <c r="F87" s="5">
        <f>ROUND(Source!AV82,O87)</f>
        <v>8743.75</v>
      </c>
      <c r="G87" s="5" t="s">
        <v>88</v>
      </c>
      <c r="H87" s="5" t="s">
        <v>89</v>
      </c>
      <c r="I87" s="5"/>
      <c r="J87" s="5"/>
      <c r="K87" s="5">
        <v>225</v>
      </c>
      <c r="L87" s="5">
        <v>4</v>
      </c>
      <c r="M87" s="5">
        <v>3</v>
      </c>
      <c r="N87" s="5" t="s">
        <v>3</v>
      </c>
      <c r="O87" s="5">
        <v>2</v>
      </c>
      <c r="P87" s="5">
        <f>ROUND(Source!EN82,O87)</f>
        <v>99481.44</v>
      </c>
      <c r="Q87" s="5"/>
      <c r="R87" s="5"/>
      <c r="S87" s="5"/>
      <c r="T87" s="5"/>
      <c r="U87" s="5"/>
      <c r="V87" s="5"/>
      <c r="W87" s="5"/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226</v>
      </c>
      <c r="F88" s="5">
        <f>ROUND(Source!AW82,O88)</f>
        <v>8743.75</v>
      </c>
      <c r="G88" s="5" t="s">
        <v>90</v>
      </c>
      <c r="H88" s="5" t="s">
        <v>91</v>
      </c>
      <c r="I88" s="5"/>
      <c r="J88" s="5"/>
      <c r="K88" s="5">
        <v>226</v>
      </c>
      <c r="L88" s="5">
        <v>5</v>
      </c>
      <c r="M88" s="5">
        <v>3</v>
      </c>
      <c r="N88" s="5" t="s">
        <v>3</v>
      </c>
      <c r="O88" s="5">
        <v>2</v>
      </c>
      <c r="P88" s="5">
        <f>ROUND(Source!EO82,O88)</f>
        <v>99481.44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227</v>
      </c>
      <c r="F89" s="5">
        <f>ROUND(Source!AX82,O89)</f>
        <v>0</v>
      </c>
      <c r="G89" s="5" t="s">
        <v>92</v>
      </c>
      <c r="H89" s="5" t="s">
        <v>93</v>
      </c>
      <c r="I89" s="5"/>
      <c r="J89" s="5"/>
      <c r="K89" s="5">
        <v>227</v>
      </c>
      <c r="L89" s="5">
        <v>6</v>
      </c>
      <c r="M89" s="5">
        <v>3</v>
      </c>
      <c r="N89" s="5" t="s">
        <v>3</v>
      </c>
      <c r="O89" s="5">
        <v>2</v>
      </c>
      <c r="P89" s="5">
        <f>ROUND(Source!EP82,O89)</f>
        <v>0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228</v>
      </c>
      <c r="F90" s="5">
        <f>ROUND(Source!AY82,O90)</f>
        <v>8743.75</v>
      </c>
      <c r="G90" s="5" t="s">
        <v>94</v>
      </c>
      <c r="H90" s="5" t="s">
        <v>95</v>
      </c>
      <c r="I90" s="5"/>
      <c r="J90" s="5"/>
      <c r="K90" s="5">
        <v>228</v>
      </c>
      <c r="L90" s="5">
        <v>7</v>
      </c>
      <c r="M90" s="5">
        <v>3</v>
      </c>
      <c r="N90" s="5" t="s">
        <v>3</v>
      </c>
      <c r="O90" s="5">
        <v>2</v>
      </c>
      <c r="P90" s="5">
        <f>ROUND(Source!EQ82,O90)</f>
        <v>99481.44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216</v>
      </c>
      <c r="F91" s="5">
        <f>ROUND(Source!AP82,O91)</f>
        <v>0</v>
      </c>
      <c r="G91" s="5" t="s">
        <v>96</v>
      </c>
      <c r="H91" s="5" t="s">
        <v>97</v>
      </c>
      <c r="I91" s="5"/>
      <c r="J91" s="5"/>
      <c r="K91" s="5">
        <v>216</v>
      </c>
      <c r="L91" s="5">
        <v>8</v>
      </c>
      <c r="M91" s="5">
        <v>3</v>
      </c>
      <c r="N91" s="5" t="s">
        <v>3</v>
      </c>
      <c r="O91" s="5">
        <v>2</v>
      </c>
      <c r="P91" s="5">
        <f>ROUND(Source!EH82,O91)</f>
        <v>0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223</v>
      </c>
      <c r="F92" s="5">
        <f>ROUND(Source!AQ82,O92)</f>
        <v>0</v>
      </c>
      <c r="G92" s="5" t="s">
        <v>98</v>
      </c>
      <c r="H92" s="5" t="s">
        <v>99</v>
      </c>
      <c r="I92" s="5"/>
      <c r="J92" s="5"/>
      <c r="K92" s="5">
        <v>223</v>
      </c>
      <c r="L92" s="5">
        <v>9</v>
      </c>
      <c r="M92" s="5">
        <v>3</v>
      </c>
      <c r="N92" s="5" t="s">
        <v>3</v>
      </c>
      <c r="O92" s="5">
        <v>2</v>
      </c>
      <c r="P92" s="5">
        <f>ROUND(Source!EI82,O92)</f>
        <v>0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229</v>
      </c>
      <c r="F93" s="5">
        <f>ROUND(Source!AZ82,O93)</f>
        <v>0</v>
      </c>
      <c r="G93" s="5" t="s">
        <v>100</v>
      </c>
      <c r="H93" s="5" t="s">
        <v>101</v>
      </c>
      <c r="I93" s="5"/>
      <c r="J93" s="5"/>
      <c r="K93" s="5">
        <v>229</v>
      </c>
      <c r="L93" s="5">
        <v>10</v>
      </c>
      <c r="M93" s="5">
        <v>3</v>
      </c>
      <c r="N93" s="5" t="s">
        <v>3</v>
      </c>
      <c r="O93" s="5">
        <v>2</v>
      </c>
      <c r="P93" s="5">
        <f>ROUND(Source!ER82,O93)</f>
        <v>0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203</v>
      </c>
      <c r="F94" s="5">
        <f>ROUND(Source!Q82,O94)</f>
        <v>119.74</v>
      </c>
      <c r="G94" s="5" t="s">
        <v>102</v>
      </c>
      <c r="H94" s="5" t="s">
        <v>103</v>
      </c>
      <c r="I94" s="5"/>
      <c r="J94" s="5"/>
      <c r="K94" s="5">
        <v>203</v>
      </c>
      <c r="L94" s="5">
        <v>11</v>
      </c>
      <c r="M94" s="5">
        <v>3</v>
      </c>
      <c r="N94" s="5" t="s">
        <v>3</v>
      </c>
      <c r="O94" s="5">
        <v>2</v>
      </c>
      <c r="P94" s="5">
        <f>ROUND(Source!DI82,O94)</f>
        <v>1496.78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231</v>
      </c>
      <c r="F95" s="5">
        <f>ROUND(Source!BB82,O95)</f>
        <v>0</v>
      </c>
      <c r="G95" s="5" t="s">
        <v>104</v>
      </c>
      <c r="H95" s="5" t="s">
        <v>105</v>
      </c>
      <c r="I95" s="5"/>
      <c r="J95" s="5"/>
      <c r="K95" s="5">
        <v>231</v>
      </c>
      <c r="L95" s="5">
        <v>12</v>
      </c>
      <c r="M95" s="5">
        <v>3</v>
      </c>
      <c r="N95" s="5" t="s">
        <v>3</v>
      </c>
      <c r="O95" s="5">
        <v>2</v>
      </c>
      <c r="P95" s="5">
        <f>ROUND(Source!ET82,O95)</f>
        <v>0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204</v>
      </c>
      <c r="F96" s="5">
        <f>ROUND(Source!R82,O96)</f>
        <v>13.95</v>
      </c>
      <c r="G96" s="5" t="s">
        <v>106</v>
      </c>
      <c r="H96" s="5" t="s">
        <v>107</v>
      </c>
      <c r="I96" s="5"/>
      <c r="J96" s="5"/>
      <c r="K96" s="5">
        <v>204</v>
      </c>
      <c r="L96" s="5">
        <v>13</v>
      </c>
      <c r="M96" s="5">
        <v>3</v>
      </c>
      <c r="N96" s="5" t="s">
        <v>3</v>
      </c>
      <c r="O96" s="5">
        <v>2</v>
      </c>
      <c r="P96" s="5">
        <f>ROUND(Source!DJ82,O96)</f>
        <v>255.29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205</v>
      </c>
      <c r="F97" s="5">
        <f>ROUND(Source!S82,O97)</f>
        <v>799.34</v>
      </c>
      <c r="G97" s="5" t="s">
        <v>108</v>
      </c>
      <c r="H97" s="5" t="s">
        <v>109</v>
      </c>
      <c r="I97" s="5"/>
      <c r="J97" s="5"/>
      <c r="K97" s="5">
        <v>205</v>
      </c>
      <c r="L97" s="5">
        <v>14</v>
      </c>
      <c r="M97" s="5">
        <v>3</v>
      </c>
      <c r="N97" s="5" t="s">
        <v>3</v>
      </c>
      <c r="O97" s="5">
        <v>2</v>
      </c>
      <c r="P97" s="5">
        <f>ROUND(Source!DK82,O97)</f>
        <v>29924.46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232</v>
      </c>
      <c r="F98" s="5">
        <f>ROUND(Source!BC82,O98)</f>
        <v>0</v>
      </c>
      <c r="G98" s="5" t="s">
        <v>110</v>
      </c>
      <c r="H98" s="5" t="s">
        <v>111</v>
      </c>
      <c r="I98" s="5"/>
      <c r="J98" s="5"/>
      <c r="K98" s="5">
        <v>232</v>
      </c>
      <c r="L98" s="5">
        <v>15</v>
      </c>
      <c r="M98" s="5">
        <v>3</v>
      </c>
      <c r="N98" s="5" t="s">
        <v>3</v>
      </c>
      <c r="O98" s="5">
        <v>2</v>
      </c>
      <c r="P98" s="5">
        <f>ROUND(Source!EU82,O98)</f>
        <v>0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214</v>
      </c>
      <c r="F99" s="5">
        <f>ROUND(Source!AS82,O99)</f>
        <v>8743.75</v>
      </c>
      <c r="G99" s="5" t="s">
        <v>112</v>
      </c>
      <c r="H99" s="5" t="s">
        <v>113</v>
      </c>
      <c r="I99" s="5"/>
      <c r="J99" s="5"/>
      <c r="K99" s="5">
        <v>214</v>
      </c>
      <c r="L99" s="5">
        <v>16</v>
      </c>
      <c r="M99" s="5">
        <v>3</v>
      </c>
      <c r="N99" s="5" t="s">
        <v>3</v>
      </c>
      <c r="O99" s="5">
        <v>2</v>
      </c>
      <c r="P99" s="5">
        <f>ROUND(Source!EK82,O99)</f>
        <v>99481.44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215</v>
      </c>
      <c r="F100" s="5">
        <f>ROUND(Source!AT82,O100)</f>
        <v>928.43</v>
      </c>
      <c r="G100" s="5" t="s">
        <v>114</v>
      </c>
      <c r="H100" s="5" t="s">
        <v>115</v>
      </c>
      <c r="I100" s="5"/>
      <c r="J100" s="5"/>
      <c r="K100" s="5">
        <v>215</v>
      </c>
      <c r="L100" s="5">
        <v>17</v>
      </c>
      <c r="M100" s="5">
        <v>3</v>
      </c>
      <c r="N100" s="5" t="s">
        <v>3</v>
      </c>
      <c r="O100" s="5">
        <v>2</v>
      </c>
      <c r="P100" s="5">
        <f>ROUND(Source!EL82,O100)</f>
        <v>48134.32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217</v>
      </c>
      <c r="F101" s="5">
        <f>ROUND(Source!AU82,O101)</f>
        <v>980.62</v>
      </c>
      <c r="G101" s="5" t="s">
        <v>116</v>
      </c>
      <c r="H101" s="5" t="s">
        <v>117</v>
      </c>
      <c r="I101" s="5"/>
      <c r="J101" s="5"/>
      <c r="K101" s="5">
        <v>217</v>
      </c>
      <c r="L101" s="5">
        <v>18</v>
      </c>
      <c r="M101" s="5">
        <v>3</v>
      </c>
      <c r="N101" s="5" t="s">
        <v>3</v>
      </c>
      <c r="O101" s="5">
        <v>2</v>
      </c>
      <c r="P101" s="5">
        <f>ROUND(Source!EM82,O101)</f>
        <v>16369.63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230</v>
      </c>
      <c r="F102" s="5">
        <f>ROUND(Source!BA82,O102)</f>
        <v>0</v>
      </c>
      <c r="G102" s="5" t="s">
        <v>118</v>
      </c>
      <c r="H102" s="5" t="s">
        <v>119</v>
      </c>
      <c r="I102" s="5"/>
      <c r="J102" s="5"/>
      <c r="K102" s="5">
        <v>230</v>
      </c>
      <c r="L102" s="5">
        <v>19</v>
      </c>
      <c r="M102" s="5">
        <v>3</v>
      </c>
      <c r="N102" s="5" t="s">
        <v>3</v>
      </c>
      <c r="O102" s="5">
        <v>2</v>
      </c>
      <c r="P102" s="5">
        <f>ROUND(Source!ES82,O102)</f>
        <v>0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206</v>
      </c>
      <c r="F103" s="5">
        <f>ROUND(Source!T82,O103)</f>
        <v>0</v>
      </c>
      <c r="G103" s="5" t="s">
        <v>120</v>
      </c>
      <c r="H103" s="5" t="s">
        <v>121</v>
      </c>
      <c r="I103" s="5"/>
      <c r="J103" s="5"/>
      <c r="K103" s="5">
        <v>206</v>
      </c>
      <c r="L103" s="5">
        <v>20</v>
      </c>
      <c r="M103" s="5">
        <v>3</v>
      </c>
      <c r="N103" s="5" t="s">
        <v>3</v>
      </c>
      <c r="O103" s="5">
        <v>2</v>
      </c>
      <c r="P103" s="5">
        <f>ROUND(Source!DL82,O103)</f>
        <v>0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207</v>
      </c>
      <c r="F104" s="5">
        <f>Source!U82</f>
        <v>69.430000000000007</v>
      </c>
      <c r="G104" s="5" t="s">
        <v>122</v>
      </c>
      <c r="H104" s="5" t="s">
        <v>123</v>
      </c>
      <c r="I104" s="5"/>
      <c r="J104" s="5"/>
      <c r="K104" s="5">
        <v>207</v>
      </c>
      <c r="L104" s="5">
        <v>21</v>
      </c>
      <c r="M104" s="5">
        <v>3</v>
      </c>
      <c r="N104" s="5" t="s">
        <v>3</v>
      </c>
      <c r="O104" s="5">
        <v>-1</v>
      </c>
      <c r="P104" s="5">
        <f>Source!DM82</f>
        <v>69.430000000000007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208</v>
      </c>
      <c r="F105" s="5">
        <f>Source!V82</f>
        <v>1.054</v>
      </c>
      <c r="G105" s="5" t="s">
        <v>124</v>
      </c>
      <c r="H105" s="5" t="s">
        <v>125</v>
      </c>
      <c r="I105" s="5"/>
      <c r="J105" s="5"/>
      <c r="K105" s="5">
        <v>208</v>
      </c>
      <c r="L105" s="5">
        <v>22</v>
      </c>
      <c r="M105" s="5">
        <v>3</v>
      </c>
      <c r="N105" s="5" t="s">
        <v>3</v>
      </c>
      <c r="O105" s="5">
        <v>-1</v>
      </c>
      <c r="P105" s="5">
        <f>Source!DN82</f>
        <v>1.054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209</v>
      </c>
      <c r="F106" s="5">
        <f>ROUND(Source!W82,O106)</f>
        <v>0</v>
      </c>
      <c r="G106" s="5" t="s">
        <v>126</v>
      </c>
      <c r="H106" s="5" t="s">
        <v>127</v>
      </c>
      <c r="I106" s="5"/>
      <c r="J106" s="5"/>
      <c r="K106" s="5">
        <v>209</v>
      </c>
      <c r="L106" s="5">
        <v>23</v>
      </c>
      <c r="M106" s="5">
        <v>3</v>
      </c>
      <c r="N106" s="5" t="s">
        <v>3</v>
      </c>
      <c r="O106" s="5">
        <v>2</v>
      </c>
      <c r="P106" s="5">
        <f>ROUND(Source!DO82,O106)</f>
        <v>0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210</v>
      </c>
      <c r="F107" s="5">
        <f>ROUND(Source!X82,O107)</f>
        <v>621.09</v>
      </c>
      <c r="G107" s="5" t="s">
        <v>128</v>
      </c>
      <c r="H107" s="5" t="s">
        <v>129</v>
      </c>
      <c r="I107" s="5"/>
      <c r="J107" s="5"/>
      <c r="K107" s="5">
        <v>210</v>
      </c>
      <c r="L107" s="5">
        <v>24</v>
      </c>
      <c r="M107" s="5">
        <v>3</v>
      </c>
      <c r="N107" s="5" t="s">
        <v>3</v>
      </c>
      <c r="O107" s="5">
        <v>2</v>
      </c>
      <c r="P107" s="5">
        <f>ROUND(Source!DP82,O107)</f>
        <v>21563.68</v>
      </c>
      <c r="Q107" s="5"/>
      <c r="R107" s="5"/>
      <c r="S107" s="5"/>
      <c r="T107" s="5"/>
      <c r="U107" s="5"/>
      <c r="V107" s="5"/>
      <c r="W107" s="5"/>
    </row>
    <row r="108" spans="1:23" x14ac:dyDescent="0.2">
      <c r="A108" s="5">
        <v>50</v>
      </c>
      <c r="B108" s="5">
        <v>0</v>
      </c>
      <c r="C108" s="5">
        <v>0</v>
      </c>
      <c r="D108" s="5">
        <v>1</v>
      </c>
      <c r="E108" s="5">
        <v>211</v>
      </c>
      <c r="F108" s="5">
        <f>ROUND(Source!Y82,O108)</f>
        <v>368.88</v>
      </c>
      <c r="G108" s="5" t="s">
        <v>130</v>
      </c>
      <c r="H108" s="5" t="s">
        <v>131</v>
      </c>
      <c r="I108" s="5"/>
      <c r="J108" s="5"/>
      <c r="K108" s="5">
        <v>211</v>
      </c>
      <c r="L108" s="5">
        <v>25</v>
      </c>
      <c r="M108" s="5">
        <v>3</v>
      </c>
      <c r="N108" s="5" t="s">
        <v>3</v>
      </c>
      <c r="O108" s="5">
        <v>2</v>
      </c>
      <c r="P108" s="5">
        <f>ROUND(Source!DQ82,O108)</f>
        <v>11519.03</v>
      </c>
      <c r="Q108" s="5"/>
      <c r="R108" s="5"/>
      <c r="S108" s="5"/>
      <c r="T108" s="5"/>
      <c r="U108" s="5"/>
      <c r="V108" s="5"/>
      <c r="W108" s="5"/>
    </row>
    <row r="109" spans="1:23" x14ac:dyDescent="0.2">
      <c r="A109" s="5">
        <v>50</v>
      </c>
      <c r="B109" s="5">
        <v>0</v>
      </c>
      <c r="C109" s="5">
        <v>0</v>
      </c>
      <c r="D109" s="5">
        <v>1</v>
      </c>
      <c r="E109" s="5">
        <v>224</v>
      </c>
      <c r="F109" s="5">
        <f>ROUND(Source!AR82,O109)</f>
        <v>10652.8</v>
      </c>
      <c r="G109" s="5" t="s">
        <v>132</v>
      </c>
      <c r="H109" s="5" t="s">
        <v>133</v>
      </c>
      <c r="I109" s="5"/>
      <c r="J109" s="5"/>
      <c r="K109" s="5">
        <v>224</v>
      </c>
      <c r="L109" s="5">
        <v>26</v>
      </c>
      <c r="M109" s="5">
        <v>3</v>
      </c>
      <c r="N109" s="5" t="s">
        <v>3</v>
      </c>
      <c r="O109" s="5">
        <v>2</v>
      </c>
      <c r="P109" s="5">
        <f>ROUND(Source!EJ82,O109)</f>
        <v>163985.39000000001</v>
      </c>
      <c r="Q109" s="5"/>
      <c r="R109" s="5"/>
      <c r="S109" s="5"/>
      <c r="T109" s="5"/>
      <c r="U109" s="5"/>
      <c r="V109" s="5"/>
      <c r="W109" s="5"/>
    </row>
    <row r="112" spans="1:23" x14ac:dyDescent="0.2">
      <c r="A112">
        <v>70</v>
      </c>
      <c r="B112">
        <v>1</v>
      </c>
      <c r="D112">
        <v>1</v>
      </c>
      <c r="E112" t="s">
        <v>134</v>
      </c>
      <c r="F112" t="s">
        <v>135</v>
      </c>
      <c r="G112">
        <v>1</v>
      </c>
      <c r="H112">
        <v>0</v>
      </c>
      <c r="I112" t="s">
        <v>136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1</v>
      </c>
    </row>
    <row r="113" spans="1:15" x14ac:dyDescent="0.2">
      <c r="A113">
        <v>70</v>
      </c>
      <c r="B113">
        <v>1</v>
      </c>
      <c r="D113">
        <v>2</v>
      </c>
      <c r="E113" t="s">
        <v>137</v>
      </c>
      <c r="F113" t="s">
        <v>138</v>
      </c>
      <c r="G113">
        <v>0</v>
      </c>
      <c r="H113">
        <v>0</v>
      </c>
      <c r="I113" t="s">
        <v>136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</v>
      </c>
    </row>
    <row r="114" spans="1:15" x14ac:dyDescent="0.2">
      <c r="A114">
        <v>70</v>
      </c>
      <c r="B114">
        <v>1</v>
      </c>
      <c r="D114">
        <v>3</v>
      </c>
      <c r="E114" t="s">
        <v>139</v>
      </c>
      <c r="F114" t="s">
        <v>140</v>
      </c>
      <c r="G114">
        <v>0</v>
      </c>
      <c r="H114">
        <v>0</v>
      </c>
      <c r="I114" t="s">
        <v>136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</v>
      </c>
    </row>
    <row r="115" spans="1:15" x14ac:dyDescent="0.2">
      <c r="A115">
        <v>70</v>
      </c>
      <c r="B115">
        <v>1</v>
      </c>
      <c r="D115">
        <v>4</v>
      </c>
      <c r="E115" t="s">
        <v>141</v>
      </c>
      <c r="F115" t="s">
        <v>142</v>
      </c>
      <c r="G115">
        <v>0</v>
      </c>
      <c r="H115">
        <v>0</v>
      </c>
      <c r="I115" t="s">
        <v>136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</v>
      </c>
    </row>
    <row r="116" spans="1:15" x14ac:dyDescent="0.2">
      <c r="A116">
        <v>70</v>
      </c>
      <c r="B116">
        <v>1</v>
      </c>
      <c r="D116">
        <v>5</v>
      </c>
      <c r="E116" t="s">
        <v>143</v>
      </c>
      <c r="F116" t="s">
        <v>144</v>
      </c>
      <c r="G116">
        <v>0</v>
      </c>
      <c r="H116">
        <v>0</v>
      </c>
      <c r="I116" t="s">
        <v>136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0</v>
      </c>
    </row>
    <row r="117" spans="1:15" x14ac:dyDescent="0.2">
      <c r="A117">
        <v>70</v>
      </c>
      <c r="B117">
        <v>1</v>
      </c>
      <c r="D117">
        <v>6</v>
      </c>
      <c r="E117" t="s">
        <v>145</v>
      </c>
      <c r="F117" t="s">
        <v>146</v>
      </c>
      <c r="G117">
        <v>0</v>
      </c>
      <c r="H117">
        <v>0</v>
      </c>
      <c r="I117" t="s">
        <v>136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0</v>
      </c>
    </row>
    <row r="118" spans="1:15" x14ac:dyDescent="0.2">
      <c r="A118">
        <v>70</v>
      </c>
      <c r="B118">
        <v>1</v>
      </c>
      <c r="D118">
        <v>7</v>
      </c>
      <c r="E118" t="s">
        <v>147</v>
      </c>
      <c r="F118" t="s">
        <v>148</v>
      </c>
      <c r="G118">
        <v>0</v>
      </c>
      <c r="H118">
        <v>0</v>
      </c>
      <c r="I118" t="s">
        <v>136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0</v>
      </c>
    </row>
    <row r="119" spans="1:15" x14ac:dyDescent="0.2">
      <c r="A119">
        <v>70</v>
      </c>
      <c r="B119">
        <v>1</v>
      </c>
      <c r="D119">
        <v>8</v>
      </c>
      <c r="E119" t="s">
        <v>149</v>
      </c>
      <c r="F119" t="s">
        <v>150</v>
      </c>
      <c r="G119">
        <v>0</v>
      </c>
      <c r="H119">
        <v>0</v>
      </c>
      <c r="I119" t="s">
        <v>136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0</v>
      </c>
    </row>
    <row r="120" spans="1:15" x14ac:dyDescent="0.2">
      <c r="A120">
        <v>70</v>
      </c>
      <c r="B120">
        <v>1</v>
      </c>
      <c r="D120">
        <v>9</v>
      </c>
      <c r="E120" t="s">
        <v>151</v>
      </c>
      <c r="F120" t="s">
        <v>152</v>
      </c>
      <c r="G120">
        <v>0</v>
      </c>
      <c r="H120">
        <v>0</v>
      </c>
      <c r="I120" t="s">
        <v>136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0</v>
      </c>
    </row>
    <row r="121" spans="1:15" x14ac:dyDescent="0.2">
      <c r="A121">
        <v>70</v>
      </c>
      <c r="B121">
        <v>1</v>
      </c>
      <c r="D121">
        <v>1</v>
      </c>
      <c r="E121" t="s">
        <v>153</v>
      </c>
      <c r="F121" t="s">
        <v>154</v>
      </c>
      <c r="G121">
        <v>1</v>
      </c>
      <c r="H121">
        <v>1</v>
      </c>
      <c r="I121" t="s">
        <v>136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2</v>
      </c>
      <c r="E122" t="s">
        <v>155</v>
      </c>
      <c r="F122" t="s">
        <v>156</v>
      </c>
      <c r="G122">
        <v>1</v>
      </c>
      <c r="H122">
        <v>1</v>
      </c>
      <c r="I122" t="s">
        <v>136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3</v>
      </c>
      <c r="E123" t="s">
        <v>157</v>
      </c>
      <c r="F123" t="s">
        <v>158</v>
      </c>
      <c r="G123">
        <v>1</v>
      </c>
      <c r="H123">
        <v>0</v>
      </c>
      <c r="I123" t="s">
        <v>136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1</v>
      </c>
    </row>
    <row r="124" spans="1:15" x14ac:dyDescent="0.2">
      <c r="A124">
        <v>70</v>
      </c>
      <c r="B124">
        <v>1</v>
      </c>
      <c r="D124">
        <v>4</v>
      </c>
      <c r="E124" t="s">
        <v>159</v>
      </c>
      <c r="F124" t="s">
        <v>160</v>
      </c>
      <c r="G124">
        <v>1</v>
      </c>
      <c r="H124">
        <v>0</v>
      </c>
      <c r="I124" t="s">
        <v>136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1</v>
      </c>
    </row>
    <row r="125" spans="1:15" x14ac:dyDescent="0.2">
      <c r="A125">
        <v>70</v>
      </c>
      <c r="B125">
        <v>1</v>
      </c>
      <c r="D125">
        <v>5</v>
      </c>
      <c r="E125" t="s">
        <v>161</v>
      </c>
      <c r="F125" t="s">
        <v>162</v>
      </c>
      <c r="G125">
        <v>1</v>
      </c>
      <c r="H125">
        <v>0</v>
      </c>
      <c r="I125" t="s">
        <v>136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0.85</v>
      </c>
    </row>
    <row r="126" spans="1:15" x14ac:dyDescent="0.2">
      <c r="A126">
        <v>70</v>
      </c>
      <c r="B126">
        <v>1</v>
      </c>
      <c r="D126">
        <v>6</v>
      </c>
      <c r="E126" t="s">
        <v>163</v>
      </c>
      <c r="F126" t="s">
        <v>164</v>
      </c>
      <c r="G126">
        <v>1</v>
      </c>
      <c r="H126">
        <v>0</v>
      </c>
      <c r="I126" t="s">
        <v>136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0.8</v>
      </c>
    </row>
    <row r="127" spans="1:15" x14ac:dyDescent="0.2">
      <c r="A127">
        <v>70</v>
      </c>
      <c r="B127">
        <v>1</v>
      </c>
      <c r="D127">
        <v>7</v>
      </c>
      <c r="E127" t="s">
        <v>165</v>
      </c>
      <c r="F127" t="s">
        <v>166</v>
      </c>
      <c r="G127">
        <v>1</v>
      </c>
      <c r="H127">
        <v>0</v>
      </c>
      <c r="I127" t="s">
        <v>136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1</v>
      </c>
    </row>
    <row r="128" spans="1:15" x14ac:dyDescent="0.2">
      <c r="A128">
        <v>70</v>
      </c>
      <c r="B128">
        <v>1</v>
      </c>
      <c r="D128">
        <v>8</v>
      </c>
      <c r="E128" t="s">
        <v>167</v>
      </c>
      <c r="F128" t="s">
        <v>168</v>
      </c>
      <c r="G128">
        <v>1</v>
      </c>
      <c r="H128">
        <v>0.8</v>
      </c>
      <c r="I128" t="s">
        <v>136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9</v>
      </c>
      <c r="E129" t="s">
        <v>169</v>
      </c>
      <c r="F129" t="s">
        <v>170</v>
      </c>
      <c r="G129">
        <v>1</v>
      </c>
      <c r="H129">
        <v>0.85</v>
      </c>
      <c r="I129" t="s">
        <v>136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1</v>
      </c>
    </row>
    <row r="130" spans="1:15" x14ac:dyDescent="0.2">
      <c r="A130">
        <v>70</v>
      </c>
      <c r="B130">
        <v>1</v>
      </c>
      <c r="D130">
        <v>10</v>
      </c>
      <c r="E130" t="s">
        <v>171</v>
      </c>
      <c r="F130" t="s">
        <v>172</v>
      </c>
      <c r="G130">
        <v>1</v>
      </c>
      <c r="H130">
        <v>0</v>
      </c>
      <c r="I130" t="s">
        <v>136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1</v>
      </c>
    </row>
    <row r="131" spans="1:15" x14ac:dyDescent="0.2">
      <c r="A131">
        <v>70</v>
      </c>
      <c r="B131">
        <v>1</v>
      </c>
      <c r="D131">
        <v>11</v>
      </c>
      <c r="E131" t="s">
        <v>173</v>
      </c>
      <c r="F131" t="s">
        <v>174</v>
      </c>
      <c r="G131">
        <v>1</v>
      </c>
      <c r="H131">
        <v>0</v>
      </c>
      <c r="I131" t="s">
        <v>136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0.94</v>
      </c>
    </row>
    <row r="132" spans="1:15" x14ac:dyDescent="0.2">
      <c r="A132">
        <v>70</v>
      </c>
      <c r="B132">
        <v>1</v>
      </c>
      <c r="D132">
        <v>12</v>
      </c>
      <c r="E132" t="s">
        <v>175</v>
      </c>
      <c r="F132" t="s">
        <v>176</v>
      </c>
      <c r="G132">
        <v>1</v>
      </c>
      <c r="H132">
        <v>0</v>
      </c>
      <c r="I132" t="s">
        <v>136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0.9</v>
      </c>
    </row>
    <row r="133" spans="1:15" x14ac:dyDescent="0.2">
      <c r="A133">
        <v>70</v>
      </c>
      <c r="B133">
        <v>1</v>
      </c>
      <c r="D133">
        <v>13</v>
      </c>
      <c r="E133" t="s">
        <v>177</v>
      </c>
      <c r="F133" t="s">
        <v>178</v>
      </c>
      <c r="G133">
        <v>0.6</v>
      </c>
      <c r="H133">
        <v>0</v>
      </c>
      <c r="I133" t="s">
        <v>136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0.6</v>
      </c>
    </row>
    <row r="134" spans="1:15" x14ac:dyDescent="0.2">
      <c r="A134">
        <v>70</v>
      </c>
      <c r="B134">
        <v>1</v>
      </c>
      <c r="D134">
        <v>14</v>
      </c>
      <c r="E134" t="s">
        <v>179</v>
      </c>
      <c r="F134" t="s">
        <v>180</v>
      </c>
      <c r="G134">
        <v>1</v>
      </c>
      <c r="H134">
        <v>0</v>
      </c>
      <c r="I134" t="s">
        <v>136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15" x14ac:dyDescent="0.2">
      <c r="A135">
        <v>70</v>
      </c>
      <c r="B135">
        <v>1</v>
      </c>
      <c r="D135">
        <v>15</v>
      </c>
      <c r="E135" t="s">
        <v>181</v>
      </c>
      <c r="F135" t="s">
        <v>182</v>
      </c>
      <c r="G135">
        <v>1.2</v>
      </c>
      <c r="H135">
        <v>0</v>
      </c>
      <c r="I135" t="s">
        <v>136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1.2</v>
      </c>
    </row>
    <row r="136" spans="1:15" x14ac:dyDescent="0.2">
      <c r="A136">
        <v>70</v>
      </c>
      <c r="B136">
        <v>1</v>
      </c>
      <c r="D136">
        <v>16</v>
      </c>
      <c r="E136" t="s">
        <v>183</v>
      </c>
      <c r="F136" t="s">
        <v>184</v>
      </c>
      <c r="G136">
        <v>1</v>
      </c>
      <c r="H136">
        <v>0</v>
      </c>
      <c r="I136" t="s">
        <v>136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</row>
    <row r="137" spans="1:15" x14ac:dyDescent="0.2">
      <c r="A137">
        <v>70</v>
      </c>
      <c r="B137">
        <v>1</v>
      </c>
      <c r="D137">
        <v>17</v>
      </c>
      <c r="E137" t="s">
        <v>185</v>
      </c>
      <c r="F137" t="s">
        <v>186</v>
      </c>
      <c r="G137">
        <v>1</v>
      </c>
      <c r="H137">
        <v>0</v>
      </c>
      <c r="I137" t="s">
        <v>136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1</v>
      </c>
    </row>
    <row r="138" spans="1:15" x14ac:dyDescent="0.2">
      <c r="A138">
        <v>70</v>
      </c>
      <c r="B138">
        <v>1</v>
      </c>
      <c r="D138">
        <v>18</v>
      </c>
      <c r="E138" t="s">
        <v>187</v>
      </c>
      <c r="F138" t="s">
        <v>188</v>
      </c>
      <c r="G138">
        <v>1</v>
      </c>
      <c r="H138">
        <v>0</v>
      </c>
      <c r="I138" t="s">
        <v>136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19</v>
      </c>
      <c r="E139" t="s">
        <v>189</v>
      </c>
      <c r="F139" t="s">
        <v>186</v>
      </c>
      <c r="G139">
        <v>1</v>
      </c>
      <c r="H139">
        <v>0</v>
      </c>
      <c r="I139" t="s">
        <v>136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1</v>
      </c>
    </row>
    <row r="140" spans="1:15" x14ac:dyDescent="0.2">
      <c r="A140">
        <v>70</v>
      </c>
      <c r="B140">
        <v>1</v>
      </c>
      <c r="D140">
        <v>20</v>
      </c>
      <c r="E140" t="s">
        <v>190</v>
      </c>
      <c r="F140" t="s">
        <v>188</v>
      </c>
      <c r="G140">
        <v>1</v>
      </c>
      <c r="H140">
        <v>0</v>
      </c>
      <c r="I140" t="s">
        <v>136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15" x14ac:dyDescent="0.2">
      <c r="A141">
        <v>70</v>
      </c>
      <c r="B141">
        <v>1</v>
      </c>
      <c r="D141">
        <v>21</v>
      </c>
      <c r="E141" t="s">
        <v>191</v>
      </c>
      <c r="F141" t="s">
        <v>192</v>
      </c>
      <c r="G141">
        <v>0</v>
      </c>
      <c r="H141">
        <v>0</v>
      </c>
      <c r="I141" t="s">
        <v>136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3" spans="1:15" x14ac:dyDescent="0.2">
      <c r="A143">
        <v>-1</v>
      </c>
    </row>
    <row r="145" spans="1:34" x14ac:dyDescent="0.2">
      <c r="A145" s="4">
        <v>75</v>
      </c>
      <c r="B145" s="4" t="s">
        <v>193</v>
      </c>
      <c r="C145" s="4">
        <v>2000</v>
      </c>
      <c r="D145" s="4">
        <v>0</v>
      </c>
      <c r="E145" s="4">
        <v>1</v>
      </c>
      <c r="F145" s="4">
        <v>0</v>
      </c>
      <c r="G145" s="4">
        <v>0</v>
      </c>
      <c r="H145" s="4">
        <v>1</v>
      </c>
      <c r="I145" s="4">
        <v>0</v>
      </c>
      <c r="J145" s="4">
        <v>4</v>
      </c>
      <c r="K145" s="4">
        <v>0</v>
      </c>
      <c r="L145" s="4">
        <v>0</v>
      </c>
      <c r="M145" s="4">
        <v>0</v>
      </c>
      <c r="N145" s="4">
        <v>34719249</v>
      </c>
      <c r="O145" s="4">
        <v>1</v>
      </c>
    </row>
    <row r="146" spans="1:34" x14ac:dyDescent="0.2">
      <c r="A146" s="4">
        <v>75</v>
      </c>
      <c r="B146" s="4" t="s">
        <v>194</v>
      </c>
      <c r="C146" s="4">
        <v>2018</v>
      </c>
      <c r="D146" s="4">
        <v>1</v>
      </c>
      <c r="E146" s="4">
        <v>0</v>
      </c>
      <c r="F146" s="4">
        <v>0</v>
      </c>
      <c r="G146" s="4">
        <v>0</v>
      </c>
      <c r="H146" s="4">
        <v>1</v>
      </c>
      <c r="I146" s="4">
        <v>0</v>
      </c>
      <c r="J146" s="4">
        <v>4</v>
      </c>
      <c r="K146" s="4">
        <v>0</v>
      </c>
      <c r="L146" s="4">
        <v>0</v>
      </c>
      <c r="M146" s="4">
        <v>1</v>
      </c>
      <c r="N146" s="4">
        <v>34719250</v>
      </c>
      <c r="O146" s="4">
        <v>2</v>
      </c>
    </row>
    <row r="147" spans="1:34" x14ac:dyDescent="0.2">
      <c r="A147" s="6">
        <v>3</v>
      </c>
      <c r="B147" s="6" t="s">
        <v>195</v>
      </c>
      <c r="C147" s="6">
        <v>11.6</v>
      </c>
      <c r="D147" s="6">
        <v>6.9</v>
      </c>
      <c r="E147" s="6">
        <v>11.6</v>
      </c>
      <c r="F147" s="6">
        <v>16.8</v>
      </c>
      <c r="G147" s="6">
        <v>16.8</v>
      </c>
      <c r="H147" s="6">
        <v>6.9</v>
      </c>
      <c r="I147" s="6">
        <v>16.8</v>
      </c>
      <c r="J147" s="6">
        <v>2</v>
      </c>
      <c r="K147" s="6">
        <v>16.8</v>
      </c>
      <c r="L147" s="6">
        <v>11.6</v>
      </c>
      <c r="M147" s="6">
        <v>11.6</v>
      </c>
      <c r="N147" s="6">
        <v>6.9</v>
      </c>
      <c r="O147" s="6">
        <v>6.9</v>
      </c>
      <c r="P147" s="6">
        <v>16.8</v>
      </c>
      <c r="Q147" s="6">
        <v>16.8</v>
      </c>
      <c r="R147" s="6">
        <v>11.6</v>
      </c>
      <c r="S147" s="6" t="s">
        <v>3</v>
      </c>
      <c r="T147" s="6" t="s">
        <v>3</v>
      </c>
      <c r="U147" s="6" t="s">
        <v>3</v>
      </c>
      <c r="V147" s="6" t="s">
        <v>3</v>
      </c>
      <c r="W147" s="6" t="s">
        <v>3</v>
      </c>
      <c r="X147" s="6" t="s">
        <v>3</v>
      </c>
      <c r="Y147" s="6" t="s">
        <v>3</v>
      </c>
      <c r="Z147" s="6" t="s">
        <v>3</v>
      </c>
      <c r="AA147" s="6" t="s">
        <v>3</v>
      </c>
      <c r="AB147" s="6" t="s">
        <v>3</v>
      </c>
      <c r="AC147" s="6" t="s">
        <v>3</v>
      </c>
      <c r="AD147" s="6" t="s">
        <v>3</v>
      </c>
      <c r="AE147" s="6" t="s">
        <v>3</v>
      </c>
      <c r="AF147" s="6" t="s">
        <v>3</v>
      </c>
      <c r="AG147" s="6" t="s">
        <v>3</v>
      </c>
      <c r="AH147" s="6" t="s">
        <v>3</v>
      </c>
    </row>
    <row r="151" spans="1:34" x14ac:dyDescent="0.2">
      <c r="A151">
        <v>65</v>
      </c>
      <c r="C151">
        <v>1</v>
      </c>
      <c r="D151">
        <v>0</v>
      </c>
      <c r="E15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196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34719249</v>
      </c>
      <c r="E14" s="1">
        <v>34719250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(Source!F70)/1000</f>
        <v>8.7437500000000004</v>
      </c>
      <c r="F16" s="8">
        <f>(Source!F71)/1000</f>
        <v>0.92842999999999998</v>
      </c>
      <c r="G16" s="8">
        <f>(Source!F62)/1000</f>
        <v>0</v>
      </c>
      <c r="H16" s="8">
        <f>(Source!F72)/1000+(Source!F73)/1000</f>
        <v>0.98062000000000005</v>
      </c>
      <c r="I16" s="8">
        <f>E16+F16+G16+H16</f>
        <v>10.652800000000001</v>
      </c>
      <c r="J16" s="8">
        <f>(Source!F68)/1000</f>
        <v>0.79934000000000005</v>
      </c>
      <c r="T16" s="9">
        <f>(Source!P70)/1000</f>
        <v>99.481440000000006</v>
      </c>
      <c r="U16" s="9">
        <f>(Source!P71)/1000</f>
        <v>48.134320000000002</v>
      </c>
      <c r="V16" s="9">
        <f>(Source!P62)/1000</f>
        <v>0</v>
      </c>
      <c r="W16" s="9">
        <f>(Source!P72)/1000+(Source!P73)/1000</f>
        <v>16.369630000000001</v>
      </c>
      <c r="X16" s="9">
        <f>T16+U16+V16+W16</f>
        <v>163.98539000000002</v>
      </c>
      <c r="Y16" s="9">
        <f>(Source!P68)/1000</f>
        <v>29.92446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9662.83</v>
      </c>
      <c r="AU16" s="8">
        <v>8743.75</v>
      </c>
      <c r="AV16" s="8">
        <v>0</v>
      </c>
      <c r="AW16" s="8">
        <v>0</v>
      </c>
      <c r="AX16" s="8">
        <v>0</v>
      </c>
      <c r="AY16" s="8">
        <v>119.74</v>
      </c>
      <c r="AZ16" s="8">
        <v>13.95</v>
      </c>
      <c r="BA16" s="8">
        <v>799.34</v>
      </c>
      <c r="BB16" s="8">
        <v>8743.75</v>
      </c>
      <c r="BC16" s="8">
        <v>928.43</v>
      </c>
      <c r="BD16" s="8">
        <v>980.62</v>
      </c>
      <c r="BE16" s="8">
        <v>0</v>
      </c>
      <c r="BF16" s="8">
        <v>69.430000000000007</v>
      </c>
      <c r="BG16" s="8">
        <v>1.054</v>
      </c>
      <c r="BH16" s="8">
        <v>0</v>
      </c>
      <c r="BI16" s="8">
        <v>621.09</v>
      </c>
      <c r="BJ16" s="8">
        <v>368.88</v>
      </c>
      <c r="BK16" s="8">
        <v>10652.8</v>
      </c>
      <c r="BR16" s="9">
        <v>75149.820000000007</v>
      </c>
      <c r="BS16" s="9">
        <v>60331.93</v>
      </c>
      <c r="BT16" s="9">
        <v>0</v>
      </c>
      <c r="BU16" s="9">
        <v>0</v>
      </c>
      <c r="BV16" s="9">
        <v>0</v>
      </c>
      <c r="BW16" s="9">
        <v>1388.98</v>
      </c>
      <c r="BX16" s="9">
        <v>234.36</v>
      </c>
      <c r="BY16" s="9">
        <v>13428.91</v>
      </c>
      <c r="BZ16" s="9">
        <v>60331.93</v>
      </c>
      <c r="CA16" s="9">
        <v>13590.65</v>
      </c>
      <c r="CB16" s="9">
        <v>15027.85</v>
      </c>
      <c r="CC16" s="9">
        <v>0</v>
      </c>
      <c r="CD16" s="9">
        <v>69.430000000000007</v>
      </c>
      <c r="CE16" s="9">
        <v>1.054</v>
      </c>
      <c r="CF16" s="9">
        <v>0</v>
      </c>
      <c r="CG16" s="9">
        <v>8842.85</v>
      </c>
      <c r="CH16" s="9">
        <v>4957.76</v>
      </c>
      <c r="CI16" s="9">
        <v>88950.43</v>
      </c>
    </row>
    <row r="18" spans="1:40" x14ac:dyDescent="0.2">
      <c r="A18">
        <v>51</v>
      </c>
      <c r="E18" s="10">
        <f>SUMIF(A16:A17,3,E16:E17)</f>
        <v>8.7437500000000004</v>
      </c>
      <c r="F18" s="10">
        <f>SUMIF(A16:A17,3,F16:F17)</f>
        <v>0.92842999999999998</v>
      </c>
      <c r="G18" s="10">
        <f>SUMIF(A16:A17,3,G16:G17)</f>
        <v>0</v>
      </c>
      <c r="H18" s="10">
        <f>SUMIF(A16:A17,3,H16:H17)</f>
        <v>0.98062000000000005</v>
      </c>
      <c r="I18" s="10">
        <f>SUMIF(A16:A17,3,I16:I17)</f>
        <v>10.652800000000001</v>
      </c>
      <c r="J18" s="10">
        <f>SUMIF(A16:A17,3,J16:J17)</f>
        <v>0.79934000000000005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99.481440000000006</v>
      </c>
      <c r="U18" s="3">
        <f>SUMIF(A16:A17,3,U16:U17)</f>
        <v>48.134320000000002</v>
      </c>
      <c r="V18" s="3">
        <f>SUMIF(A16:A17,3,V16:V17)</f>
        <v>0</v>
      </c>
      <c r="W18" s="3">
        <f>SUMIF(A16:A17,3,W16:W17)</f>
        <v>16.369630000000001</v>
      </c>
      <c r="X18" s="3">
        <f>SUMIF(A16:A17,3,X16:X17)</f>
        <v>163.98539000000002</v>
      </c>
      <c r="Y18" s="3">
        <f>SUMIF(A16:A17,3,Y16:Y17)</f>
        <v>29.92446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9662.83</v>
      </c>
      <c r="G20" s="5" t="s">
        <v>82</v>
      </c>
      <c r="H20" s="5" t="s">
        <v>83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75149.820000000007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8743.75</v>
      </c>
      <c r="G21" s="5" t="s">
        <v>84</v>
      </c>
      <c r="H21" s="5" t="s">
        <v>85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60331.93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86</v>
      </c>
      <c r="H22" s="5" t="s">
        <v>87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8743.75</v>
      </c>
      <c r="G23" s="5" t="s">
        <v>88</v>
      </c>
      <c r="H23" s="5" t="s">
        <v>89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60331.93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8743.75</v>
      </c>
      <c r="G24" s="5" t="s">
        <v>90</v>
      </c>
      <c r="H24" s="5" t="s">
        <v>91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60331.93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92</v>
      </c>
      <c r="H25" s="5" t="s">
        <v>93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8743.75</v>
      </c>
      <c r="G26" s="5" t="s">
        <v>94</v>
      </c>
      <c r="H26" s="5" t="s">
        <v>95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60331.93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96</v>
      </c>
      <c r="H27" s="5" t="s">
        <v>97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98</v>
      </c>
      <c r="H28" s="5" t="s">
        <v>99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100</v>
      </c>
      <c r="H29" s="5" t="s">
        <v>101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119.74</v>
      </c>
      <c r="G30" s="5" t="s">
        <v>102</v>
      </c>
      <c r="H30" s="5" t="s">
        <v>103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1388.98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104</v>
      </c>
      <c r="H31" s="5" t="s">
        <v>105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13.95</v>
      </c>
      <c r="G32" s="5" t="s">
        <v>106</v>
      </c>
      <c r="H32" s="5" t="s">
        <v>107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234.36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799.34</v>
      </c>
      <c r="G33" s="5" t="s">
        <v>108</v>
      </c>
      <c r="H33" s="5" t="s">
        <v>109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13428.91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110</v>
      </c>
      <c r="H34" s="5" t="s">
        <v>111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8743.75</v>
      </c>
      <c r="G35" s="5" t="s">
        <v>112</v>
      </c>
      <c r="H35" s="5" t="s">
        <v>113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60331.93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928.43</v>
      </c>
      <c r="G36" s="5" t="s">
        <v>114</v>
      </c>
      <c r="H36" s="5" t="s">
        <v>115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13590.65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980.62</v>
      </c>
      <c r="G37" s="5" t="s">
        <v>116</v>
      </c>
      <c r="H37" s="5" t="s">
        <v>117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15027.85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118</v>
      </c>
      <c r="H38" s="5" t="s">
        <v>119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120</v>
      </c>
      <c r="H39" s="5" t="s">
        <v>121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69.430000000000007</v>
      </c>
      <c r="G40" s="5" t="s">
        <v>122</v>
      </c>
      <c r="H40" s="5" t="s">
        <v>123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69.430000000000007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1.054</v>
      </c>
      <c r="G41" s="5" t="s">
        <v>124</v>
      </c>
      <c r="H41" s="5" t="s">
        <v>125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1.054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126</v>
      </c>
      <c r="H42" s="5" t="s">
        <v>127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621.09</v>
      </c>
      <c r="G43" s="5" t="s">
        <v>128</v>
      </c>
      <c r="H43" s="5" t="s">
        <v>129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8842.85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368.88</v>
      </c>
      <c r="G44" s="5" t="s">
        <v>130</v>
      </c>
      <c r="H44" s="5" t="s">
        <v>131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4957.76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10652.8</v>
      </c>
      <c r="G45" s="5" t="s">
        <v>132</v>
      </c>
      <c r="H45" s="5" t="s">
        <v>133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88950.43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193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34719249</v>
      </c>
      <c r="O50" s="4">
        <v>1</v>
      </c>
    </row>
    <row r="51" spans="1:34" x14ac:dyDescent="0.2">
      <c r="A51" s="4">
        <v>75</v>
      </c>
      <c r="B51" s="4" t="s">
        <v>194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34719250</v>
      </c>
      <c r="O51" s="4">
        <v>2</v>
      </c>
    </row>
    <row r="52" spans="1:34" x14ac:dyDescent="0.2">
      <c r="A52" s="6">
        <v>3</v>
      </c>
      <c r="B52" s="6" t="s">
        <v>195</v>
      </c>
      <c r="C52" s="6">
        <v>11.6</v>
      </c>
      <c r="D52" s="6">
        <v>6.9</v>
      </c>
      <c r="E52" s="6">
        <v>11.6</v>
      </c>
      <c r="F52" s="6">
        <v>16.8</v>
      </c>
      <c r="G52" s="6">
        <v>16.8</v>
      </c>
      <c r="H52" s="6">
        <v>6.9</v>
      </c>
      <c r="I52" s="6">
        <v>16.8</v>
      </c>
      <c r="J52" s="6">
        <v>2</v>
      </c>
      <c r="K52" s="6">
        <v>16.8</v>
      </c>
      <c r="L52" s="6">
        <v>11.6</v>
      </c>
      <c r="M52" s="6">
        <v>11.6</v>
      </c>
      <c r="N52" s="6">
        <v>6.9</v>
      </c>
      <c r="O52" s="6">
        <v>6.9</v>
      </c>
      <c r="P52" s="6">
        <v>16.8</v>
      </c>
      <c r="Q52" s="6">
        <v>16.8</v>
      </c>
      <c r="R52" s="6">
        <v>11.6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ROW(Source!A24)</f>
        <v>24</v>
      </c>
      <c r="B1">
        <v>34719249</v>
      </c>
      <c r="C1">
        <v>34719690</v>
      </c>
      <c r="D1">
        <v>31720142</v>
      </c>
      <c r="E1">
        <v>1</v>
      </c>
      <c r="F1">
        <v>1</v>
      </c>
      <c r="G1">
        <v>1</v>
      </c>
      <c r="H1">
        <v>1</v>
      </c>
      <c r="I1" t="s">
        <v>197</v>
      </c>
      <c r="J1" t="s">
        <v>3</v>
      </c>
      <c r="K1" t="s">
        <v>198</v>
      </c>
      <c r="L1">
        <v>1191</v>
      </c>
      <c r="N1">
        <v>1013</v>
      </c>
      <c r="O1" t="s">
        <v>199</v>
      </c>
      <c r="P1" t="s">
        <v>199</v>
      </c>
      <c r="Q1">
        <v>1</v>
      </c>
      <c r="W1">
        <v>0</v>
      </c>
      <c r="X1">
        <v>687044855</v>
      </c>
      <c r="Y1">
        <v>25.6</v>
      </c>
      <c r="AA1">
        <v>0</v>
      </c>
      <c r="AB1">
        <v>0</v>
      </c>
      <c r="AC1">
        <v>0</v>
      </c>
      <c r="AD1">
        <v>10.06</v>
      </c>
      <c r="AE1">
        <v>0</v>
      </c>
      <c r="AF1">
        <v>0</v>
      </c>
      <c r="AG1">
        <v>0</v>
      </c>
      <c r="AH1">
        <v>10.06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25.6</v>
      </c>
      <c r="AU1" t="s">
        <v>3</v>
      </c>
      <c r="AV1">
        <v>1</v>
      </c>
      <c r="AW1">
        <v>2</v>
      </c>
      <c r="AX1">
        <v>34719691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25.6</v>
      </c>
      <c r="CY1">
        <f>AD1</f>
        <v>10.06</v>
      </c>
      <c r="CZ1">
        <f>AH1</f>
        <v>10.06</v>
      </c>
      <c r="DA1">
        <f>AL1</f>
        <v>1</v>
      </c>
      <c r="DB1">
        <f t="shared" ref="DB1:DB38" si="0">ROUND(ROUND(AT1*CZ1,2),2)</f>
        <v>257.54000000000002</v>
      </c>
      <c r="DC1">
        <f t="shared" ref="DC1:DC38" si="1">ROUND(ROUND(AT1*AG1,2),2)</f>
        <v>0</v>
      </c>
    </row>
    <row r="2" spans="1:107" x14ac:dyDescent="0.2">
      <c r="A2">
        <f>ROW(Source!A24)</f>
        <v>24</v>
      </c>
      <c r="B2">
        <v>34719249</v>
      </c>
      <c r="C2">
        <v>34719690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200</v>
      </c>
      <c r="J2" t="s">
        <v>3</v>
      </c>
      <c r="K2" t="s">
        <v>201</v>
      </c>
      <c r="L2">
        <v>1191</v>
      </c>
      <c r="N2">
        <v>1013</v>
      </c>
      <c r="O2" t="s">
        <v>199</v>
      </c>
      <c r="P2" t="s">
        <v>199</v>
      </c>
      <c r="Q2">
        <v>1</v>
      </c>
      <c r="W2">
        <v>0</v>
      </c>
      <c r="X2">
        <v>-1417349443</v>
      </c>
      <c r="Y2">
        <v>0.76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0.76</v>
      </c>
      <c r="AU2" t="s">
        <v>3</v>
      </c>
      <c r="AV2">
        <v>2</v>
      </c>
      <c r="AW2">
        <v>2</v>
      </c>
      <c r="AX2">
        <v>34719692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0.76</v>
      </c>
      <c r="CY2">
        <f>AD2</f>
        <v>0</v>
      </c>
      <c r="CZ2">
        <f>AH2</f>
        <v>0</v>
      </c>
      <c r="DA2">
        <f>AL2</f>
        <v>1</v>
      </c>
      <c r="DB2">
        <f t="shared" si="0"/>
        <v>0</v>
      </c>
      <c r="DC2">
        <f t="shared" si="1"/>
        <v>0</v>
      </c>
    </row>
    <row r="3" spans="1:107" x14ac:dyDescent="0.2">
      <c r="A3">
        <f>ROW(Source!A24)</f>
        <v>24</v>
      </c>
      <c r="B3">
        <v>34719249</v>
      </c>
      <c r="C3">
        <v>34719690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202</v>
      </c>
      <c r="J3" t="s">
        <v>203</v>
      </c>
      <c r="K3" t="s">
        <v>204</v>
      </c>
      <c r="L3">
        <v>1368</v>
      </c>
      <c r="N3">
        <v>1011</v>
      </c>
      <c r="O3" t="s">
        <v>205</v>
      </c>
      <c r="P3" t="s">
        <v>205</v>
      </c>
      <c r="Q3">
        <v>1</v>
      </c>
      <c r="W3">
        <v>0</v>
      </c>
      <c r="X3">
        <v>-1718674368</v>
      </c>
      <c r="Y3">
        <v>0.76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0.76</v>
      </c>
      <c r="AU3" t="s">
        <v>3</v>
      </c>
      <c r="AV3">
        <v>0</v>
      </c>
      <c r="AW3">
        <v>2</v>
      </c>
      <c r="AX3">
        <v>34719693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0.76</v>
      </c>
      <c r="CY3">
        <f>AB3</f>
        <v>111.99</v>
      </c>
      <c r="CZ3">
        <f>AF3</f>
        <v>111.99</v>
      </c>
      <c r="DA3">
        <f>AJ3</f>
        <v>1</v>
      </c>
      <c r="DB3">
        <f t="shared" si="0"/>
        <v>85.11</v>
      </c>
      <c r="DC3">
        <f t="shared" si="1"/>
        <v>10.26</v>
      </c>
    </row>
    <row r="4" spans="1:107" x14ac:dyDescent="0.2">
      <c r="A4">
        <f>ROW(Source!A25)</f>
        <v>25</v>
      </c>
      <c r="B4">
        <v>34719250</v>
      </c>
      <c r="C4">
        <v>34719690</v>
      </c>
      <c r="D4">
        <v>31720142</v>
      </c>
      <c r="E4">
        <v>1</v>
      </c>
      <c r="F4">
        <v>1</v>
      </c>
      <c r="G4">
        <v>1</v>
      </c>
      <c r="H4">
        <v>1</v>
      </c>
      <c r="I4" t="s">
        <v>197</v>
      </c>
      <c r="J4" t="s">
        <v>3</v>
      </c>
      <c r="K4" t="s">
        <v>198</v>
      </c>
      <c r="L4">
        <v>1191</v>
      </c>
      <c r="N4">
        <v>1013</v>
      </c>
      <c r="O4" t="s">
        <v>199</v>
      </c>
      <c r="P4" t="s">
        <v>199</v>
      </c>
      <c r="Q4">
        <v>1</v>
      </c>
      <c r="W4">
        <v>0</v>
      </c>
      <c r="X4">
        <v>687044855</v>
      </c>
      <c r="Y4">
        <v>25.6</v>
      </c>
      <c r="AA4">
        <v>0</v>
      </c>
      <c r="AB4">
        <v>0</v>
      </c>
      <c r="AC4">
        <v>0</v>
      </c>
      <c r="AD4">
        <v>169.01</v>
      </c>
      <c r="AE4">
        <v>0</v>
      </c>
      <c r="AF4">
        <v>0</v>
      </c>
      <c r="AG4">
        <v>0</v>
      </c>
      <c r="AH4">
        <v>10.06</v>
      </c>
      <c r="AI4">
        <v>1</v>
      </c>
      <c r="AJ4">
        <v>1</v>
      </c>
      <c r="AK4">
        <v>1</v>
      </c>
      <c r="AL4">
        <v>16.8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25.6</v>
      </c>
      <c r="AU4" t="s">
        <v>3</v>
      </c>
      <c r="AV4">
        <v>1</v>
      </c>
      <c r="AW4">
        <v>2</v>
      </c>
      <c r="AX4">
        <v>34719691</v>
      </c>
      <c r="AY4">
        <v>1</v>
      </c>
      <c r="AZ4">
        <v>0</v>
      </c>
      <c r="BA4">
        <v>11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25.6</v>
      </c>
      <c r="CY4">
        <f>AD4</f>
        <v>169.01</v>
      </c>
      <c r="CZ4">
        <f>AH4</f>
        <v>10.06</v>
      </c>
      <c r="DA4">
        <f>AL4</f>
        <v>16.8</v>
      </c>
      <c r="DB4">
        <f t="shared" si="0"/>
        <v>257.54000000000002</v>
      </c>
      <c r="DC4">
        <f t="shared" si="1"/>
        <v>0</v>
      </c>
    </row>
    <row r="5" spans="1:107" x14ac:dyDescent="0.2">
      <c r="A5">
        <f>ROW(Source!A25)</f>
        <v>25</v>
      </c>
      <c r="B5">
        <v>34719250</v>
      </c>
      <c r="C5">
        <v>34719690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200</v>
      </c>
      <c r="J5" t="s">
        <v>3</v>
      </c>
      <c r="K5" t="s">
        <v>201</v>
      </c>
      <c r="L5">
        <v>1191</v>
      </c>
      <c r="N5">
        <v>1013</v>
      </c>
      <c r="O5" t="s">
        <v>199</v>
      </c>
      <c r="P5" t="s">
        <v>199</v>
      </c>
      <c r="Q5">
        <v>1</v>
      </c>
      <c r="W5">
        <v>0</v>
      </c>
      <c r="X5">
        <v>-1417349443</v>
      </c>
      <c r="Y5">
        <v>0.76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16.8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0.76</v>
      </c>
      <c r="AU5" t="s">
        <v>3</v>
      </c>
      <c r="AV5">
        <v>2</v>
      </c>
      <c r="AW5">
        <v>2</v>
      </c>
      <c r="AX5">
        <v>34719692</v>
      </c>
      <c r="AY5">
        <v>1</v>
      </c>
      <c r="AZ5">
        <v>0</v>
      </c>
      <c r="BA5">
        <v>12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0.76</v>
      </c>
      <c r="CY5">
        <f>AD5</f>
        <v>0</v>
      </c>
      <c r="CZ5">
        <f>AH5</f>
        <v>0</v>
      </c>
      <c r="DA5">
        <f>AL5</f>
        <v>1</v>
      </c>
      <c r="DB5">
        <f t="shared" si="0"/>
        <v>0</v>
      </c>
      <c r="DC5">
        <f t="shared" si="1"/>
        <v>0</v>
      </c>
    </row>
    <row r="6" spans="1:107" x14ac:dyDescent="0.2">
      <c r="A6">
        <f>ROW(Source!A25)</f>
        <v>25</v>
      </c>
      <c r="B6">
        <v>34719250</v>
      </c>
      <c r="C6">
        <v>34719690</v>
      </c>
      <c r="D6">
        <v>31526753</v>
      </c>
      <c r="E6">
        <v>1</v>
      </c>
      <c r="F6">
        <v>1</v>
      </c>
      <c r="G6">
        <v>1</v>
      </c>
      <c r="H6">
        <v>2</v>
      </c>
      <c r="I6" t="s">
        <v>202</v>
      </c>
      <c r="J6" t="s">
        <v>203</v>
      </c>
      <c r="K6" t="s">
        <v>204</v>
      </c>
      <c r="L6">
        <v>1368</v>
      </c>
      <c r="N6">
        <v>1011</v>
      </c>
      <c r="O6" t="s">
        <v>205</v>
      </c>
      <c r="P6" t="s">
        <v>205</v>
      </c>
      <c r="Q6">
        <v>1</v>
      </c>
      <c r="W6">
        <v>0</v>
      </c>
      <c r="X6">
        <v>-1718674368</v>
      </c>
      <c r="Y6">
        <v>0.76</v>
      </c>
      <c r="AA6">
        <v>0</v>
      </c>
      <c r="AB6">
        <v>1299.08</v>
      </c>
      <c r="AC6">
        <v>226.8</v>
      </c>
      <c r="AD6">
        <v>0</v>
      </c>
      <c r="AE6">
        <v>0</v>
      </c>
      <c r="AF6">
        <v>111.99</v>
      </c>
      <c r="AG6">
        <v>13.5</v>
      </c>
      <c r="AH6">
        <v>0</v>
      </c>
      <c r="AI6">
        <v>1</v>
      </c>
      <c r="AJ6">
        <v>11.6</v>
      </c>
      <c r="AK6">
        <v>16.8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0.76</v>
      </c>
      <c r="AU6" t="s">
        <v>3</v>
      </c>
      <c r="AV6">
        <v>0</v>
      </c>
      <c r="AW6">
        <v>2</v>
      </c>
      <c r="AX6">
        <v>34719693</v>
      </c>
      <c r="AY6">
        <v>1</v>
      </c>
      <c r="AZ6">
        <v>0</v>
      </c>
      <c r="BA6">
        <v>13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0.76</v>
      </c>
      <c r="CY6">
        <f>AB6</f>
        <v>1299.08</v>
      </c>
      <c r="CZ6">
        <f>AF6</f>
        <v>111.99</v>
      </c>
      <c r="DA6">
        <f>AJ6</f>
        <v>11.6</v>
      </c>
      <c r="DB6">
        <f t="shared" si="0"/>
        <v>85.11</v>
      </c>
      <c r="DC6">
        <f t="shared" si="1"/>
        <v>10.26</v>
      </c>
    </row>
    <row r="7" spans="1:107" x14ac:dyDescent="0.2">
      <c r="A7">
        <f>ROW(Source!A26)</f>
        <v>26</v>
      </c>
      <c r="B7">
        <v>34719249</v>
      </c>
      <c r="C7">
        <v>34719458</v>
      </c>
      <c r="D7">
        <v>31709494</v>
      </c>
      <c r="E7">
        <v>1</v>
      </c>
      <c r="F7">
        <v>1</v>
      </c>
      <c r="G7">
        <v>1</v>
      </c>
      <c r="H7">
        <v>1</v>
      </c>
      <c r="I7" t="s">
        <v>206</v>
      </c>
      <c r="J7" t="s">
        <v>3</v>
      </c>
      <c r="K7" t="s">
        <v>207</v>
      </c>
      <c r="L7">
        <v>1191</v>
      </c>
      <c r="N7">
        <v>1013</v>
      </c>
      <c r="O7" t="s">
        <v>199</v>
      </c>
      <c r="P7" t="s">
        <v>199</v>
      </c>
      <c r="Q7">
        <v>1</v>
      </c>
      <c r="W7">
        <v>0</v>
      </c>
      <c r="X7">
        <v>-1081351934</v>
      </c>
      <c r="Y7">
        <v>10.7</v>
      </c>
      <c r="AA7">
        <v>0</v>
      </c>
      <c r="AB7">
        <v>0</v>
      </c>
      <c r="AC7">
        <v>0</v>
      </c>
      <c r="AD7">
        <v>9.4</v>
      </c>
      <c r="AE7">
        <v>0</v>
      </c>
      <c r="AF7">
        <v>0</v>
      </c>
      <c r="AG7">
        <v>0</v>
      </c>
      <c r="AH7">
        <v>9.4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10.7</v>
      </c>
      <c r="AU7" t="s">
        <v>3</v>
      </c>
      <c r="AV7">
        <v>1</v>
      </c>
      <c r="AW7">
        <v>2</v>
      </c>
      <c r="AX7">
        <v>34719464</v>
      </c>
      <c r="AY7">
        <v>1</v>
      </c>
      <c r="AZ7">
        <v>0</v>
      </c>
      <c r="BA7">
        <v>21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3.2099999999999995</v>
      </c>
      <c r="CY7">
        <f>AD7</f>
        <v>9.4</v>
      </c>
      <c r="CZ7">
        <f>AH7</f>
        <v>9.4</v>
      </c>
      <c r="DA7">
        <f>AL7</f>
        <v>1</v>
      </c>
      <c r="DB7">
        <f t="shared" si="0"/>
        <v>100.58</v>
      </c>
      <c r="DC7">
        <f t="shared" si="1"/>
        <v>0</v>
      </c>
    </row>
    <row r="8" spans="1:107" x14ac:dyDescent="0.2">
      <c r="A8">
        <f>ROW(Source!A26)</f>
        <v>26</v>
      </c>
      <c r="B8">
        <v>34719249</v>
      </c>
      <c r="C8">
        <v>34719458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200</v>
      </c>
      <c r="J8" t="s">
        <v>3</v>
      </c>
      <c r="K8" t="s">
        <v>201</v>
      </c>
      <c r="L8">
        <v>1191</v>
      </c>
      <c r="N8">
        <v>1013</v>
      </c>
      <c r="O8" t="s">
        <v>199</v>
      </c>
      <c r="P8" t="s">
        <v>199</v>
      </c>
      <c r="Q8">
        <v>1</v>
      </c>
      <c r="W8">
        <v>0</v>
      </c>
      <c r="X8">
        <v>-1417349443</v>
      </c>
      <c r="Y8">
        <v>0.38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0.38</v>
      </c>
      <c r="AU8" t="s">
        <v>3</v>
      </c>
      <c r="AV8">
        <v>2</v>
      </c>
      <c r="AW8">
        <v>2</v>
      </c>
      <c r="AX8">
        <v>34719465</v>
      </c>
      <c r="AY8">
        <v>1</v>
      </c>
      <c r="AZ8">
        <v>0</v>
      </c>
      <c r="BA8">
        <v>22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0.11399999999999999</v>
      </c>
      <c r="CY8">
        <f>AD8</f>
        <v>0</v>
      </c>
      <c r="CZ8">
        <f>AH8</f>
        <v>0</v>
      </c>
      <c r="DA8">
        <f>AL8</f>
        <v>1</v>
      </c>
      <c r="DB8">
        <f t="shared" si="0"/>
        <v>0</v>
      </c>
      <c r="DC8">
        <f t="shared" si="1"/>
        <v>0</v>
      </c>
    </row>
    <row r="9" spans="1:107" x14ac:dyDescent="0.2">
      <c r="A9">
        <f>ROW(Source!A26)</f>
        <v>26</v>
      </c>
      <c r="B9">
        <v>34719249</v>
      </c>
      <c r="C9">
        <v>34719458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202</v>
      </c>
      <c r="J9" t="s">
        <v>203</v>
      </c>
      <c r="K9" t="s">
        <v>204</v>
      </c>
      <c r="L9">
        <v>1368</v>
      </c>
      <c r="N9">
        <v>1011</v>
      </c>
      <c r="O9" t="s">
        <v>205</v>
      </c>
      <c r="P9" t="s">
        <v>205</v>
      </c>
      <c r="Q9">
        <v>1</v>
      </c>
      <c r="W9">
        <v>0</v>
      </c>
      <c r="X9">
        <v>-1718674368</v>
      </c>
      <c r="Y9">
        <v>0.19</v>
      </c>
      <c r="AA9">
        <v>0</v>
      </c>
      <c r="AB9">
        <v>111.99</v>
      </c>
      <c r="AC9">
        <v>13.5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0.19</v>
      </c>
      <c r="AU9" t="s">
        <v>3</v>
      </c>
      <c r="AV9">
        <v>0</v>
      </c>
      <c r="AW9">
        <v>2</v>
      </c>
      <c r="AX9">
        <v>34719466</v>
      </c>
      <c r="AY9">
        <v>1</v>
      </c>
      <c r="AZ9">
        <v>0</v>
      </c>
      <c r="BA9">
        <v>23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5.6999999999999995E-2</v>
      </c>
      <c r="CY9">
        <f>AB9</f>
        <v>111.99</v>
      </c>
      <c r="CZ9">
        <f>AF9</f>
        <v>111.99</v>
      </c>
      <c r="DA9">
        <f>AJ9</f>
        <v>1</v>
      </c>
      <c r="DB9">
        <f t="shared" si="0"/>
        <v>21.28</v>
      </c>
      <c r="DC9">
        <f t="shared" si="1"/>
        <v>2.57</v>
      </c>
    </row>
    <row r="10" spans="1:107" x14ac:dyDescent="0.2">
      <c r="A10">
        <f>ROW(Source!A26)</f>
        <v>26</v>
      </c>
      <c r="B10">
        <v>34719249</v>
      </c>
      <c r="C10">
        <v>34719458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208</v>
      </c>
      <c r="J10" t="s">
        <v>209</v>
      </c>
      <c r="K10" t="s">
        <v>210</v>
      </c>
      <c r="L10">
        <v>1368</v>
      </c>
      <c r="N10">
        <v>1011</v>
      </c>
      <c r="O10" t="s">
        <v>205</v>
      </c>
      <c r="P10" t="s">
        <v>205</v>
      </c>
      <c r="Q10">
        <v>1</v>
      </c>
      <c r="W10">
        <v>0</v>
      </c>
      <c r="X10">
        <v>1372534845</v>
      </c>
      <c r="Y10">
        <v>0.19</v>
      </c>
      <c r="AA10">
        <v>0</v>
      </c>
      <c r="AB10">
        <v>65.709999999999994</v>
      </c>
      <c r="AC10">
        <v>11.6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0.19</v>
      </c>
      <c r="AU10" t="s">
        <v>3</v>
      </c>
      <c r="AV10">
        <v>0</v>
      </c>
      <c r="AW10">
        <v>2</v>
      </c>
      <c r="AX10">
        <v>34719467</v>
      </c>
      <c r="AY10">
        <v>1</v>
      </c>
      <c r="AZ10">
        <v>0</v>
      </c>
      <c r="BA10">
        <v>24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5.6999999999999995E-2</v>
      </c>
      <c r="CY10">
        <f>AB10</f>
        <v>65.709999999999994</v>
      </c>
      <c r="CZ10">
        <f>AF10</f>
        <v>65.709999999999994</v>
      </c>
      <c r="DA10">
        <f>AJ10</f>
        <v>1</v>
      </c>
      <c r="DB10">
        <f t="shared" si="0"/>
        <v>12.48</v>
      </c>
      <c r="DC10">
        <f t="shared" si="1"/>
        <v>2.2000000000000002</v>
      </c>
    </row>
    <row r="11" spans="1:107" x14ac:dyDescent="0.2">
      <c r="A11">
        <f>ROW(Source!A26)</f>
        <v>26</v>
      </c>
      <c r="B11">
        <v>34719249</v>
      </c>
      <c r="C11">
        <v>34719458</v>
      </c>
      <c r="D11">
        <v>31528446</v>
      </c>
      <c r="E11">
        <v>1</v>
      </c>
      <c r="F11">
        <v>1</v>
      </c>
      <c r="G11">
        <v>1</v>
      </c>
      <c r="H11">
        <v>2</v>
      </c>
      <c r="I11" t="s">
        <v>211</v>
      </c>
      <c r="J11" t="s">
        <v>212</v>
      </c>
      <c r="K11" t="s">
        <v>213</v>
      </c>
      <c r="L11">
        <v>1368</v>
      </c>
      <c r="N11">
        <v>1011</v>
      </c>
      <c r="O11" t="s">
        <v>205</v>
      </c>
      <c r="P11" t="s">
        <v>205</v>
      </c>
      <c r="Q11">
        <v>1</v>
      </c>
      <c r="W11">
        <v>0</v>
      </c>
      <c r="X11">
        <v>-353815937</v>
      </c>
      <c r="Y11">
        <v>1.75</v>
      </c>
      <c r="AA11">
        <v>0</v>
      </c>
      <c r="AB11">
        <v>8.1</v>
      </c>
      <c r="AC11">
        <v>0</v>
      </c>
      <c r="AD11">
        <v>0</v>
      </c>
      <c r="AE11">
        <v>0</v>
      </c>
      <c r="AF11">
        <v>8.1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1.75</v>
      </c>
      <c r="AU11" t="s">
        <v>3</v>
      </c>
      <c r="AV11">
        <v>0</v>
      </c>
      <c r="AW11">
        <v>2</v>
      </c>
      <c r="AX11">
        <v>34719468</v>
      </c>
      <c r="AY11">
        <v>1</v>
      </c>
      <c r="AZ11">
        <v>0</v>
      </c>
      <c r="BA11">
        <v>25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0.52500000000000002</v>
      </c>
      <c r="CY11">
        <f>AB11</f>
        <v>8.1</v>
      </c>
      <c r="CZ11">
        <f>AF11</f>
        <v>8.1</v>
      </c>
      <c r="DA11">
        <f>AJ11</f>
        <v>1</v>
      </c>
      <c r="DB11">
        <f t="shared" si="0"/>
        <v>14.18</v>
      </c>
      <c r="DC11">
        <f t="shared" si="1"/>
        <v>0</v>
      </c>
    </row>
    <row r="12" spans="1:107" x14ac:dyDescent="0.2">
      <c r="A12">
        <f>ROW(Source!A27)</f>
        <v>27</v>
      </c>
      <c r="B12">
        <v>34719250</v>
      </c>
      <c r="C12">
        <v>34719458</v>
      </c>
      <c r="D12">
        <v>31709494</v>
      </c>
      <c r="E12">
        <v>1</v>
      </c>
      <c r="F12">
        <v>1</v>
      </c>
      <c r="G12">
        <v>1</v>
      </c>
      <c r="H12">
        <v>1</v>
      </c>
      <c r="I12" t="s">
        <v>206</v>
      </c>
      <c r="J12" t="s">
        <v>3</v>
      </c>
      <c r="K12" t="s">
        <v>207</v>
      </c>
      <c r="L12">
        <v>1191</v>
      </c>
      <c r="N12">
        <v>1013</v>
      </c>
      <c r="O12" t="s">
        <v>199</v>
      </c>
      <c r="P12" t="s">
        <v>199</v>
      </c>
      <c r="Q12">
        <v>1</v>
      </c>
      <c r="W12">
        <v>0</v>
      </c>
      <c r="X12">
        <v>-1081351934</v>
      </c>
      <c r="Y12">
        <v>10.7</v>
      </c>
      <c r="AA12">
        <v>0</v>
      </c>
      <c r="AB12">
        <v>0</v>
      </c>
      <c r="AC12">
        <v>0</v>
      </c>
      <c r="AD12">
        <v>157.91999999999999</v>
      </c>
      <c r="AE12">
        <v>0</v>
      </c>
      <c r="AF12">
        <v>0</v>
      </c>
      <c r="AG12">
        <v>0</v>
      </c>
      <c r="AH12">
        <v>9.4</v>
      </c>
      <c r="AI12">
        <v>1</v>
      </c>
      <c r="AJ12">
        <v>1</v>
      </c>
      <c r="AK12">
        <v>1</v>
      </c>
      <c r="AL12">
        <v>16.8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10.7</v>
      </c>
      <c r="AU12" t="s">
        <v>3</v>
      </c>
      <c r="AV12">
        <v>1</v>
      </c>
      <c r="AW12">
        <v>2</v>
      </c>
      <c r="AX12">
        <v>34719464</v>
      </c>
      <c r="AY12">
        <v>1</v>
      </c>
      <c r="AZ12">
        <v>0</v>
      </c>
      <c r="BA12">
        <v>29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Y12*Source!I27</f>
        <v>3.2099999999999995</v>
      </c>
      <c r="CY12">
        <f>AD12</f>
        <v>157.91999999999999</v>
      </c>
      <c r="CZ12">
        <f>AH12</f>
        <v>9.4</v>
      </c>
      <c r="DA12">
        <f>AL12</f>
        <v>16.8</v>
      </c>
      <c r="DB12">
        <f t="shared" si="0"/>
        <v>100.58</v>
      </c>
      <c r="DC12">
        <f t="shared" si="1"/>
        <v>0</v>
      </c>
    </row>
    <row r="13" spans="1:107" x14ac:dyDescent="0.2">
      <c r="A13">
        <f>ROW(Source!A27)</f>
        <v>27</v>
      </c>
      <c r="B13">
        <v>34719250</v>
      </c>
      <c r="C13">
        <v>34719458</v>
      </c>
      <c r="D13">
        <v>31709492</v>
      </c>
      <c r="E13">
        <v>1</v>
      </c>
      <c r="F13">
        <v>1</v>
      </c>
      <c r="G13">
        <v>1</v>
      </c>
      <c r="H13">
        <v>1</v>
      </c>
      <c r="I13" t="s">
        <v>200</v>
      </c>
      <c r="J13" t="s">
        <v>3</v>
      </c>
      <c r="K13" t="s">
        <v>201</v>
      </c>
      <c r="L13">
        <v>1191</v>
      </c>
      <c r="N13">
        <v>1013</v>
      </c>
      <c r="O13" t="s">
        <v>199</v>
      </c>
      <c r="P13" t="s">
        <v>199</v>
      </c>
      <c r="Q13">
        <v>1</v>
      </c>
      <c r="W13">
        <v>0</v>
      </c>
      <c r="X13">
        <v>-1417349443</v>
      </c>
      <c r="Y13">
        <v>0.38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16.8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0.38</v>
      </c>
      <c r="AU13" t="s">
        <v>3</v>
      </c>
      <c r="AV13">
        <v>2</v>
      </c>
      <c r="AW13">
        <v>2</v>
      </c>
      <c r="AX13">
        <v>34719465</v>
      </c>
      <c r="AY13">
        <v>1</v>
      </c>
      <c r="AZ13">
        <v>0</v>
      </c>
      <c r="BA13">
        <v>30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0.11399999999999999</v>
      </c>
      <c r="CY13">
        <f>AD13</f>
        <v>0</v>
      </c>
      <c r="CZ13">
        <f>AH13</f>
        <v>0</v>
      </c>
      <c r="DA13">
        <f>AL13</f>
        <v>1</v>
      </c>
      <c r="DB13">
        <f t="shared" si="0"/>
        <v>0</v>
      </c>
      <c r="DC13">
        <f t="shared" si="1"/>
        <v>0</v>
      </c>
    </row>
    <row r="14" spans="1:107" x14ac:dyDescent="0.2">
      <c r="A14">
        <f>ROW(Source!A27)</f>
        <v>27</v>
      </c>
      <c r="B14">
        <v>34719250</v>
      </c>
      <c r="C14">
        <v>34719458</v>
      </c>
      <c r="D14">
        <v>31526753</v>
      </c>
      <c r="E14">
        <v>1</v>
      </c>
      <c r="F14">
        <v>1</v>
      </c>
      <c r="G14">
        <v>1</v>
      </c>
      <c r="H14">
        <v>2</v>
      </c>
      <c r="I14" t="s">
        <v>202</v>
      </c>
      <c r="J14" t="s">
        <v>203</v>
      </c>
      <c r="K14" t="s">
        <v>204</v>
      </c>
      <c r="L14">
        <v>1368</v>
      </c>
      <c r="N14">
        <v>1011</v>
      </c>
      <c r="O14" t="s">
        <v>205</v>
      </c>
      <c r="P14" t="s">
        <v>205</v>
      </c>
      <c r="Q14">
        <v>1</v>
      </c>
      <c r="W14">
        <v>0</v>
      </c>
      <c r="X14">
        <v>-1718674368</v>
      </c>
      <c r="Y14">
        <v>0.19</v>
      </c>
      <c r="AA14">
        <v>0</v>
      </c>
      <c r="AB14">
        <v>1299.08</v>
      </c>
      <c r="AC14">
        <v>226.8</v>
      </c>
      <c r="AD14">
        <v>0</v>
      </c>
      <c r="AE14">
        <v>0</v>
      </c>
      <c r="AF14">
        <v>111.99</v>
      </c>
      <c r="AG14">
        <v>13.5</v>
      </c>
      <c r="AH14">
        <v>0</v>
      </c>
      <c r="AI14">
        <v>1</v>
      </c>
      <c r="AJ14">
        <v>11.6</v>
      </c>
      <c r="AK14">
        <v>16.8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0.19</v>
      </c>
      <c r="AU14" t="s">
        <v>3</v>
      </c>
      <c r="AV14">
        <v>0</v>
      </c>
      <c r="AW14">
        <v>2</v>
      </c>
      <c r="AX14">
        <v>34719466</v>
      </c>
      <c r="AY14">
        <v>1</v>
      </c>
      <c r="AZ14">
        <v>0</v>
      </c>
      <c r="BA14">
        <v>31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5.6999999999999995E-2</v>
      </c>
      <c r="CY14">
        <f>AB14</f>
        <v>1299.08</v>
      </c>
      <c r="CZ14">
        <f>AF14</f>
        <v>111.99</v>
      </c>
      <c r="DA14">
        <f>AJ14</f>
        <v>11.6</v>
      </c>
      <c r="DB14">
        <f t="shared" si="0"/>
        <v>21.28</v>
      </c>
      <c r="DC14">
        <f t="shared" si="1"/>
        <v>2.57</v>
      </c>
    </row>
    <row r="15" spans="1:107" x14ac:dyDescent="0.2">
      <c r="A15">
        <f>ROW(Source!A27)</f>
        <v>27</v>
      </c>
      <c r="B15">
        <v>34719250</v>
      </c>
      <c r="C15">
        <v>34719458</v>
      </c>
      <c r="D15">
        <v>31528142</v>
      </c>
      <c r="E15">
        <v>1</v>
      </c>
      <c r="F15">
        <v>1</v>
      </c>
      <c r="G15">
        <v>1</v>
      </c>
      <c r="H15">
        <v>2</v>
      </c>
      <c r="I15" t="s">
        <v>208</v>
      </c>
      <c r="J15" t="s">
        <v>209</v>
      </c>
      <c r="K15" t="s">
        <v>210</v>
      </c>
      <c r="L15">
        <v>1368</v>
      </c>
      <c r="N15">
        <v>1011</v>
      </c>
      <c r="O15" t="s">
        <v>205</v>
      </c>
      <c r="P15" t="s">
        <v>205</v>
      </c>
      <c r="Q15">
        <v>1</v>
      </c>
      <c r="W15">
        <v>0</v>
      </c>
      <c r="X15">
        <v>1372534845</v>
      </c>
      <c r="Y15">
        <v>0.19</v>
      </c>
      <c r="AA15">
        <v>0</v>
      </c>
      <c r="AB15">
        <v>762.24</v>
      </c>
      <c r="AC15">
        <v>194.88</v>
      </c>
      <c r="AD15">
        <v>0</v>
      </c>
      <c r="AE15">
        <v>0</v>
      </c>
      <c r="AF15">
        <v>65.709999999999994</v>
      </c>
      <c r="AG15">
        <v>11.6</v>
      </c>
      <c r="AH15">
        <v>0</v>
      </c>
      <c r="AI15">
        <v>1</v>
      </c>
      <c r="AJ15">
        <v>11.6</v>
      </c>
      <c r="AK15">
        <v>16.8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0.19</v>
      </c>
      <c r="AU15" t="s">
        <v>3</v>
      </c>
      <c r="AV15">
        <v>0</v>
      </c>
      <c r="AW15">
        <v>2</v>
      </c>
      <c r="AX15">
        <v>34719467</v>
      </c>
      <c r="AY15">
        <v>1</v>
      </c>
      <c r="AZ15">
        <v>0</v>
      </c>
      <c r="BA15">
        <v>32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5.6999999999999995E-2</v>
      </c>
      <c r="CY15">
        <f>AB15</f>
        <v>762.24</v>
      </c>
      <c r="CZ15">
        <f>AF15</f>
        <v>65.709999999999994</v>
      </c>
      <c r="DA15">
        <f>AJ15</f>
        <v>11.6</v>
      </c>
      <c r="DB15">
        <f t="shared" si="0"/>
        <v>12.48</v>
      </c>
      <c r="DC15">
        <f t="shared" si="1"/>
        <v>2.2000000000000002</v>
      </c>
    </row>
    <row r="16" spans="1:107" x14ac:dyDescent="0.2">
      <c r="A16">
        <f>ROW(Source!A27)</f>
        <v>27</v>
      </c>
      <c r="B16">
        <v>34719250</v>
      </c>
      <c r="C16">
        <v>34719458</v>
      </c>
      <c r="D16">
        <v>31528446</v>
      </c>
      <c r="E16">
        <v>1</v>
      </c>
      <c r="F16">
        <v>1</v>
      </c>
      <c r="G16">
        <v>1</v>
      </c>
      <c r="H16">
        <v>2</v>
      </c>
      <c r="I16" t="s">
        <v>211</v>
      </c>
      <c r="J16" t="s">
        <v>212</v>
      </c>
      <c r="K16" t="s">
        <v>213</v>
      </c>
      <c r="L16">
        <v>1368</v>
      </c>
      <c r="N16">
        <v>1011</v>
      </c>
      <c r="O16" t="s">
        <v>205</v>
      </c>
      <c r="P16" t="s">
        <v>205</v>
      </c>
      <c r="Q16">
        <v>1</v>
      </c>
      <c r="W16">
        <v>0</v>
      </c>
      <c r="X16">
        <v>-353815937</v>
      </c>
      <c r="Y16">
        <v>1.75</v>
      </c>
      <c r="AA16">
        <v>0</v>
      </c>
      <c r="AB16">
        <v>93.96</v>
      </c>
      <c r="AC16">
        <v>0</v>
      </c>
      <c r="AD16">
        <v>0</v>
      </c>
      <c r="AE16">
        <v>0</v>
      </c>
      <c r="AF16">
        <v>8.1</v>
      </c>
      <c r="AG16">
        <v>0</v>
      </c>
      <c r="AH16">
        <v>0</v>
      </c>
      <c r="AI16">
        <v>1</v>
      </c>
      <c r="AJ16">
        <v>11.6</v>
      </c>
      <c r="AK16">
        <v>16.8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1.75</v>
      </c>
      <c r="AU16" t="s">
        <v>3</v>
      </c>
      <c r="AV16">
        <v>0</v>
      </c>
      <c r="AW16">
        <v>2</v>
      </c>
      <c r="AX16">
        <v>34719468</v>
      </c>
      <c r="AY16">
        <v>1</v>
      </c>
      <c r="AZ16">
        <v>0</v>
      </c>
      <c r="BA16">
        <v>33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0.52500000000000002</v>
      </c>
      <c r="CY16">
        <f>AB16</f>
        <v>93.96</v>
      </c>
      <c r="CZ16">
        <f>AF16</f>
        <v>8.1</v>
      </c>
      <c r="DA16">
        <f>AJ16</f>
        <v>11.6</v>
      </c>
      <c r="DB16">
        <f t="shared" si="0"/>
        <v>14.18</v>
      </c>
      <c r="DC16">
        <f t="shared" si="1"/>
        <v>0</v>
      </c>
    </row>
    <row r="17" spans="1:107" x14ac:dyDescent="0.2">
      <c r="A17">
        <f>ROW(Source!A28)</f>
        <v>28</v>
      </c>
      <c r="B17">
        <v>34719249</v>
      </c>
      <c r="C17">
        <v>34719472</v>
      </c>
      <c r="D17">
        <v>31709494</v>
      </c>
      <c r="E17">
        <v>1</v>
      </c>
      <c r="F17">
        <v>1</v>
      </c>
      <c r="G17">
        <v>1</v>
      </c>
      <c r="H17">
        <v>1</v>
      </c>
      <c r="I17" t="s">
        <v>206</v>
      </c>
      <c r="J17" t="s">
        <v>3</v>
      </c>
      <c r="K17" t="s">
        <v>207</v>
      </c>
      <c r="L17">
        <v>1191</v>
      </c>
      <c r="N17">
        <v>1013</v>
      </c>
      <c r="O17" t="s">
        <v>199</v>
      </c>
      <c r="P17" t="s">
        <v>199</v>
      </c>
      <c r="Q17">
        <v>1</v>
      </c>
      <c r="W17">
        <v>0</v>
      </c>
      <c r="X17">
        <v>-1081351934</v>
      </c>
      <c r="Y17">
        <v>11.8</v>
      </c>
      <c r="AA17">
        <v>0</v>
      </c>
      <c r="AB17">
        <v>0</v>
      </c>
      <c r="AC17">
        <v>0</v>
      </c>
      <c r="AD17">
        <v>9.4</v>
      </c>
      <c r="AE17">
        <v>0</v>
      </c>
      <c r="AF17">
        <v>0</v>
      </c>
      <c r="AG17">
        <v>0</v>
      </c>
      <c r="AH17">
        <v>9.4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11.8</v>
      </c>
      <c r="AU17" t="s">
        <v>3</v>
      </c>
      <c r="AV17">
        <v>1</v>
      </c>
      <c r="AW17">
        <v>2</v>
      </c>
      <c r="AX17">
        <v>34719478</v>
      </c>
      <c r="AY17">
        <v>1</v>
      </c>
      <c r="AZ17">
        <v>0</v>
      </c>
      <c r="BA17">
        <v>37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3.54</v>
      </c>
      <c r="CY17">
        <f>AD17</f>
        <v>9.4</v>
      </c>
      <c r="CZ17">
        <f>AH17</f>
        <v>9.4</v>
      </c>
      <c r="DA17">
        <f>AL17</f>
        <v>1</v>
      </c>
      <c r="DB17">
        <f t="shared" si="0"/>
        <v>110.92</v>
      </c>
      <c r="DC17">
        <f t="shared" si="1"/>
        <v>0</v>
      </c>
    </row>
    <row r="18" spans="1:107" x14ac:dyDescent="0.2">
      <c r="A18">
        <f>ROW(Source!A28)</f>
        <v>28</v>
      </c>
      <c r="B18">
        <v>34719249</v>
      </c>
      <c r="C18">
        <v>34719472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200</v>
      </c>
      <c r="J18" t="s">
        <v>3</v>
      </c>
      <c r="K18" t="s">
        <v>201</v>
      </c>
      <c r="L18">
        <v>1191</v>
      </c>
      <c r="N18">
        <v>1013</v>
      </c>
      <c r="O18" t="s">
        <v>199</v>
      </c>
      <c r="P18" t="s">
        <v>199</v>
      </c>
      <c r="Q18">
        <v>1</v>
      </c>
      <c r="W18">
        <v>0</v>
      </c>
      <c r="X18">
        <v>-1417349443</v>
      </c>
      <c r="Y18">
        <v>0.6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0.6</v>
      </c>
      <c r="AU18" t="s">
        <v>3</v>
      </c>
      <c r="AV18">
        <v>2</v>
      </c>
      <c r="AW18">
        <v>2</v>
      </c>
      <c r="AX18">
        <v>34719479</v>
      </c>
      <c r="AY18">
        <v>1</v>
      </c>
      <c r="AZ18">
        <v>0</v>
      </c>
      <c r="BA18">
        <v>38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0.18</v>
      </c>
      <c r="CY18">
        <f>AD18</f>
        <v>0</v>
      </c>
      <c r="CZ18">
        <f>AH18</f>
        <v>0</v>
      </c>
      <c r="DA18">
        <f>AL18</f>
        <v>1</v>
      </c>
      <c r="DB18">
        <f t="shared" si="0"/>
        <v>0</v>
      </c>
      <c r="DC18">
        <f t="shared" si="1"/>
        <v>0</v>
      </c>
    </row>
    <row r="19" spans="1:107" x14ac:dyDescent="0.2">
      <c r="A19">
        <f>ROW(Source!A28)</f>
        <v>28</v>
      </c>
      <c r="B19">
        <v>34719249</v>
      </c>
      <c r="C19">
        <v>34719472</v>
      </c>
      <c r="D19">
        <v>31526753</v>
      </c>
      <c r="E19">
        <v>1</v>
      </c>
      <c r="F19">
        <v>1</v>
      </c>
      <c r="G19">
        <v>1</v>
      </c>
      <c r="H19">
        <v>2</v>
      </c>
      <c r="I19" t="s">
        <v>202</v>
      </c>
      <c r="J19" t="s">
        <v>203</v>
      </c>
      <c r="K19" t="s">
        <v>204</v>
      </c>
      <c r="L19">
        <v>1368</v>
      </c>
      <c r="N19">
        <v>1011</v>
      </c>
      <c r="O19" t="s">
        <v>205</v>
      </c>
      <c r="P19" t="s">
        <v>205</v>
      </c>
      <c r="Q19">
        <v>1</v>
      </c>
      <c r="W19">
        <v>0</v>
      </c>
      <c r="X19">
        <v>-1718674368</v>
      </c>
      <c r="Y19">
        <v>0.3</v>
      </c>
      <c r="AA19">
        <v>0</v>
      </c>
      <c r="AB19">
        <v>111.99</v>
      </c>
      <c r="AC19">
        <v>13.5</v>
      </c>
      <c r="AD19">
        <v>0</v>
      </c>
      <c r="AE19">
        <v>0</v>
      </c>
      <c r="AF19">
        <v>111.99</v>
      </c>
      <c r="AG19">
        <v>13.5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0.3</v>
      </c>
      <c r="AU19" t="s">
        <v>3</v>
      </c>
      <c r="AV19">
        <v>0</v>
      </c>
      <c r="AW19">
        <v>2</v>
      </c>
      <c r="AX19">
        <v>34719480</v>
      </c>
      <c r="AY19">
        <v>1</v>
      </c>
      <c r="AZ19">
        <v>0</v>
      </c>
      <c r="BA19">
        <v>39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0.09</v>
      </c>
      <c r="CY19">
        <f>AB19</f>
        <v>111.99</v>
      </c>
      <c r="CZ19">
        <f>AF19</f>
        <v>111.99</v>
      </c>
      <c r="DA19">
        <f>AJ19</f>
        <v>1</v>
      </c>
      <c r="DB19">
        <f t="shared" si="0"/>
        <v>33.6</v>
      </c>
      <c r="DC19">
        <f t="shared" si="1"/>
        <v>4.05</v>
      </c>
    </row>
    <row r="20" spans="1:107" x14ac:dyDescent="0.2">
      <c r="A20">
        <f>ROW(Source!A28)</f>
        <v>28</v>
      </c>
      <c r="B20">
        <v>34719249</v>
      </c>
      <c r="C20">
        <v>34719472</v>
      </c>
      <c r="D20">
        <v>31528142</v>
      </c>
      <c r="E20">
        <v>1</v>
      </c>
      <c r="F20">
        <v>1</v>
      </c>
      <c r="G20">
        <v>1</v>
      </c>
      <c r="H20">
        <v>2</v>
      </c>
      <c r="I20" t="s">
        <v>208</v>
      </c>
      <c r="J20" t="s">
        <v>209</v>
      </c>
      <c r="K20" t="s">
        <v>210</v>
      </c>
      <c r="L20">
        <v>1368</v>
      </c>
      <c r="N20">
        <v>1011</v>
      </c>
      <c r="O20" t="s">
        <v>205</v>
      </c>
      <c r="P20" t="s">
        <v>205</v>
      </c>
      <c r="Q20">
        <v>1</v>
      </c>
      <c r="W20">
        <v>0</v>
      </c>
      <c r="X20">
        <v>1372534845</v>
      </c>
      <c r="Y20">
        <v>0.3</v>
      </c>
      <c r="AA20">
        <v>0</v>
      </c>
      <c r="AB20">
        <v>65.709999999999994</v>
      </c>
      <c r="AC20">
        <v>11.6</v>
      </c>
      <c r="AD20">
        <v>0</v>
      </c>
      <c r="AE20">
        <v>0</v>
      </c>
      <c r="AF20">
        <v>65.709999999999994</v>
      </c>
      <c r="AG20">
        <v>11.6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0.3</v>
      </c>
      <c r="AU20" t="s">
        <v>3</v>
      </c>
      <c r="AV20">
        <v>0</v>
      </c>
      <c r="AW20">
        <v>2</v>
      </c>
      <c r="AX20">
        <v>34719481</v>
      </c>
      <c r="AY20">
        <v>1</v>
      </c>
      <c r="AZ20">
        <v>0</v>
      </c>
      <c r="BA20">
        <v>40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Y20*Source!I28</f>
        <v>0.09</v>
      </c>
      <c r="CY20">
        <f>AB20</f>
        <v>65.709999999999994</v>
      </c>
      <c r="CZ20">
        <f>AF20</f>
        <v>65.709999999999994</v>
      </c>
      <c r="DA20">
        <f>AJ20</f>
        <v>1</v>
      </c>
      <c r="DB20">
        <f t="shared" si="0"/>
        <v>19.71</v>
      </c>
      <c r="DC20">
        <f t="shared" si="1"/>
        <v>3.48</v>
      </c>
    </row>
    <row r="21" spans="1:107" x14ac:dyDescent="0.2">
      <c r="A21">
        <f>ROW(Source!A28)</f>
        <v>28</v>
      </c>
      <c r="B21">
        <v>34719249</v>
      </c>
      <c r="C21">
        <v>34719472</v>
      </c>
      <c r="D21">
        <v>31528446</v>
      </c>
      <c r="E21">
        <v>1</v>
      </c>
      <c r="F21">
        <v>1</v>
      </c>
      <c r="G21">
        <v>1</v>
      </c>
      <c r="H21">
        <v>2</v>
      </c>
      <c r="I21" t="s">
        <v>211</v>
      </c>
      <c r="J21" t="s">
        <v>212</v>
      </c>
      <c r="K21" t="s">
        <v>213</v>
      </c>
      <c r="L21">
        <v>1368</v>
      </c>
      <c r="N21">
        <v>1011</v>
      </c>
      <c r="O21" t="s">
        <v>205</v>
      </c>
      <c r="P21" t="s">
        <v>205</v>
      </c>
      <c r="Q21">
        <v>1</v>
      </c>
      <c r="W21">
        <v>0</v>
      </c>
      <c r="X21">
        <v>-353815937</v>
      </c>
      <c r="Y21">
        <v>1.75</v>
      </c>
      <c r="AA21">
        <v>0</v>
      </c>
      <c r="AB21">
        <v>8.1</v>
      </c>
      <c r="AC21">
        <v>0</v>
      </c>
      <c r="AD21">
        <v>0</v>
      </c>
      <c r="AE21">
        <v>0</v>
      </c>
      <c r="AF21">
        <v>8.1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1.75</v>
      </c>
      <c r="AU21" t="s">
        <v>3</v>
      </c>
      <c r="AV21">
        <v>0</v>
      </c>
      <c r="AW21">
        <v>2</v>
      </c>
      <c r="AX21">
        <v>34719482</v>
      </c>
      <c r="AY21">
        <v>1</v>
      </c>
      <c r="AZ21">
        <v>0</v>
      </c>
      <c r="BA21">
        <v>41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0.52500000000000002</v>
      </c>
      <c r="CY21">
        <f>AB21</f>
        <v>8.1</v>
      </c>
      <c r="CZ21">
        <f>AF21</f>
        <v>8.1</v>
      </c>
      <c r="DA21">
        <f>AJ21</f>
        <v>1</v>
      </c>
      <c r="DB21">
        <f t="shared" si="0"/>
        <v>14.18</v>
      </c>
      <c r="DC21">
        <f t="shared" si="1"/>
        <v>0</v>
      </c>
    </row>
    <row r="22" spans="1:107" x14ac:dyDescent="0.2">
      <c r="A22">
        <f>ROW(Source!A29)</f>
        <v>29</v>
      </c>
      <c r="B22">
        <v>34719250</v>
      </c>
      <c r="C22">
        <v>34719472</v>
      </c>
      <c r="D22">
        <v>31709494</v>
      </c>
      <c r="E22">
        <v>1</v>
      </c>
      <c r="F22">
        <v>1</v>
      </c>
      <c r="G22">
        <v>1</v>
      </c>
      <c r="H22">
        <v>1</v>
      </c>
      <c r="I22" t="s">
        <v>206</v>
      </c>
      <c r="J22" t="s">
        <v>3</v>
      </c>
      <c r="K22" t="s">
        <v>207</v>
      </c>
      <c r="L22">
        <v>1191</v>
      </c>
      <c r="N22">
        <v>1013</v>
      </c>
      <c r="O22" t="s">
        <v>199</v>
      </c>
      <c r="P22" t="s">
        <v>199</v>
      </c>
      <c r="Q22">
        <v>1</v>
      </c>
      <c r="W22">
        <v>0</v>
      </c>
      <c r="X22">
        <v>-1081351934</v>
      </c>
      <c r="Y22">
        <v>11.8</v>
      </c>
      <c r="AA22">
        <v>0</v>
      </c>
      <c r="AB22">
        <v>0</v>
      </c>
      <c r="AC22">
        <v>0</v>
      </c>
      <c r="AD22">
        <v>157.91999999999999</v>
      </c>
      <c r="AE22">
        <v>0</v>
      </c>
      <c r="AF22">
        <v>0</v>
      </c>
      <c r="AG22">
        <v>0</v>
      </c>
      <c r="AH22">
        <v>9.4</v>
      </c>
      <c r="AI22">
        <v>1</v>
      </c>
      <c r="AJ22">
        <v>1</v>
      </c>
      <c r="AK22">
        <v>1</v>
      </c>
      <c r="AL22">
        <v>16.8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11.8</v>
      </c>
      <c r="AU22" t="s">
        <v>3</v>
      </c>
      <c r="AV22">
        <v>1</v>
      </c>
      <c r="AW22">
        <v>2</v>
      </c>
      <c r="AX22">
        <v>34719478</v>
      </c>
      <c r="AY22">
        <v>1</v>
      </c>
      <c r="AZ22">
        <v>0</v>
      </c>
      <c r="BA22">
        <v>45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3.54</v>
      </c>
      <c r="CY22">
        <f>AD22</f>
        <v>157.91999999999999</v>
      </c>
      <c r="CZ22">
        <f>AH22</f>
        <v>9.4</v>
      </c>
      <c r="DA22">
        <f>AL22</f>
        <v>16.8</v>
      </c>
      <c r="DB22">
        <f t="shared" si="0"/>
        <v>110.92</v>
      </c>
      <c r="DC22">
        <f t="shared" si="1"/>
        <v>0</v>
      </c>
    </row>
    <row r="23" spans="1:107" x14ac:dyDescent="0.2">
      <c r="A23">
        <f>ROW(Source!A29)</f>
        <v>29</v>
      </c>
      <c r="B23">
        <v>34719250</v>
      </c>
      <c r="C23">
        <v>34719472</v>
      </c>
      <c r="D23">
        <v>31709492</v>
      </c>
      <c r="E23">
        <v>1</v>
      </c>
      <c r="F23">
        <v>1</v>
      </c>
      <c r="G23">
        <v>1</v>
      </c>
      <c r="H23">
        <v>1</v>
      </c>
      <c r="I23" t="s">
        <v>200</v>
      </c>
      <c r="J23" t="s">
        <v>3</v>
      </c>
      <c r="K23" t="s">
        <v>201</v>
      </c>
      <c r="L23">
        <v>1191</v>
      </c>
      <c r="N23">
        <v>1013</v>
      </c>
      <c r="O23" t="s">
        <v>199</v>
      </c>
      <c r="P23" t="s">
        <v>199</v>
      </c>
      <c r="Q23">
        <v>1</v>
      </c>
      <c r="W23">
        <v>0</v>
      </c>
      <c r="X23">
        <v>-1417349443</v>
      </c>
      <c r="Y23">
        <v>0.6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16.8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0.6</v>
      </c>
      <c r="AU23" t="s">
        <v>3</v>
      </c>
      <c r="AV23">
        <v>2</v>
      </c>
      <c r="AW23">
        <v>2</v>
      </c>
      <c r="AX23">
        <v>34719479</v>
      </c>
      <c r="AY23">
        <v>1</v>
      </c>
      <c r="AZ23">
        <v>0</v>
      </c>
      <c r="BA23">
        <v>46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Y23*Source!I29</f>
        <v>0.18</v>
      </c>
      <c r="CY23">
        <f>AD23</f>
        <v>0</v>
      </c>
      <c r="CZ23">
        <f>AH23</f>
        <v>0</v>
      </c>
      <c r="DA23">
        <f>AL23</f>
        <v>1</v>
      </c>
      <c r="DB23">
        <f t="shared" si="0"/>
        <v>0</v>
      </c>
      <c r="DC23">
        <f t="shared" si="1"/>
        <v>0</v>
      </c>
    </row>
    <row r="24" spans="1:107" x14ac:dyDescent="0.2">
      <c r="A24">
        <f>ROW(Source!A29)</f>
        <v>29</v>
      </c>
      <c r="B24">
        <v>34719250</v>
      </c>
      <c r="C24">
        <v>34719472</v>
      </c>
      <c r="D24">
        <v>31526753</v>
      </c>
      <c r="E24">
        <v>1</v>
      </c>
      <c r="F24">
        <v>1</v>
      </c>
      <c r="G24">
        <v>1</v>
      </c>
      <c r="H24">
        <v>2</v>
      </c>
      <c r="I24" t="s">
        <v>202</v>
      </c>
      <c r="J24" t="s">
        <v>203</v>
      </c>
      <c r="K24" t="s">
        <v>204</v>
      </c>
      <c r="L24">
        <v>1368</v>
      </c>
      <c r="N24">
        <v>1011</v>
      </c>
      <c r="O24" t="s">
        <v>205</v>
      </c>
      <c r="P24" t="s">
        <v>205</v>
      </c>
      <c r="Q24">
        <v>1</v>
      </c>
      <c r="W24">
        <v>0</v>
      </c>
      <c r="X24">
        <v>-1718674368</v>
      </c>
      <c r="Y24">
        <v>0.3</v>
      </c>
      <c r="AA24">
        <v>0</v>
      </c>
      <c r="AB24">
        <v>1299.08</v>
      </c>
      <c r="AC24">
        <v>226.8</v>
      </c>
      <c r="AD24">
        <v>0</v>
      </c>
      <c r="AE24">
        <v>0</v>
      </c>
      <c r="AF24">
        <v>111.99</v>
      </c>
      <c r="AG24">
        <v>13.5</v>
      </c>
      <c r="AH24">
        <v>0</v>
      </c>
      <c r="AI24">
        <v>1</v>
      </c>
      <c r="AJ24">
        <v>11.6</v>
      </c>
      <c r="AK24">
        <v>16.8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0.3</v>
      </c>
      <c r="AU24" t="s">
        <v>3</v>
      </c>
      <c r="AV24">
        <v>0</v>
      </c>
      <c r="AW24">
        <v>2</v>
      </c>
      <c r="AX24">
        <v>34719480</v>
      </c>
      <c r="AY24">
        <v>1</v>
      </c>
      <c r="AZ24">
        <v>0</v>
      </c>
      <c r="BA24">
        <v>47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Y24*Source!I29</f>
        <v>0.09</v>
      </c>
      <c r="CY24">
        <f>AB24</f>
        <v>1299.08</v>
      </c>
      <c r="CZ24">
        <f>AF24</f>
        <v>111.99</v>
      </c>
      <c r="DA24">
        <f>AJ24</f>
        <v>11.6</v>
      </c>
      <c r="DB24">
        <f t="shared" si="0"/>
        <v>33.6</v>
      </c>
      <c r="DC24">
        <f t="shared" si="1"/>
        <v>4.05</v>
      </c>
    </row>
    <row r="25" spans="1:107" x14ac:dyDescent="0.2">
      <c r="A25">
        <f>ROW(Source!A29)</f>
        <v>29</v>
      </c>
      <c r="B25">
        <v>34719250</v>
      </c>
      <c r="C25">
        <v>34719472</v>
      </c>
      <c r="D25">
        <v>31528142</v>
      </c>
      <c r="E25">
        <v>1</v>
      </c>
      <c r="F25">
        <v>1</v>
      </c>
      <c r="G25">
        <v>1</v>
      </c>
      <c r="H25">
        <v>2</v>
      </c>
      <c r="I25" t="s">
        <v>208</v>
      </c>
      <c r="J25" t="s">
        <v>209</v>
      </c>
      <c r="K25" t="s">
        <v>210</v>
      </c>
      <c r="L25">
        <v>1368</v>
      </c>
      <c r="N25">
        <v>1011</v>
      </c>
      <c r="O25" t="s">
        <v>205</v>
      </c>
      <c r="P25" t="s">
        <v>205</v>
      </c>
      <c r="Q25">
        <v>1</v>
      </c>
      <c r="W25">
        <v>0</v>
      </c>
      <c r="X25">
        <v>1372534845</v>
      </c>
      <c r="Y25">
        <v>0.3</v>
      </c>
      <c r="AA25">
        <v>0</v>
      </c>
      <c r="AB25">
        <v>762.24</v>
      </c>
      <c r="AC25">
        <v>194.88</v>
      </c>
      <c r="AD25">
        <v>0</v>
      </c>
      <c r="AE25">
        <v>0</v>
      </c>
      <c r="AF25">
        <v>65.709999999999994</v>
      </c>
      <c r="AG25">
        <v>11.6</v>
      </c>
      <c r="AH25">
        <v>0</v>
      </c>
      <c r="AI25">
        <v>1</v>
      </c>
      <c r="AJ25">
        <v>11.6</v>
      </c>
      <c r="AK25">
        <v>16.8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0.3</v>
      </c>
      <c r="AU25" t="s">
        <v>3</v>
      </c>
      <c r="AV25">
        <v>0</v>
      </c>
      <c r="AW25">
        <v>2</v>
      </c>
      <c r="AX25">
        <v>34719481</v>
      </c>
      <c r="AY25">
        <v>1</v>
      </c>
      <c r="AZ25">
        <v>0</v>
      </c>
      <c r="BA25">
        <v>48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Y25*Source!I29</f>
        <v>0.09</v>
      </c>
      <c r="CY25">
        <f>AB25</f>
        <v>762.24</v>
      </c>
      <c r="CZ25">
        <f>AF25</f>
        <v>65.709999999999994</v>
      </c>
      <c r="DA25">
        <f>AJ25</f>
        <v>11.6</v>
      </c>
      <c r="DB25">
        <f t="shared" si="0"/>
        <v>19.71</v>
      </c>
      <c r="DC25">
        <f t="shared" si="1"/>
        <v>3.48</v>
      </c>
    </row>
    <row r="26" spans="1:107" x14ac:dyDescent="0.2">
      <c r="A26">
        <f>ROW(Source!A29)</f>
        <v>29</v>
      </c>
      <c r="B26">
        <v>34719250</v>
      </c>
      <c r="C26">
        <v>34719472</v>
      </c>
      <c r="D26">
        <v>31528446</v>
      </c>
      <c r="E26">
        <v>1</v>
      </c>
      <c r="F26">
        <v>1</v>
      </c>
      <c r="G26">
        <v>1</v>
      </c>
      <c r="H26">
        <v>2</v>
      </c>
      <c r="I26" t="s">
        <v>211</v>
      </c>
      <c r="J26" t="s">
        <v>212</v>
      </c>
      <c r="K26" t="s">
        <v>213</v>
      </c>
      <c r="L26">
        <v>1368</v>
      </c>
      <c r="N26">
        <v>1011</v>
      </c>
      <c r="O26" t="s">
        <v>205</v>
      </c>
      <c r="P26" t="s">
        <v>205</v>
      </c>
      <c r="Q26">
        <v>1</v>
      </c>
      <c r="W26">
        <v>0</v>
      </c>
      <c r="X26">
        <v>-353815937</v>
      </c>
      <c r="Y26">
        <v>1.75</v>
      </c>
      <c r="AA26">
        <v>0</v>
      </c>
      <c r="AB26">
        <v>93.96</v>
      </c>
      <c r="AC26">
        <v>0</v>
      </c>
      <c r="AD26">
        <v>0</v>
      </c>
      <c r="AE26">
        <v>0</v>
      </c>
      <c r="AF26">
        <v>8.1</v>
      </c>
      <c r="AG26">
        <v>0</v>
      </c>
      <c r="AH26">
        <v>0</v>
      </c>
      <c r="AI26">
        <v>1</v>
      </c>
      <c r="AJ26">
        <v>11.6</v>
      </c>
      <c r="AK26">
        <v>16.8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1.75</v>
      </c>
      <c r="AU26" t="s">
        <v>3</v>
      </c>
      <c r="AV26">
        <v>0</v>
      </c>
      <c r="AW26">
        <v>2</v>
      </c>
      <c r="AX26">
        <v>34719482</v>
      </c>
      <c r="AY26">
        <v>1</v>
      </c>
      <c r="AZ26">
        <v>0</v>
      </c>
      <c r="BA26">
        <v>49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Y26*Source!I29</f>
        <v>0.52500000000000002</v>
      </c>
      <c r="CY26">
        <f>AB26</f>
        <v>93.96</v>
      </c>
      <c r="CZ26">
        <f>AF26</f>
        <v>8.1</v>
      </c>
      <c r="DA26">
        <f>AJ26</f>
        <v>11.6</v>
      </c>
      <c r="DB26">
        <f t="shared" si="0"/>
        <v>14.18</v>
      </c>
      <c r="DC26">
        <f t="shared" si="1"/>
        <v>0</v>
      </c>
    </row>
    <row r="27" spans="1:107" x14ac:dyDescent="0.2">
      <c r="A27">
        <f>ROW(Source!A30)</f>
        <v>30</v>
      </c>
      <c r="B27">
        <v>34719249</v>
      </c>
      <c r="C27">
        <v>34719486</v>
      </c>
      <c r="D27">
        <v>32163326</v>
      </c>
      <c r="E27">
        <v>1</v>
      </c>
      <c r="F27">
        <v>1</v>
      </c>
      <c r="G27">
        <v>1</v>
      </c>
      <c r="H27">
        <v>1</v>
      </c>
      <c r="I27" t="s">
        <v>214</v>
      </c>
      <c r="J27" t="s">
        <v>3</v>
      </c>
      <c r="K27" t="s">
        <v>215</v>
      </c>
      <c r="L27">
        <v>1191</v>
      </c>
      <c r="N27">
        <v>1013</v>
      </c>
      <c r="O27" t="s">
        <v>199</v>
      </c>
      <c r="P27" t="s">
        <v>199</v>
      </c>
      <c r="Q27">
        <v>1</v>
      </c>
      <c r="W27">
        <v>0</v>
      </c>
      <c r="X27">
        <v>-1309109184</v>
      </c>
      <c r="Y27">
        <v>9</v>
      </c>
      <c r="AA27">
        <v>0</v>
      </c>
      <c r="AB27">
        <v>0</v>
      </c>
      <c r="AC27">
        <v>0</v>
      </c>
      <c r="AD27">
        <v>9.17</v>
      </c>
      <c r="AE27">
        <v>0</v>
      </c>
      <c r="AF27">
        <v>0</v>
      </c>
      <c r="AG27">
        <v>0</v>
      </c>
      <c r="AH27">
        <v>9.17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9</v>
      </c>
      <c r="AU27" t="s">
        <v>3</v>
      </c>
      <c r="AV27">
        <v>1</v>
      </c>
      <c r="AW27">
        <v>2</v>
      </c>
      <c r="AX27">
        <v>34719489</v>
      </c>
      <c r="AY27">
        <v>1</v>
      </c>
      <c r="AZ27">
        <v>0</v>
      </c>
      <c r="BA27">
        <v>53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Y27*Source!I30</f>
        <v>9</v>
      </c>
      <c r="CY27">
        <f t="shared" ref="CY27:CY38" si="2">AD27</f>
        <v>9.17</v>
      </c>
      <c r="CZ27">
        <f t="shared" ref="CZ27:CZ38" si="3">AH27</f>
        <v>9.17</v>
      </c>
      <c r="DA27">
        <f t="shared" ref="DA27:DA38" si="4">AL27</f>
        <v>1</v>
      </c>
      <c r="DB27">
        <f t="shared" si="0"/>
        <v>82.53</v>
      </c>
      <c r="DC27">
        <f t="shared" si="1"/>
        <v>0</v>
      </c>
    </row>
    <row r="28" spans="1:107" x14ac:dyDescent="0.2">
      <c r="A28">
        <f>ROW(Source!A30)</f>
        <v>30</v>
      </c>
      <c r="B28">
        <v>34719249</v>
      </c>
      <c r="C28">
        <v>34719486</v>
      </c>
      <c r="D28">
        <v>32163328</v>
      </c>
      <c r="E28">
        <v>1</v>
      </c>
      <c r="F28">
        <v>1</v>
      </c>
      <c r="G28">
        <v>1</v>
      </c>
      <c r="H28">
        <v>1</v>
      </c>
      <c r="I28" t="s">
        <v>216</v>
      </c>
      <c r="J28" t="s">
        <v>3</v>
      </c>
      <c r="K28" t="s">
        <v>217</v>
      </c>
      <c r="L28">
        <v>1191</v>
      </c>
      <c r="N28">
        <v>1013</v>
      </c>
      <c r="O28" t="s">
        <v>199</v>
      </c>
      <c r="P28" t="s">
        <v>199</v>
      </c>
      <c r="Q28">
        <v>1</v>
      </c>
      <c r="W28">
        <v>0</v>
      </c>
      <c r="X28">
        <v>-876358395</v>
      </c>
      <c r="Y28">
        <v>13.5</v>
      </c>
      <c r="AA28">
        <v>0</v>
      </c>
      <c r="AB28">
        <v>0</v>
      </c>
      <c r="AC28">
        <v>0</v>
      </c>
      <c r="AD28">
        <v>15.49</v>
      </c>
      <c r="AE28">
        <v>0</v>
      </c>
      <c r="AF28">
        <v>0</v>
      </c>
      <c r="AG28">
        <v>0</v>
      </c>
      <c r="AH28">
        <v>15.49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13.5</v>
      </c>
      <c r="AU28" t="s">
        <v>3</v>
      </c>
      <c r="AV28">
        <v>1</v>
      </c>
      <c r="AW28">
        <v>2</v>
      </c>
      <c r="AX28">
        <v>34719490</v>
      </c>
      <c r="AY28">
        <v>1</v>
      </c>
      <c r="AZ28">
        <v>0</v>
      </c>
      <c r="BA28">
        <v>54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Y28*Source!I30</f>
        <v>13.5</v>
      </c>
      <c r="CY28">
        <f t="shared" si="2"/>
        <v>15.49</v>
      </c>
      <c r="CZ28">
        <f t="shared" si="3"/>
        <v>15.49</v>
      </c>
      <c r="DA28">
        <f t="shared" si="4"/>
        <v>1</v>
      </c>
      <c r="DB28">
        <f t="shared" si="0"/>
        <v>209.12</v>
      </c>
      <c r="DC28">
        <f t="shared" si="1"/>
        <v>0</v>
      </c>
    </row>
    <row r="29" spans="1:107" x14ac:dyDescent="0.2">
      <c r="A29">
        <f>ROW(Source!A31)</f>
        <v>31</v>
      </c>
      <c r="B29">
        <v>34719250</v>
      </c>
      <c r="C29">
        <v>34719486</v>
      </c>
      <c r="D29">
        <v>32163326</v>
      </c>
      <c r="E29">
        <v>1</v>
      </c>
      <c r="F29">
        <v>1</v>
      </c>
      <c r="G29">
        <v>1</v>
      </c>
      <c r="H29">
        <v>1</v>
      </c>
      <c r="I29" t="s">
        <v>214</v>
      </c>
      <c r="J29" t="s">
        <v>3</v>
      </c>
      <c r="K29" t="s">
        <v>215</v>
      </c>
      <c r="L29">
        <v>1191</v>
      </c>
      <c r="N29">
        <v>1013</v>
      </c>
      <c r="O29" t="s">
        <v>199</v>
      </c>
      <c r="P29" t="s">
        <v>199</v>
      </c>
      <c r="Q29">
        <v>1</v>
      </c>
      <c r="W29">
        <v>0</v>
      </c>
      <c r="X29">
        <v>-1309109184</v>
      </c>
      <c r="Y29">
        <v>9</v>
      </c>
      <c r="AA29">
        <v>0</v>
      </c>
      <c r="AB29">
        <v>0</v>
      </c>
      <c r="AC29">
        <v>0</v>
      </c>
      <c r="AD29">
        <v>154.06</v>
      </c>
      <c r="AE29">
        <v>0</v>
      </c>
      <c r="AF29">
        <v>0</v>
      </c>
      <c r="AG29">
        <v>0</v>
      </c>
      <c r="AH29">
        <v>9.17</v>
      </c>
      <c r="AI29">
        <v>1</v>
      </c>
      <c r="AJ29">
        <v>1</v>
      </c>
      <c r="AK29">
        <v>1</v>
      </c>
      <c r="AL29">
        <v>16.8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9</v>
      </c>
      <c r="AU29" t="s">
        <v>3</v>
      </c>
      <c r="AV29">
        <v>1</v>
      </c>
      <c r="AW29">
        <v>2</v>
      </c>
      <c r="AX29">
        <v>34719489</v>
      </c>
      <c r="AY29">
        <v>1</v>
      </c>
      <c r="AZ29">
        <v>0</v>
      </c>
      <c r="BA29">
        <v>55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Y29*Source!I31</f>
        <v>9</v>
      </c>
      <c r="CY29">
        <f t="shared" si="2"/>
        <v>154.06</v>
      </c>
      <c r="CZ29">
        <f t="shared" si="3"/>
        <v>9.17</v>
      </c>
      <c r="DA29">
        <f t="shared" si="4"/>
        <v>16.8</v>
      </c>
      <c r="DB29">
        <f t="shared" si="0"/>
        <v>82.53</v>
      </c>
      <c r="DC29">
        <f t="shared" si="1"/>
        <v>0</v>
      </c>
    </row>
    <row r="30" spans="1:107" x14ac:dyDescent="0.2">
      <c r="A30">
        <f>ROW(Source!A31)</f>
        <v>31</v>
      </c>
      <c r="B30">
        <v>34719250</v>
      </c>
      <c r="C30">
        <v>34719486</v>
      </c>
      <c r="D30">
        <v>32163328</v>
      </c>
      <c r="E30">
        <v>1</v>
      </c>
      <c r="F30">
        <v>1</v>
      </c>
      <c r="G30">
        <v>1</v>
      </c>
      <c r="H30">
        <v>1</v>
      </c>
      <c r="I30" t="s">
        <v>216</v>
      </c>
      <c r="J30" t="s">
        <v>3</v>
      </c>
      <c r="K30" t="s">
        <v>217</v>
      </c>
      <c r="L30">
        <v>1191</v>
      </c>
      <c r="N30">
        <v>1013</v>
      </c>
      <c r="O30" t="s">
        <v>199</v>
      </c>
      <c r="P30" t="s">
        <v>199</v>
      </c>
      <c r="Q30">
        <v>1</v>
      </c>
      <c r="W30">
        <v>0</v>
      </c>
      <c r="X30">
        <v>-876358395</v>
      </c>
      <c r="Y30">
        <v>13.5</v>
      </c>
      <c r="AA30">
        <v>0</v>
      </c>
      <c r="AB30">
        <v>0</v>
      </c>
      <c r="AC30">
        <v>0</v>
      </c>
      <c r="AD30">
        <v>260.23</v>
      </c>
      <c r="AE30">
        <v>0</v>
      </c>
      <c r="AF30">
        <v>0</v>
      </c>
      <c r="AG30">
        <v>0</v>
      </c>
      <c r="AH30">
        <v>15.49</v>
      </c>
      <c r="AI30">
        <v>1</v>
      </c>
      <c r="AJ30">
        <v>1</v>
      </c>
      <c r="AK30">
        <v>1</v>
      </c>
      <c r="AL30">
        <v>16.8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13.5</v>
      </c>
      <c r="AU30" t="s">
        <v>3</v>
      </c>
      <c r="AV30">
        <v>1</v>
      </c>
      <c r="AW30">
        <v>2</v>
      </c>
      <c r="AX30">
        <v>34719490</v>
      </c>
      <c r="AY30">
        <v>1</v>
      </c>
      <c r="AZ30">
        <v>0</v>
      </c>
      <c r="BA30">
        <v>56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Y30*Source!I31</f>
        <v>13.5</v>
      </c>
      <c r="CY30">
        <f t="shared" si="2"/>
        <v>260.23</v>
      </c>
      <c r="CZ30">
        <f t="shared" si="3"/>
        <v>15.49</v>
      </c>
      <c r="DA30">
        <f t="shared" si="4"/>
        <v>16.8</v>
      </c>
      <c r="DB30">
        <f t="shared" si="0"/>
        <v>209.12</v>
      </c>
      <c r="DC30">
        <f t="shared" si="1"/>
        <v>0</v>
      </c>
    </row>
    <row r="31" spans="1:107" x14ac:dyDescent="0.2">
      <c r="A31">
        <f>ROW(Source!A32)</f>
        <v>32</v>
      </c>
      <c r="B31">
        <v>34719249</v>
      </c>
      <c r="C31">
        <v>34719491</v>
      </c>
      <c r="D31">
        <v>32164293</v>
      </c>
      <c r="E31">
        <v>1</v>
      </c>
      <c r="F31">
        <v>1</v>
      </c>
      <c r="G31">
        <v>1</v>
      </c>
      <c r="H31">
        <v>1</v>
      </c>
      <c r="I31" t="s">
        <v>218</v>
      </c>
      <c r="J31" t="s">
        <v>3</v>
      </c>
      <c r="K31" t="s">
        <v>219</v>
      </c>
      <c r="L31">
        <v>1191</v>
      </c>
      <c r="N31">
        <v>1013</v>
      </c>
      <c r="O31" t="s">
        <v>199</v>
      </c>
      <c r="P31" t="s">
        <v>199</v>
      </c>
      <c r="Q31">
        <v>1</v>
      </c>
      <c r="W31">
        <v>0</v>
      </c>
      <c r="X31">
        <v>-1166887252</v>
      </c>
      <c r="Y31">
        <v>0.81</v>
      </c>
      <c r="AA31">
        <v>0</v>
      </c>
      <c r="AB31">
        <v>0</v>
      </c>
      <c r="AC31">
        <v>0</v>
      </c>
      <c r="AD31">
        <v>12.92</v>
      </c>
      <c r="AE31">
        <v>0</v>
      </c>
      <c r="AF31">
        <v>0</v>
      </c>
      <c r="AG31">
        <v>0</v>
      </c>
      <c r="AH31">
        <v>12.92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0.81</v>
      </c>
      <c r="AU31" t="s">
        <v>3</v>
      </c>
      <c r="AV31">
        <v>1</v>
      </c>
      <c r="AW31">
        <v>2</v>
      </c>
      <c r="AX31">
        <v>34719494</v>
      </c>
      <c r="AY31">
        <v>1</v>
      </c>
      <c r="AZ31">
        <v>0</v>
      </c>
      <c r="BA31">
        <v>57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Y31*Source!I32</f>
        <v>0.81</v>
      </c>
      <c r="CY31">
        <f t="shared" si="2"/>
        <v>12.92</v>
      </c>
      <c r="CZ31">
        <f t="shared" si="3"/>
        <v>12.92</v>
      </c>
      <c r="DA31">
        <f t="shared" si="4"/>
        <v>1</v>
      </c>
      <c r="DB31">
        <f t="shared" si="0"/>
        <v>10.47</v>
      </c>
      <c r="DC31">
        <f t="shared" si="1"/>
        <v>0</v>
      </c>
    </row>
    <row r="32" spans="1:107" x14ac:dyDescent="0.2">
      <c r="A32">
        <f>ROW(Source!A32)</f>
        <v>32</v>
      </c>
      <c r="B32">
        <v>34719249</v>
      </c>
      <c r="C32">
        <v>34719491</v>
      </c>
      <c r="D32">
        <v>32163330</v>
      </c>
      <c r="E32">
        <v>1</v>
      </c>
      <c r="F32">
        <v>1</v>
      </c>
      <c r="G32">
        <v>1</v>
      </c>
      <c r="H32">
        <v>1</v>
      </c>
      <c r="I32" t="s">
        <v>220</v>
      </c>
      <c r="J32" t="s">
        <v>3</v>
      </c>
      <c r="K32" t="s">
        <v>221</v>
      </c>
      <c r="L32">
        <v>1191</v>
      </c>
      <c r="N32">
        <v>1013</v>
      </c>
      <c r="O32" t="s">
        <v>199</v>
      </c>
      <c r="P32" t="s">
        <v>199</v>
      </c>
      <c r="Q32">
        <v>1</v>
      </c>
      <c r="W32">
        <v>0</v>
      </c>
      <c r="X32">
        <v>1776637054</v>
      </c>
      <c r="Y32">
        <v>0.81</v>
      </c>
      <c r="AA32">
        <v>0</v>
      </c>
      <c r="AB32">
        <v>0</v>
      </c>
      <c r="AC32">
        <v>0</v>
      </c>
      <c r="AD32">
        <v>12.69</v>
      </c>
      <c r="AE32">
        <v>0</v>
      </c>
      <c r="AF32">
        <v>0</v>
      </c>
      <c r="AG32">
        <v>0</v>
      </c>
      <c r="AH32">
        <v>12.69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0.81</v>
      </c>
      <c r="AU32" t="s">
        <v>3</v>
      </c>
      <c r="AV32">
        <v>1</v>
      </c>
      <c r="AW32">
        <v>2</v>
      </c>
      <c r="AX32">
        <v>34719495</v>
      </c>
      <c r="AY32">
        <v>1</v>
      </c>
      <c r="AZ32">
        <v>0</v>
      </c>
      <c r="BA32">
        <v>58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Y32*Source!I32</f>
        <v>0.81</v>
      </c>
      <c r="CY32">
        <f t="shared" si="2"/>
        <v>12.69</v>
      </c>
      <c r="CZ32">
        <f t="shared" si="3"/>
        <v>12.69</v>
      </c>
      <c r="DA32">
        <f t="shared" si="4"/>
        <v>1</v>
      </c>
      <c r="DB32">
        <f t="shared" si="0"/>
        <v>10.28</v>
      </c>
      <c r="DC32">
        <f t="shared" si="1"/>
        <v>0</v>
      </c>
    </row>
    <row r="33" spans="1:107" x14ac:dyDescent="0.2">
      <c r="A33">
        <f>ROW(Source!A33)</f>
        <v>33</v>
      </c>
      <c r="B33">
        <v>34719250</v>
      </c>
      <c r="C33">
        <v>34719491</v>
      </c>
      <c r="D33">
        <v>32164293</v>
      </c>
      <c r="E33">
        <v>1</v>
      </c>
      <c r="F33">
        <v>1</v>
      </c>
      <c r="G33">
        <v>1</v>
      </c>
      <c r="H33">
        <v>1</v>
      </c>
      <c r="I33" t="s">
        <v>218</v>
      </c>
      <c r="J33" t="s">
        <v>3</v>
      </c>
      <c r="K33" t="s">
        <v>219</v>
      </c>
      <c r="L33">
        <v>1191</v>
      </c>
      <c r="N33">
        <v>1013</v>
      </c>
      <c r="O33" t="s">
        <v>199</v>
      </c>
      <c r="P33" t="s">
        <v>199</v>
      </c>
      <c r="Q33">
        <v>1</v>
      </c>
      <c r="W33">
        <v>0</v>
      </c>
      <c r="X33">
        <v>-1166887252</v>
      </c>
      <c r="Y33">
        <v>0.81</v>
      </c>
      <c r="AA33">
        <v>0</v>
      </c>
      <c r="AB33">
        <v>0</v>
      </c>
      <c r="AC33">
        <v>0</v>
      </c>
      <c r="AD33">
        <v>217.06</v>
      </c>
      <c r="AE33">
        <v>0</v>
      </c>
      <c r="AF33">
        <v>0</v>
      </c>
      <c r="AG33">
        <v>0</v>
      </c>
      <c r="AH33">
        <v>12.92</v>
      </c>
      <c r="AI33">
        <v>1</v>
      </c>
      <c r="AJ33">
        <v>1</v>
      </c>
      <c r="AK33">
        <v>1</v>
      </c>
      <c r="AL33">
        <v>16.8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0.81</v>
      </c>
      <c r="AU33" t="s">
        <v>3</v>
      </c>
      <c r="AV33">
        <v>1</v>
      </c>
      <c r="AW33">
        <v>2</v>
      </c>
      <c r="AX33">
        <v>34719494</v>
      </c>
      <c r="AY33">
        <v>1</v>
      </c>
      <c r="AZ33">
        <v>0</v>
      </c>
      <c r="BA33">
        <v>59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Y33*Source!I33</f>
        <v>0.81</v>
      </c>
      <c r="CY33">
        <f t="shared" si="2"/>
        <v>217.06</v>
      </c>
      <c r="CZ33">
        <f t="shared" si="3"/>
        <v>12.92</v>
      </c>
      <c r="DA33">
        <f t="shared" si="4"/>
        <v>16.8</v>
      </c>
      <c r="DB33">
        <f t="shared" si="0"/>
        <v>10.47</v>
      </c>
      <c r="DC33">
        <f t="shared" si="1"/>
        <v>0</v>
      </c>
    </row>
    <row r="34" spans="1:107" x14ac:dyDescent="0.2">
      <c r="A34">
        <f>ROW(Source!A33)</f>
        <v>33</v>
      </c>
      <c r="B34">
        <v>34719250</v>
      </c>
      <c r="C34">
        <v>34719491</v>
      </c>
      <c r="D34">
        <v>32163330</v>
      </c>
      <c r="E34">
        <v>1</v>
      </c>
      <c r="F34">
        <v>1</v>
      </c>
      <c r="G34">
        <v>1</v>
      </c>
      <c r="H34">
        <v>1</v>
      </c>
      <c r="I34" t="s">
        <v>220</v>
      </c>
      <c r="J34" t="s">
        <v>3</v>
      </c>
      <c r="K34" t="s">
        <v>221</v>
      </c>
      <c r="L34">
        <v>1191</v>
      </c>
      <c r="N34">
        <v>1013</v>
      </c>
      <c r="O34" t="s">
        <v>199</v>
      </c>
      <c r="P34" t="s">
        <v>199</v>
      </c>
      <c r="Q34">
        <v>1</v>
      </c>
      <c r="W34">
        <v>0</v>
      </c>
      <c r="X34">
        <v>1776637054</v>
      </c>
      <c r="Y34">
        <v>0.81</v>
      </c>
      <c r="AA34">
        <v>0</v>
      </c>
      <c r="AB34">
        <v>0</v>
      </c>
      <c r="AC34">
        <v>0</v>
      </c>
      <c r="AD34">
        <v>213.19</v>
      </c>
      <c r="AE34">
        <v>0</v>
      </c>
      <c r="AF34">
        <v>0</v>
      </c>
      <c r="AG34">
        <v>0</v>
      </c>
      <c r="AH34">
        <v>12.69</v>
      </c>
      <c r="AI34">
        <v>1</v>
      </c>
      <c r="AJ34">
        <v>1</v>
      </c>
      <c r="AK34">
        <v>1</v>
      </c>
      <c r="AL34">
        <v>16.8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0.81</v>
      </c>
      <c r="AU34" t="s">
        <v>3</v>
      </c>
      <c r="AV34">
        <v>1</v>
      </c>
      <c r="AW34">
        <v>2</v>
      </c>
      <c r="AX34">
        <v>34719495</v>
      </c>
      <c r="AY34">
        <v>1</v>
      </c>
      <c r="AZ34">
        <v>0</v>
      </c>
      <c r="BA34">
        <v>60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0.81</v>
      </c>
      <c r="CY34">
        <f t="shared" si="2"/>
        <v>213.19</v>
      </c>
      <c r="CZ34">
        <f t="shared" si="3"/>
        <v>12.69</v>
      </c>
      <c r="DA34">
        <f t="shared" si="4"/>
        <v>16.8</v>
      </c>
      <c r="DB34">
        <f t="shared" si="0"/>
        <v>10.28</v>
      </c>
      <c r="DC34">
        <f t="shared" si="1"/>
        <v>0</v>
      </c>
    </row>
    <row r="35" spans="1:107" x14ac:dyDescent="0.2">
      <c r="A35">
        <f>ROW(Source!A34)</f>
        <v>34</v>
      </c>
      <c r="B35">
        <v>34719249</v>
      </c>
      <c r="C35">
        <v>34719496</v>
      </c>
      <c r="D35">
        <v>32164293</v>
      </c>
      <c r="E35">
        <v>1</v>
      </c>
      <c r="F35">
        <v>1</v>
      </c>
      <c r="G35">
        <v>1</v>
      </c>
      <c r="H35">
        <v>1</v>
      </c>
      <c r="I35" t="s">
        <v>218</v>
      </c>
      <c r="J35" t="s">
        <v>3</v>
      </c>
      <c r="K35" t="s">
        <v>219</v>
      </c>
      <c r="L35">
        <v>1191</v>
      </c>
      <c r="N35">
        <v>1013</v>
      </c>
      <c r="O35" t="s">
        <v>199</v>
      </c>
      <c r="P35" t="s">
        <v>199</v>
      </c>
      <c r="Q35">
        <v>1</v>
      </c>
      <c r="W35">
        <v>0</v>
      </c>
      <c r="X35">
        <v>-1166887252</v>
      </c>
      <c r="Y35">
        <v>6.48</v>
      </c>
      <c r="AA35">
        <v>0</v>
      </c>
      <c r="AB35">
        <v>0</v>
      </c>
      <c r="AC35">
        <v>0</v>
      </c>
      <c r="AD35">
        <v>12.92</v>
      </c>
      <c r="AE35">
        <v>0</v>
      </c>
      <c r="AF35">
        <v>0</v>
      </c>
      <c r="AG35">
        <v>0</v>
      </c>
      <c r="AH35">
        <v>12.92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6.48</v>
      </c>
      <c r="AU35" t="s">
        <v>3</v>
      </c>
      <c r="AV35">
        <v>1</v>
      </c>
      <c r="AW35">
        <v>2</v>
      </c>
      <c r="AX35">
        <v>34719499</v>
      </c>
      <c r="AY35">
        <v>1</v>
      </c>
      <c r="AZ35">
        <v>0</v>
      </c>
      <c r="BA35">
        <v>61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6.48</v>
      </c>
      <c r="CY35">
        <f t="shared" si="2"/>
        <v>12.92</v>
      </c>
      <c r="CZ35">
        <f t="shared" si="3"/>
        <v>12.92</v>
      </c>
      <c r="DA35">
        <f t="shared" si="4"/>
        <v>1</v>
      </c>
      <c r="DB35">
        <f t="shared" si="0"/>
        <v>83.72</v>
      </c>
      <c r="DC35">
        <f t="shared" si="1"/>
        <v>0</v>
      </c>
    </row>
    <row r="36" spans="1:107" x14ac:dyDescent="0.2">
      <c r="A36">
        <f>ROW(Source!A34)</f>
        <v>34</v>
      </c>
      <c r="B36">
        <v>34719249</v>
      </c>
      <c r="C36">
        <v>34719496</v>
      </c>
      <c r="D36">
        <v>32163330</v>
      </c>
      <c r="E36">
        <v>1</v>
      </c>
      <c r="F36">
        <v>1</v>
      </c>
      <c r="G36">
        <v>1</v>
      </c>
      <c r="H36">
        <v>1</v>
      </c>
      <c r="I36" t="s">
        <v>220</v>
      </c>
      <c r="J36" t="s">
        <v>3</v>
      </c>
      <c r="K36" t="s">
        <v>221</v>
      </c>
      <c r="L36">
        <v>1191</v>
      </c>
      <c r="N36">
        <v>1013</v>
      </c>
      <c r="O36" t="s">
        <v>199</v>
      </c>
      <c r="P36" t="s">
        <v>199</v>
      </c>
      <c r="Q36">
        <v>1</v>
      </c>
      <c r="W36">
        <v>0</v>
      </c>
      <c r="X36">
        <v>1776637054</v>
      </c>
      <c r="Y36">
        <v>6.48</v>
      </c>
      <c r="AA36">
        <v>0</v>
      </c>
      <c r="AB36">
        <v>0</v>
      </c>
      <c r="AC36">
        <v>0</v>
      </c>
      <c r="AD36">
        <v>12.69</v>
      </c>
      <c r="AE36">
        <v>0</v>
      </c>
      <c r="AF36">
        <v>0</v>
      </c>
      <c r="AG36">
        <v>0</v>
      </c>
      <c r="AH36">
        <v>12.69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6.48</v>
      </c>
      <c r="AU36" t="s">
        <v>3</v>
      </c>
      <c r="AV36">
        <v>1</v>
      </c>
      <c r="AW36">
        <v>2</v>
      </c>
      <c r="AX36">
        <v>34719500</v>
      </c>
      <c r="AY36">
        <v>1</v>
      </c>
      <c r="AZ36">
        <v>0</v>
      </c>
      <c r="BA36">
        <v>62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6.48</v>
      </c>
      <c r="CY36">
        <f t="shared" si="2"/>
        <v>12.69</v>
      </c>
      <c r="CZ36">
        <f t="shared" si="3"/>
        <v>12.69</v>
      </c>
      <c r="DA36">
        <f t="shared" si="4"/>
        <v>1</v>
      </c>
      <c r="DB36">
        <f t="shared" si="0"/>
        <v>82.23</v>
      </c>
      <c r="DC36">
        <f t="shared" si="1"/>
        <v>0</v>
      </c>
    </row>
    <row r="37" spans="1:107" x14ac:dyDescent="0.2">
      <c r="A37">
        <f>ROW(Source!A35)</f>
        <v>35</v>
      </c>
      <c r="B37">
        <v>34719250</v>
      </c>
      <c r="C37">
        <v>34719496</v>
      </c>
      <c r="D37">
        <v>32164293</v>
      </c>
      <c r="E37">
        <v>1</v>
      </c>
      <c r="F37">
        <v>1</v>
      </c>
      <c r="G37">
        <v>1</v>
      </c>
      <c r="H37">
        <v>1</v>
      </c>
      <c r="I37" t="s">
        <v>218</v>
      </c>
      <c r="J37" t="s">
        <v>3</v>
      </c>
      <c r="K37" t="s">
        <v>219</v>
      </c>
      <c r="L37">
        <v>1191</v>
      </c>
      <c r="N37">
        <v>1013</v>
      </c>
      <c r="O37" t="s">
        <v>199</v>
      </c>
      <c r="P37" t="s">
        <v>199</v>
      </c>
      <c r="Q37">
        <v>1</v>
      </c>
      <c r="W37">
        <v>0</v>
      </c>
      <c r="X37">
        <v>-1166887252</v>
      </c>
      <c r="Y37">
        <v>6.48</v>
      </c>
      <c r="AA37">
        <v>0</v>
      </c>
      <c r="AB37">
        <v>0</v>
      </c>
      <c r="AC37">
        <v>0</v>
      </c>
      <c r="AD37">
        <v>217.06</v>
      </c>
      <c r="AE37">
        <v>0</v>
      </c>
      <c r="AF37">
        <v>0</v>
      </c>
      <c r="AG37">
        <v>0</v>
      </c>
      <c r="AH37">
        <v>12.92</v>
      </c>
      <c r="AI37">
        <v>1</v>
      </c>
      <c r="AJ37">
        <v>1</v>
      </c>
      <c r="AK37">
        <v>1</v>
      </c>
      <c r="AL37">
        <v>16.8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6.48</v>
      </c>
      <c r="AU37" t="s">
        <v>3</v>
      </c>
      <c r="AV37">
        <v>1</v>
      </c>
      <c r="AW37">
        <v>2</v>
      </c>
      <c r="AX37">
        <v>34719499</v>
      </c>
      <c r="AY37">
        <v>1</v>
      </c>
      <c r="AZ37">
        <v>0</v>
      </c>
      <c r="BA37">
        <v>63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6.48</v>
      </c>
      <c r="CY37">
        <f t="shared" si="2"/>
        <v>217.06</v>
      </c>
      <c r="CZ37">
        <f t="shared" si="3"/>
        <v>12.92</v>
      </c>
      <c r="DA37">
        <f t="shared" si="4"/>
        <v>16.8</v>
      </c>
      <c r="DB37">
        <f t="shared" si="0"/>
        <v>83.72</v>
      </c>
      <c r="DC37">
        <f t="shared" si="1"/>
        <v>0</v>
      </c>
    </row>
    <row r="38" spans="1:107" x14ac:dyDescent="0.2">
      <c r="A38">
        <f>ROW(Source!A35)</f>
        <v>35</v>
      </c>
      <c r="B38">
        <v>34719250</v>
      </c>
      <c r="C38">
        <v>34719496</v>
      </c>
      <c r="D38">
        <v>32163330</v>
      </c>
      <c r="E38">
        <v>1</v>
      </c>
      <c r="F38">
        <v>1</v>
      </c>
      <c r="G38">
        <v>1</v>
      </c>
      <c r="H38">
        <v>1</v>
      </c>
      <c r="I38" t="s">
        <v>220</v>
      </c>
      <c r="J38" t="s">
        <v>3</v>
      </c>
      <c r="K38" t="s">
        <v>221</v>
      </c>
      <c r="L38">
        <v>1191</v>
      </c>
      <c r="N38">
        <v>1013</v>
      </c>
      <c r="O38" t="s">
        <v>199</v>
      </c>
      <c r="P38" t="s">
        <v>199</v>
      </c>
      <c r="Q38">
        <v>1</v>
      </c>
      <c r="W38">
        <v>0</v>
      </c>
      <c r="X38">
        <v>1776637054</v>
      </c>
      <c r="Y38">
        <v>6.48</v>
      </c>
      <c r="AA38">
        <v>0</v>
      </c>
      <c r="AB38">
        <v>0</v>
      </c>
      <c r="AC38">
        <v>0</v>
      </c>
      <c r="AD38">
        <v>213.19</v>
      </c>
      <c r="AE38">
        <v>0</v>
      </c>
      <c r="AF38">
        <v>0</v>
      </c>
      <c r="AG38">
        <v>0</v>
      </c>
      <c r="AH38">
        <v>12.69</v>
      </c>
      <c r="AI38">
        <v>1</v>
      </c>
      <c r="AJ38">
        <v>1</v>
      </c>
      <c r="AK38">
        <v>1</v>
      </c>
      <c r="AL38">
        <v>16.8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6.48</v>
      </c>
      <c r="AU38" t="s">
        <v>3</v>
      </c>
      <c r="AV38">
        <v>1</v>
      </c>
      <c r="AW38">
        <v>2</v>
      </c>
      <c r="AX38">
        <v>34719500</v>
      </c>
      <c r="AY38">
        <v>1</v>
      </c>
      <c r="AZ38">
        <v>0</v>
      </c>
      <c r="BA38">
        <v>64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6.48</v>
      </c>
      <c r="CY38">
        <f t="shared" si="2"/>
        <v>213.19</v>
      </c>
      <c r="CZ38">
        <f t="shared" si="3"/>
        <v>12.69</v>
      </c>
      <c r="DA38">
        <f t="shared" si="4"/>
        <v>16.8</v>
      </c>
      <c r="DB38">
        <f t="shared" si="0"/>
        <v>82.23</v>
      </c>
      <c r="DC38">
        <f t="shared" si="1"/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34719691</v>
      </c>
      <c r="C1">
        <v>34719690</v>
      </c>
      <c r="D1">
        <v>31720142</v>
      </c>
      <c r="E1">
        <v>1</v>
      </c>
      <c r="F1">
        <v>1</v>
      </c>
      <c r="G1">
        <v>1</v>
      </c>
      <c r="H1">
        <v>1</v>
      </c>
      <c r="I1" t="s">
        <v>197</v>
      </c>
      <c r="J1" t="s">
        <v>3</v>
      </c>
      <c r="K1" t="s">
        <v>198</v>
      </c>
      <c r="L1">
        <v>1191</v>
      </c>
      <c r="N1">
        <v>1013</v>
      </c>
      <c r="O1" t="s">
        <v>199</v>
      </c>
      <c r="P1" t="s">
        <v>199</v>
      </c>
      <c r="Q1">
        <v>1</v>
      </c>
      <c r="X1">
        <v>25.6</v>
      </c>
      <c r="Y1">
        <v>0</v>
      </c>
      <c r="Z1">
        <v>0</v>
      </c>
      <c r="AA1">
        <v>0</v>
      </c>
      <c r="AB1">
        <v>10.06</v>
      </c>
      <c r="AC1">
        <v>0</v>
      </c>
      <c r="AD1">
        <v>1</v>
      </c>
      <c r="AE1">
        <v>1</v>
      </c>
      <c r="AF1" t="s">
        <v>3</v>
      </c>
      <c r="AG1">
        <v>25.6</v>
      </c>
      <c r="AH1">
        <v>2</v>
      </c>
      <c r="AI1">
        <v>34719691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34719692</v>
      </c>
      <c r="C2">
        <v>34719690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200</v>
      </c>
      <c r="J2" t="s">
        <v>3</v>
      </c>
      <c r="K2" t="s">
        <v>201</v>
      </c>
      <c r="L2">
        <v>1191</v>
      </c>
      <c r="N2">
        <v>1013</v>
      </c>
      <c r="O2" t="s">
        <v>199</v>
      </c>
      <c r="P2" t="s">
        <v>199</v>
      </c>
      <c r="Q2">
        <v>1</v>
      </c>
      <c r="X2">
        <v>0.76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0.76</v>
      </c>
      <c r="AH2">
        <v>2</v>
      </c>
      <c r="AI2">
        <v>34719692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34719693</v>
      </c>
      <c r="C3">
        <v>34719690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202</v>
      </c>
      <c r="J3" t="s">
        <v>203</v>
      </c>
      <c r="K3" t="s">
        <v>204</v>
      </c>
      <c r="L3">
        <v>1368</v>
      </c>
      <c r="N3">
        <v>1011</v>
      </c>
      <c r="O3" t="s">
        <v>205</v>
      </c>
      <c r="P3" t="s">
        <v>205</v>
      </c>
      <c r="Q3">
        <v>1</v>
      </c>
      <c r="X3">
        <v>0.76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0.76</v>
      </c>
      <c r="AH3">
        <v>2</v>
      </c>
      <c r="AI3">
        <v>34719693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34719694</v>
      </c>
      <c r="C4">
        <v>34719690</v>
      </c>
      <c r="D4">
        <v>31449050</v>
      </c>
      <c r="E4">
        <v>1</v>
      </c>
      <c r="F4">
        <v>1</v>
      </c>
      <c r="G4">
        <v>1</v>
      </c>
      <c r="H4">
        <v>3</v>
      </c>
      <c r="I4" t="s">
        <v>222</v>
      </c>
      <c r="J4" t="s">
        <v>223</v>
      </c>
      <c r="K4" t="s">
        <v>224</v>
      </c>
      <c r="L4">
        <v>1348</v>
      </c>
      <c r="N4">
        <v>1009</v>
      </c>
      <c r="O4" t="s">
        <v>77</v>
      </c>
      <c r="P4" t="s">
        <v>77</v>
      </c>
      <c r="Q4">
        <v>1000</v>
      </c>
      <c r="X4">
        <v>7.5000000000000002E-4</v>
      </c>
      <c r="Y4">
        <v>9040.01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7.5000000000000002E-4</v>
      </c>
      <c r="AH4">
        <v>3</v>
      </c>
      <c r="AI4">
        <v>-1</v>
      </c>
      <c r="AJ4" t="s">
        <v>3</v>
      </c>
      <c r="AK4">
        <v>4</v>
      </c>
      <c r="AL4">
        <v>-6.7800075</v>
      </c>
      <c r="AM4">
        <v>0</v>
      </c>
      <c r="AN4">
        <v>0</v>
      </c>
      <c r="AO4">
        <v>0</v>
      </c>
      <c r="AP4">
        <v>0</v>
      </c>
      <c r="AQ4">
        <v>0</v>
      </c>
      <c r="AR4">
        <v>1</v>
      </c>
    </row>
    <row r="5" spans="1:44" x14ac:dyDescent="0.2">
      <c r="A5">
        <f>ROW(Source!A24)</f>
        <v>24</v>
      </c>
      <c r="B5">
        <v>34719695</v>
      </c>
      <c r="C5">
        <v>34719690</v>
      </c>
      <c r="D5">
        <v>31449059</v>
      </c>
      <c r="E5">
        <v>1</v>
      </c>
      <c r="F5">
        <v>1</v>
      </c>
      <c r="G5">
        <v>1</v>
      </c>
      <c r="H5">
        <v>3</v>
      </c>
      <c r="I5" t="s">
        <v>225</v>
      </c>
      <c r="J5" t="s">
        <v>226</v>
      </c>
      <c r="K5" t="s">
        <v>227</v>
      </c>
      <c r="L5">
        <v>1348</v>
      </c>
      <c r="N5">
        <v>1009</v>
      </c>
      <c r="O5" t="s">
        <v>77</v>
      </c>
      <c r="P5" t="s">
        <v>77</v>
      </c>
      <c r="Q5">
        <v>1000</v>
      </c>
      <c r="X5">
        <v>3.62E-3</v>
      </c>
      <c r="Y5">
        <v>12430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3.62E-3</v>
      </c>
      <c r="AH5">
        <v>3</v>
      </c>
      <c r="AI5">
        <v>-1</v>
      </c>
      <c r="AJ5" t="s">
        <v>3</v>
      </c>
      <c r="AK5">
        <v>4</v>
      </c>
      <c r="AL5">
        <v>-44.996600000000001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</row>
    <row r="6" spans="1:44" x14ac:dyDescent="0.2">
      <c r="A6">
        <f>ROW(Source!A24)</f>
        <v>24</v>
      </c>
      <c r="B6">
        <v>34719696</v>
      </c>
      <c r="C6">
        <v>34719690</v>
      </c>
      <c r="D6">
        <v>31449148</v>
      </c>
      <c r="E6">
        <v>1</v>
      </c>
      <c r="F6">
        <v>1</v>
      </c>
      <c r="G6">
        <v>1</v>
      </c>
      <c r="H6">
        <v>3</v>
      </c>
      <c r="I6" t="s">
        <v>228</v>
      </c>
      <c r="J6" t="s">
        <v>229</v>
      </c>
      <c r="K6" t="s">
        <v>230</v>
      </c>
      <c r="L6">
        <v>1348</v>
      </c>
      <c r="N6">
        <v>1009</v>
      </c>
      <c r="O6" t="s">
        <v>77</v>
      </c>
      <c r="P6" t="s">
        <v>77</v>
      </c>
      <c r="Q6">
        <v>1000</v>
      </c>
      <c r="X6">
        <v>2.4000000000000001E-4</v>
      </c>
      <c r="Y6">
        <v>11978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2.4000000000000001E-4</v>
      </c>
      <c r="AH6">
        <v>3</v>
      </c>
      <c r="AI6">
        <v>-1</v>
      </c>
      <c r="AJ6" t="s">
        <v>3</v>
      </c>
      <c r="AK6">
        <v>4</v>
      </c>
      <c r="AL6">
        <v>-2.8747199999999999</v>
      </c>
      <c r="AM6">
        <v>0</v>
      </c>
      <c r="AN6">
        <v>0</v>
      </c>
      <c r="AO6">
        <v>0</v>
      </c>
      <c r="AP6">
        <v>0</v>
      </c>
      <c r="AQ6">
        <v>0</v>
      </c>
      <c r="AR6">
        <v>1</v>
      </c>
    </row>
    <row r="7" spans="1:44" x14ac:dyDescent="0.2">
      <c r="A7">
        <f>ROW(Source!A24)</f>
        <v>24</v>
      </c>
      <c r="B7">
        <v>34719697</v>
      </c>
      <c r="C7">
        <v>34719690</v>
      </c>
      <c r="D7">
        <v>31474819</v>
      </c>
      <c r="E7">
        <v>1</v>
      </c>
      <c r="F7">
        <v>1</v>
      </c>
      <c r="G7">
        <v>1</v>
      </c>
      <c r="H7">
        <v>3</v>
      </c>
      <c r="I7" t="s">
        <v>231</v>
      </c>
      <c r="J7" t="s">
        <v>232</v>
      </c>
      <c r="K7" t="s">
        <v>233</v>
      </c>
      <c r="L7">
        <v>1339</v>
      </c>
      <c r="N7">
        <v>1007</v>
      </c>
      <c r="O7" t="s">
        <v>60</v>
      </c>
      <c r="P7" t="s">
        <v>60</v>
      </c>
      <c r="Q7">
        <v>1</v>
      </c>
      <c r="X7">
        <v>0.33400000000000002</v>
      </c>
      <c r="Y7">
        <v>558.33000000000004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0.33400000000000002</v>
      </c>
      <c r="AH7">
        <v>3</v>
      </c>
      <c r="AI7">
        <v>-1</v>
      </c>
      <c r="AJ7" t="s">
        <v>3</v>
      </c>
      <c r="AK7">
        <v>4</v>
      </c>
      <c r="AL7">
        <v>-186.48222000000001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</row>
    <row r="8" spans="1:44" x14ac:dyDescent="0.2">
      <c r="A8">
        <f>ROW(Source!A24)</f>
        <v>24</v>
      </c>
      <c r="B8">
        <v>34719698</v>
      </c>
      <c r="C8">
        <v>34719690</v>
      </c>
      <c r="D8">
        <v>31474919</v>
      </c>
      <c r="E8">
        <v>1</v>
      </c>
      <c r="F8">
        <v>1</v>
      </c>
      <c r="G8">
        <v>1</v>
      </c>
      <c r="H8">
        <v>3</v>
      </c>
      <c r="I8" t="s">
        <v>234</v>
      </c>
      <c r="J8" t="s">
        <v>235</v>
      </c>
      <c r="K8" t="s">
        <v>236</v>
      </c>
      <c r="L8">
        <v>1339</v>
      </c>
      <c r="N8">
        <v>1007</v>
      </c>
      <c r="O8" t="s">
        <v>60</v>
      </c>
      <c r="P8" t="s">
        <v>60</v>
      </c>
      <c r="Q8">
        <v>1</v>
      </c>
      <c r="X8">
        <v>0.27500000000000002</v>
      </c>
      <c r="Y8">
        <v>1287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0.27500000000000002</v>
      </c>
      <c r="AH8">
        <v>3</v>
      </c>
      <c r="AI8">
        <v>-1</v>
      </c>
      <c r="AJ8" t="s">
        <v>3</v>
      </c>
      <c r="AK8">
        <v>4</v>
      </c>
      <c r="AL8">
        <v>-353.92500000000001</v>
      </c>
      <c r="AM8">
        <v>0</v>
      </c>
      <c r="AN8">
        <v>0</v>
      </c>
      <c r="AO8">
        <v>0</v>
      </c>
      <c r="AP8">
        <v>0</v>
      </c>
      <c r="AQ8">
        <v>0</v>
      </c>
      <c r="AR8">
        <v>1</v>
      </c>
    </row>
    <row r="9" spans="1:44" x14ac:dyDescent="0.2">
      <c r="A9">
        <f>ROW(Source!A24)</f>
        <v>24</v>
      </c>
      <c r="B9">
        <v>34719699</v>
      </c>
      <c r="C9">
        <v>34719690</v>
      </c>
      <c r="D9">
        <v>31475026</v>
      </c>
      <c r="E9">
        <v>1</v>
      </c>
      <c r="F9">
        <v>1</v>
      </c>
      <c r="G9">
        <v>1</v>
      </c>
      <c r="H9">
        <v>3</v>
      </c>
      <c r="I9" t="s">
        <v>237</v>
      </c>
      <c r="J9" t="s">
        <v>238</v>
      </c>
      <c r="K9" t="s">
        <v>239</v>
      </c>
      <c r="L9">
        <v>1339</v>
      </c>
      <c r="N9">
        <v>1007</v>
      </c>
      <c r="O9" t="s">
        <v>60</v>
      </c>
      <c r="P9" t="s">
        <v>60</v>
      </c>
      <c r="Q9">
        <v>1</v>
      </c>
      <c r="X9">
        <v>0.29799999999999999</v>
      </c>
      <c r="Y9">
        <v>832.7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0.29799999999999999</v>
      </c>
      <c r="AH9">
        <v>3</v>
      </c>
      <c r="AI9">
        <v>-1</v>
      </c>
      <c r="AJ9" t="s">
        <v>3</v>
      </c>
      <c r="AK9">
        <v>4</v>
      </c>
      <c r="AL9">
        <v>-248.1446</v>
      </c>
      <c r="AM9">
        <v>0</v>
      </c>
      <c r="AN9">
        <v>0</v>
      </c>
      <c r="AO9">
        <v>0</v>
      </c>
      <c r="AP9">
        <v>0</v>
      </c>
      <c r="AQ9">
        <v>0</v>
      </c>
      <c r="AR9">
        <v>1</v>
      </c>
    </row>
    <row r="10" spans="1:44" x14ac:dyDescent="0.2">
      <c r="A10">
        <f>ROW(Source!A24)</f>
        <v>24</v>
      </c>
      <c r="B10">
        <v>34719700</v>
      </c>
      <c r="C10">
        <v>34719690</v>
      </c>
      <c r="D10">
        <v>31443668</v>
      </c>
      <c r="E10">
        <v>17</v>
      </c>
      <c r="F10">
        <v>1</v>
      </c>
      <c r="G10">
        <v>1</v>
      </c>
      <c r="H10">
        <v>3</v>
      </c>
      <c r="I10" t="s">
        <v>240</v>
      </c>
      <c r="J10" t="s">
        <v>3</v>
      </c>
      <c r="K10" t="s">
        <v>241</v>
      </c>
      <c r="L10">
        <v>1374</v>
      </c>
      <c r="N10">
        <v>1013</v>
      </c>
      <c r="O10" t="s">
        <v>242</v>
      </c>
      <c r="P10" t="s">
        <v>242</v>
      </c>
      <c r="Q10">
        <v>1</v>
      </c>
      <c r="X10">
        <v>5.15</v>
      </c>
      <c r="Y10">
        <v>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5.15</v>
      </c>
      <c r="AH10">
        <v>3</v>
      </c>
      <c r="AI10">
        <v>-1</v>
      </c>
      <c r="AJ10" t="s">
        <v>3</v>
      </c>
      <c r="AK10">
        <v>4</v>
      </c>
      <c r="AL10">
        <v>-5.15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ROW(Source!A25)</f>
        <v>25</v>
      </c>
      <c r="B11">
        <v>34719691</v>
      </c>
      <c r="C11">
        <v>34719690</v>
      </c>
      <c r="D11">
        <v>31720142</v>
      </c>
      <c r="E11">
        <v>1</v>
      </c>
      <c r="F11">
        <v>1</v>
      </c>
      <c r="G11">
        <v>1</v>
      </c>
      <c r="H11">
        <v>1</v>
      </c>
      <c r="I11" t="s">
        <v>197</v>
      </c>
      <c r="J11" t="s">
        <v>3</v>
      </c>
      <c r="K11" t="s">
        <v>198</v>
      </c>
      <c r="L11">
        <v>1191</v>
      </c>
      <c r="N11">
        <v>1013</v>
      </c>
      <c r="O11" t="s">
        <v>199</v>
      </c>
      <c r="P11" t="s">
        <v>199</v>
      </c>
      <c r="Q11">
        <v>1</v>
      </c>
      <c r="X11">
        <v>25.6</v>
      </c>
      <c r="Y11">
        <v>0</v>
      </c>
      <c r="Z11">
        <v>0</v>
      </c>
      <c r="AA11">
        <v>0</v>
      </c>
      <c r="AB11">
        <v>10.06</v>
      </c>
      <c r="AC11">
        <v>0</v>
      </c>
      <c r="AD11">
        <v>1</v>
      </c>
      <c r="AE11">
        <v>1</v>
      </c>
      <c r="AF11" t="s">
        <v>3</v>
      </c>
      <c r="AG11">
        <v>25.6</v>
      </c>
      <c r="AH11">
        <v>2</v>
      </c>
      <c r="AI11">
        <v>34719691</v>
      </c>
      <c r="AJ11">
        <v>4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34719692</v>
      </c>
      <c r="C12">
        <v>34719690</v>
      </c>
      <c r="D12">
        <v>31709492</v>
      </c>
      <c r="E12">
        <v>1</v>
      </c>
      <c r="F12">
        <v>1</v>
      </c>
      <c r="G12">
        <v>1</v>
      </c>
      <c r="H12">
        <v>1</v>
      </c>
      <c r="I12" t="s">
        <v>200</v>
      </c>
      <c r="J12" t="s">
        <v>3</v>
      </c>
      <c r="K12" t="s">
        <v>201</v>
      </c>
      <c r="L12">
        <v>1191</v>
      </c>
      <c r="N12">
        <v>1013</v>
      </c>
      <c r="O12" t="s">
        <v>199</v>
      </c>
      <c r="P12" t="s">
        <v>199</v>
      </c>
      <c r="Q12">
        <v>1</v>
      </c>
      <c r="X12">
        <v>0.76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2</v>
      </c>
      <c r="AF12" t="s">
        <v>3</v>
      </c>
      <c r="AG12">
        <v>0.76</v>
      </c>
      <c r="AH12">
        <v>2</v>
      </c>
      <c r="AI12">
        <v>34719692</v>
      </c>
      <c r="AJ12">
        <v>5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34719693</v>
      </c>
      <c r="C13">
        <v>34719690</v>
      </c>
      <c r="D13">
        <v>31526753</v>
      </c>
      <c r="E13">
        <v>1</v>
      </c>
      <c r="F13">
        <v>1</v>
      </c>
      <c r="G13">
        <v>1</v>
      </c>
      <c r="H13">
        <v>2</v>
      </c>
      <c r="I13" t="s">
        <v>202</v>
      </c>
      <c r="J13" t="s">
        <v>203</v>
      </c>
      <c r="K13" t="s">
        <v>204</v>
      </c>
      <c r="L13">
        <v>1368</v>
      </c>
      <c r="N13">
        <v>1011</v>
      </c>
      <c r="O13" t="s">
        <v>205</v>
      </c>
      <c r="P13" t="s">
        <v>205</v>
      </c>
      <c r="Q13">
        <v>1</v>
      </c>
      <c r="X13">
        <v>0.76</v>
      </c>
      <c r="Y13">
        <v>0</v>
      </c>
      <c r="Z13">
        <v>111.99</v>
      </c>
      <c r="AA13">
        <v>13.5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0.76</v>
      </c>
      <c r="AH13">
        <v>2</v>
      </c>
      <c r="AI13">
        <v>34719693</v>
      </c>
      <c r="AJ13">
        <v>6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34719694</v>
      </c>
      <c r="C14">
        <v>34719690</v>
      </c>
      <c r="D14">
        <v>31449050</v>
      </c>
      <c r="E14">
        <v>1</v>
      </c>
      <c r="F14">
        <v>1</v>
      </c>
      <c r="G14">
        <v>1</v>
      </c>
      <c r="H14">
        <v>3</v>
      </c>
      <c r="I14" t="s">
        <v>222</v>
      </c>
      <c r="J14" t="s">
        <v>223</v>
      </c>
      <c r="K14" t="s">
        <v>224</v>
      </c>
      <c r="L14">
        <v>1348</v>
      </c>
      <c r="N14">
        <v>1009</v>
      </c>
      <c r="O14" t="s">
        <v>77</v>
      </c>
      <c r="P14" t="s">
        <v>77</v>
      </c>
      <c r="Q14">
        <v>1000</v>
      </c>
      <c r="X14">
        <v>7.5000000000000002E-4</v>
      </c>
      <c r="Y14">
        <v>9040.01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7.5000000000000002E-4</v>
      </c>
      <c r="AH14">
        <v>3</v>
      </c>
      <c r="AI14">
        <v>-1</v>
      </c>
      <c r="AJ14" t="s">
        <v>3</v>
      </c>
      <c r="AK14">
        <v>4</v>
      </c>
      <c r="AL14">
        <v>-6.7800075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ROW(Source!A25)</f>
        <v>25</v>
      </c>
      <c r="B15">
        <v>34719695</v>
      </c>
      <c r="C15">
        <v>34719690</v>
      </c>
      <c r="D15">
        <v>31449059</v>
      </c>
      <c r="E15">
        <v>1</v>
      </c>
      <c r="F15">
        <v>1</v>
      </c>
      <c r="G15">
        <v>1</v>
      </c>
      <c r="H15">
        <v>3</v>
      </c>
      <c r="I15" t="s">
        <v>225</v>
      </c>
      <c r="J15" t="s">
        <v>226</v>
      </c>
      <c r="K15" t="s">
        <v>227</v>
      </c>
      <c r="L15">
        <v>1348</v>
      </c>
      <c r="N15">
        <v>1009</v>
      </c>
      <c r="O15" t="s">
        <v>77</v>
      </c>
      <c r="P15" t="s">
        <v>77</v>
      </c>
      <c r="Q15">
        <v>1000</v>
      </c>
      <c r="X15">
        <v>3.62E-3</v>
      </c>
      <c r="Y15">
        <v>12430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3.62E-3</v>
      </c>
      <c r="AH15">
        <v>3</v>
      </c>
      <c r="AI15">
        <v>-1</v>
      </c>
      <c r="AJ15" t="s">
        <v>3</v>
      </c>
      <c r="AK15">
        <v>4</v>
      </c>
      <c r="AL15">
        <v>-44.996600000000001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ROW(Source!A25)</f>
        <v>25</v>
      </c>
      <c r="B16">
        <v>34719696</v>
      </c>
      <c r="C16">
        <v>34719690</v>
      </c>
      <c r="D16">
        <v>31449148</v>
      </c>
      <c r="E16">
        <v>1</v>
      </c>
      <c r="F16">
        <v>1</v>
      </c>
      <c r="G16">
        <v>1</v>
      </c>
      <c r="H16">
        <v>3</v>
      </c>
      <c r="I16" t="s">
        <v>228</v>
      </c>
      <c r="J16" t="s">
        <v>229</v>
      </c>
      <c r="K16" t="s">
        <v>230</v>
      </c>
      <c r="L16">
        <v>1348</v>
      </c>
      <c r="N16">
        <v>1009</v>
      </c>
      <c r="O16" t="s">
        <v>77</v>
      </c>
      <c r="P16" t="s">
        <v>77</v>
      </c>
      <c r="Q16">
        <v>1000</v>
      </c>
      <c r="X16">
        <v>2.4000000000000001E-4</v>
      </c>
      <c r="Y16">
        <v>11978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2.4000000000000001E-4</v>
      </c>
      <c r="AH16">
        <v>3</v>
      </c>
      <c r="AI16">
        <v>-1</v>
      </c>
      <c r="AJ16" t="s">
        <v>3</v>
      </c>
      <c r="AK16">
        <v>4</v>
      </c>
      <c r="AL16">
        <v>-2.8747199999999999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ROW(Source!A25)</f>
        <v>25</v>
      </c>
      <c r="B17">
        <v>34719697</v>
      </c>
      <c r="C17">
        <v>34719690</v>
      </c>
      <c r="D17">
        <v>31474819</v>
      </c>
      <c r="E17">
        <v>1</v>
      </c>
      <c r="F17">
        <v>1</v>
      </c>
      <c r="G17">
        <v>1</v>
      </c>
      <c r="H17">
        <v>3</v>
      </c>
      <c r="I17" t="s">
        <v>231</v>
      </c>
      <c r="J17" t="s">
        <v>232</v>
      </c>
      <c r="K17" t="s">
        <v>233</v>
      </c>
      <c r="L17">
        <v>1339</v>
      </c>
      <c r="N17">
        <v>1007</v>
      </c>
      <c r="O17" t="s">
        <v>60</v>
      </c>
      <c r="P17" t="s">
        <v>60</v>
      </c>
      <c r="Q17">
        <v>1</v>
      </c>
      <c r="X17">
        <v>0.33400000000000002</v>
      </c>
      <c r="Y17">
        <v>558.33000000000004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0.33400000000000002</v>
      </c>
      <c r="AH17">
        <v>3</v>
      </c>
      <c r="AI17">
        <v>-1</v>
      </c>
      <c r="AJ17" t="s">
        <v>3</v>
      </c>
      <c r="AK17">
        <v>4</v>
      </c>
      <c r="AL17">
        <v>-186.48222000000001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ROW(Source!A25)</f>
        <v>25</v>
      </c>
      <c r="B18">
        <v>34719698</v>
      </c>
      <c r="C18">
        <v>34719690</v>
      </c>
      <c r="D18">
        <v>31474919</v>
      </c>
      <c r="E18">
        <v>1</v>
      </c>
      <c r="F18">
        <v>1</v>
      </c>
      <c r="G18">
        <v>1</v>
      </c>
      <c r="H18">
        <v>3</v>
      </c>
      <c r="I18" t="s">
        <v>234</v>
      </c>
      <c r="J18" t="s">
        <v>235</v>
      </c>
      <c r="K18" t="s">
        <v>236</v>
      </c>
      <c r="L18">
        <v>1339</v>
      </c>
      <c r="N18">
        <v>1007</v>
      </c>
      <c r="O18" t="s">
        <v>60</v>
      </c>
      <c r="P18" t="s">
        <v>60</v>
      </c>
      <c r="Q18">
        <v>1</v>
      </c>
      <c r="X18">
        <v>0.27500000000000002</v>
      </c>
      <c r="Y18">
        <v>1287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0.27500000000000002</v>
      </c>
      <c r="AH18">
        <v>3</v>
      </c>
      <c r="AI18">
        <v>-1</v>
      </c>
      <c r="AJ18" t="s">
        <v>3</v>
      </c>
      <c r="AK18">
        <v>4</v>
      </c>
      <c r="AL18">
        <v>-353.92500000000001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ROW(Source!A25)</f>
        <v>25</v>
      </c>
      <c r="B19">
        <v>34719699</v>
      </c>
      <c r="C19">
        <v>34719690</v>
      </c>
      <c r="D19">
        <v>31475026</v>
      </c>
      <c r="E19">
        <v>1</v>
      </c>
      <c r="F19">
        <v>1</v>
      </c>
      <c r="G19">
        <v>1</v>
      </c>
      <c r="H19">
        <v>3</v>
      </c>
      <c r="I19" t="s">
        <v>237</v>
      </c>
      <c r="J19" t="s">
        <v>238</v>
      </c>
      <c r="K19" t="s">
        <v>239</v>
      </c>
      <c r="L19">
        <v>1339</v>
      </c>
      <c r="N19">
        <v>1007</v>
      </c>
      <c r="O19" t="s">
        <v>60</v>
      </c>
      <c r="P19" t="s">
        <v>60</v>
      </c>
      <c r="Q19">
        <v>1</v>
      </c>
      <c r="X19">
        <v>0.29799999999999999</v>
      </c>
      <c r="Y19">
        <v>832.7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0.29799999999999999</v>
      </c>
      <c r="AH19">
        <v>3</v>
      </c>
      <c r="AI19">
        <v>-1</v>
      </c>
      <c r="AJ19" t="s">
        <v>3</v>
      </c>
      <c r="AK19">
        <v>4</v>
      </c>
      <c r="AL19">
        <v>-248.1446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ROW(Source!A25)</f>
        <v>25</v>
      </c>
      <c r="B20">
        <v>34719700</v>
      </c>
      <c r="C20">
        <v>34719690</v>
      </c>
      <c r="D20">
        <v>31443668</v>
      </c>
      <c r="E20">
        <v>17</v>
      </c>
      <c r="F20">
        <v>1</v>
      </c>
      <c r="G20">
        <v>1</v>
      </c>
      <c r="H20">
        <v>3</v>
      </c>
      <c r="I20" t="s">
        <v>240</v>
      </c>
      <c r="J20" t="s">
        <v>3</v>
      </c>
      <c r="K20" t="s">
        <v>241</v>
      </c>
      <c r="L20">
        <v>1374</v>
      </c>
      <c r="N20">
        <v>1013</v>
      </c>
      <c r="O20" t="s">
        <v>242</v>
      </c>
      <c r="P20" t="s">
        <v>242</v>
      </c>
      <c r="Q20">
        <v>1</v>
      </c>
      <c r="X20">
        <v>5.15</v>
      </c>
      <c r="Y20">
        <v>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5.15</v>
      </c>
      <c r="AH20">
        <v>3</v>
      </c>
      <c r="AI20">
        <v>-1</v>
      </c>
      <c r="AJ20" t="s">
        <v>3</v>
      </c>
      <c r="AK20">
        <v>4</v>
      </c>
      <c r="AL20">
        <v>-5.15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ROW(Source!A26)</f>
        <v>26</v>
      </c>
      <c r="B21">
        <v>34719464</v>
      </c>
      <c r="C21">
        <v>34719458</v>
      </c>
      <c r="D21">
        <v>31709494</v>
      </c>
      <c r="E21">
        <v>1</v>
      </c>
      <c r="F21">
        <v>1</v>
      </c>
      <c r="G21">
        <v>1</v>
      </c>
      <c r="H21">
        <v>1</v>
      </c>
      <c r="I21" t="s">
        <v>206</v>
      </c>
      <c r="J21" t="s">
        <v>3</v>
      </c>
      <c r="K21" t="s">
        <v>207</v>
      </c>
      <c r="L21">
        <v>1191</v>
      </c>
      <c r="N21">
        <v>1013</v>
      </c>
      <c r="O21" t="s">
        <v>199</v>
      </c>
      <c r="P21" t="s">
        <v>199</v>
      </c>
      <c r="Q21">
        <v>1</v>
      </c>
      <c r="X21">
        <v>10.7</v>
      </c>
      <c r="Y21">
        <v>0</v>
      </c>
      <c r="Z21">
        <v>0</v>
      </c>
      <c r="AA21">
        <v>0</v>
      </c>
      <c r="AB21">
        <v>9.4</v>
      </c>
      <c r="AC21">
        <v>0</v>
      </c>
      <c r="AD21">
        <v>1</v>
      </c>
      <c r="AE21">
        <v>1</v>
      </c>
      <c r="AF21" t="s">
        <v>3</v>
      </c>
      <c r="AG21">
        <v>10.7</v>
      </c>
      <c r="AH21">
        <v>2</v>
      </c>
      <c r="AI21">
        <v>34719459</v>
      </c>
      <c r="AJ21">
        <v>7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34719465</v>
      </c>
      <c r="C22">
        <v>34719458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200</v>
      </c>
      <c r="J22" t="s">
        <v>3</v>
      </c>
      <c r="K22" t="s">
        <v>201</v>
      </c>
      <c r="L22">
        <v>1191</v>
      </c>
      <c r="N22">
        <v>1013</v>
      </c>
      <c r="O22" t="s">
        <v>199</v>
      </c>
      <c r="P22" t="s">
        <v>199</v>
      </c>
      <c r="Q22">
        <v>1</v>
      </c>
      <c r="X22">
        <v>0.38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3</v>
      </c>
      <c r="AG22">
        <v>0.38</v>
      </c>
      <c r="AH22">
        <v>2</v>
      </c>
      <c r="AI22">
        <v>34719460</v>
      </c>
      <c r="AJ22">
        <v>8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34719466</v>
      </c>
      <c r="C23">
        <v>34719458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202</v>
      </c>
      <c r="J23" t="s">
        <v>203</v>
      </c>
      <c r="K23" t="s">
        <v>204</v>
      </c>
      <c r="L23">
        <v>1368</v>
      </c>
      <c r="N23">
        <v>1011</v>
      </c>
      <c r="O23" t="s">
        <v>205</v>
      </c>
      <c r="P23" t="s">
        <v>205</v>
      </c>
      <c r="Q23">
        <v>1</v>
      </c>
      <c r="X23">
        <v>0.19</v>
      </c>
      <c r="Y23">
        <v>0</v>
      </c>
      <c r="Z23">
        <v>111.99</v>
      </c>
      <c r="AA23">
        <v>13.5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0.19</v>
      </c>
      <c r="AH23">
        <v>2</v>
      </c>
      <c r="AI23">
        <v>34719461</v>
      </c>
      <c r="AJ23">
        <v>9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ROW(Source!A26)</f>
        <v>26</v>
      </c>
      <c r="B24">
        <v>34719467</v>
      </c>
      <c r="C24">
        <v>34719458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208</v>
      </c>
      <c r="J24" t="s">
        <v>209</v>
      </c>
      <c r="K24" t="s">
        <v>210</v>
      </c>
      <c r="L24">
        <v>1368</v>
      </c>
      <c r="N24">
        <v>1011</v>
      </c>
      <c r="O24" t="s">
        <v>205</v>
      </c>
      <c r="P24" t="s">
        <v>205</v>
      </c>
      <c r="Q24">
        <v>1</v>
      </c>
      <c r="X24">
        <v>0.19</v>
      </c>
      <c r="Y24">
        <v>0</v>
      </c>
      <c r="Z24">
        <v>65.709999999999994</v>
      </c>
      <c r="AA24">
        <v>11.6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0.19</v>
      </c>
      <c r="AH24">
        <v>2</v>
      </c>
      <c r="AI24">
        <v>34719462</v>
      </c>
      <c r="AJ24">
        <v>10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34719468</v>
      </c>
      <c r="C25">
        <v>34719458</v>
      </c>
      <c r="D25">
        <v>31528446</v>
      </c>
      <c r="E25">
        <v>1</v>
      </c>
      <c r="F25">
        <v>1</v>
      </c>
      <c r="G25">
        <v>1</v>
      </c>
      <c r="H25">
        <v>2</v>
      </c>
      <c r="I25" t="s">
        <v>211</v>
      </c>
      <c r="J25" t="s">
        <v>212</v>
      </c>
      <c r="K25" t="s">
        <v>213</v>
      </c>
      <c r="L25">
        <v>1368</v>
      </c>
      <c r="N25">
        <v>1011</v>
      </c>
      <c r="O25" t="s">
        <v>205</v>
      </c>
      <c r="P25" t="s">
        <v>205</v>
      </c>
      <c r="Q25">
        <v>1</v>
      </c>
      <c r="X25">
        <v>1.75</v>
      </c>
      <c r="Y25">
        <v>0</v>
      </c>
      <c r="Z25">
        <v>8.1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1.75</v>
      </c>
      <c r="AH25">
        <v>2</v>
      </c>
      <c r="AI25">
        <v>34719463</v>
      </c>
      <c r="AJ25">
        <v>11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34719469</v>
      </c>
      <c r="C26">
        <v>34719458</v>
      </c>
      <c r="D26">
        <v>31447861</v>
      </c>
      <c r="E26">
        <v>1</v>
      </c>
      <c r="F26">
        <v>1</v>
      </c>
      <c r="G26">
        <v>1</v>
      </c>
      <c r="H26">
        <v>3</v>
      </c>
      <c r="I26" t="s">
        <v>243</v>
      </c>
      <c r="J26" t="s">
        <v>244</v>
      </c>
      <c r="K26" t="s">
        <v>245</v>
      </c>
      <c r="L26">
        <v>1346</v>
      </c>
      <c r="N26">
        <v>1009</v>
      </c>
      <c r="O26" t="s">
        <v>64</v>
      </c>
      <c r="P26" t="s">
        <v>64</v>
      </c>
      <c r="Q26">
        <v>1</v>
      </c>
      <c r="X26">
        <v>0.65</v>
      </c>
      <c r="Y26">
        <v>10.57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0.65</v>
      </c>
      <c r="AH26">
        <v>3</v>
      </c>
      <c r="AI26">
        <v>-1</v>
      </c>
      <c r="AJ26" t="s">
        <v>3</v>
      </c>
      <c r="AK26">
        <v>4</v>
      </c>
      <c r="AL26">
        <v>-6.8705000000000007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</row>
    <row r="27" spans="1:44" x14ac:dyDescent="0.2">
      <c r="A27">
        <f>ROW(Source!A26)</f>
        <v>26</v>
      </c>
      <c r="B27">
        <v>34719470</v>
      </c>
      <c r="C27">
        <v>34719458</v>
      </c>
      <c r="D27">
        <v>31482927</v>
      </c>
      <c r="E27">
        <v>1</v>
      </c>
      <c r="F27">
        <v>1</v>
      </c>
      <c r="G27">
        <v>1</v>
      </c>
      <c r="H27">
        <v>3</v>
      </c>
      <c r="I27" t="s">
        <v>246</v>
      </c>
      <c r="J27" t="s">
        <v>247</v>
      </c>
      <c r="K27" t="s">
        <v>248</v>
      </c>
      <c r="L27">
        <v>1346</v>
      </c>
      <c r="N27">
        <v>1009</v>
      </c>
      <c r="O27" t="s">
        <v>64</v>
      </c>
      <c r="P27" t="s">
        <v>64</v>
      </c>
      <c r="Q27">
        <v>1</v>
      </c>
      <c r="X27">
        <v>2</v>
      </c>
      <c r="Y27">
        <v>238.48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</v>
      </c>
      <c r="AH27">
        <v>3</v>
      </c>
      <c r="AI27">
        <v>-1</v>
      </c>
      <c r="AJ27" t="s">
        <v>3</v>
      </c>
      <c r="AK27">
        <v>4</v>
      </c>
      <c r="AL27">
        <v>-476.96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ROW(Source!A26)</f>
        <v>26</v>
      </c>
      <c r="B28">
        <v>34719471</v>
      </c>
      <c r="C28">
        <v>34719458</v>
      </c>
      <c r="D28">
        <v>31443668</v>
      </c>
      <c r="E28">
        <v>17</v>
      </c>
      <c r="F28">
        <v>1</v>
      </c>
      <c r="G28">
        <v>1</v>
      </c>
      <c r="H28">
        <v>3</v>
      </c>
      <c r="I28" t="s">
        <v>240</v>
      </c>
      <c r="J28" t="s">
        <v>3</v>
      </c>
      <c r="K28" t="s">
        <v>241</v>
      </c>
      <c r="L28">
        <v>1374</v>
      </c>
      <c r="N28">
        <v>1013</v>
      </c>
      <c r="O28" t="s">
        <v>242</v>
      </c>
      <c r="P28" t="s">
        <v>242</v>
      </c>
      <c r="Q28">
        <v>1</v>
      </c>
      <c r="X28">
        <v>2.0099999999999998</v>
      </c>
      <c r="Y28">
        <v>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2.0099999999999998</v>
      </c>
      <c r="AH28">
        <v>3</v>
      </c>
      <c r="AI28">
        <v>-1</v>
      </c>
      <c r="AJ28" t="s">
        <v>3</v>
      </c>
      <c r="AK28">
        <v>4</v>
      </c>
      <c r="AL28">
        <v>-2.0099999999999998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ROW(Source!A27)</f>
        <v>27</v>
      </c>
      <c r="B29">
        <v>34719464</v>
      </c>
      <c r="C29">
        <v>34719458</v>
      </c>
      <c r="D29">
        <v>31709494</v>
      </c>
      <c r="E29">
        <v>1</v>
      </c>
      <c r="F29">
        <v>1</v>
      </c>
      <c r="G29">
        <v>1</v>
      </c>
      <c r="H29">
        <v>1</v>
      </c>
      <c r="I29" t="s">
        <v>206</v>
      </c>
      <c r="J29" t="s">
        <v>3</v>
      </c>
      <c r="K29" t="s">
        <v>207</v>
      </c>
      <c r="L29">
        <v>1191</v>
      </c>
      <c r="N29">
        <v>1013</v>
      </c>
      <c r="O29" t="s">
        <v>199</v>
      </c>
      <c r="P29" t="s">
        <v>199</v>
      </c>
      <c r="Q29">
        <v>1</v>
      </c>
      <c r="X29">
        <v>10.7</v>
      </c>
      <c r="Y29">
        <v>0</v>
      </c>
      <c r="Z29">
        <v>0</v>
      </c>
      <c r="AA29">
        <v>0</v>
      </c>
      <c r="AB29">
        <v>9.4</v>
      </c>
      <c r="AC29">
        <v>0</v>
      </c>
      <c r="AD29">
        <v>1</v>
      </c>
      <c r="AE29">
        <v>1</v>
      </c>
      <c r="AF29" t="s">
        <v>3</v>
      </c>
      <c r="AG29">
        <v>10.7</v>
      </c>
      <c r="AH29">
        <v>2</v>
      </c>
      <c r="AI29">
        <v>34719459</v>
      </c>
      <c r="AJ29">
        <v>12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ROW(Source!A27)</f>
        <v>27</v>
      </c>
      <c r="B30">
        <v>34719465</v>
      </c>
      <c r="C30">
        <v>34719458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200</v>
      </c>
      <c r="J30" t="s">
        <v>3</v>
      </c>
      <c r="K30" t="s">
        <v>201</v>
      </c>
      <c r="L30">
        <v>1191</v>
      </c>
      <c r="N30">
        <v>1013</v>
      </c>
      <c r="O30" t="s">
        <v>199</v>
      </c>
      <c r="P30" t="s">
        <v>199</v>
      </c>
      <c r="Q30">
        <v>1</v>
      </c>
      <c r="X30">
        <v>0.38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2</v>
      </c>
      <c r="AF30" t="s">
        <v>3</v>
      </c>
      <c r="AG30">
        <v>0.38</v>
      </c>
      <c r="AH30">
        <v>2</v>
      </c>
      <c r="AI30">
        <v>34719460</v>
      </c>
      <c r="AJ30">
        <v>13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34719466</v>
      </c>
      <c r="C31">
        <v>34719458</v>
      </c>
      <c r="D31">
        <v>31526753</v>
      </c>
      <c r="E31">
        <v>1</v>
      </c>
      <c r="F31">
        <v>1</v>
      </c>
      <c r="G31">
        <v>1</v>
      </c>
      <c r="H31">
        <v>2</v>
      </c>
      <c r="I31" t="s">
        <v>202</v>
      </c>
      <c r="J31" t="s">
        <v>203</v>
      </c>
      <c r="K31" t="s">
        <v>204</v>
      </c>
      <c r="L31">
        <v>1368</v>
      </c>
      <c r="N31">
        <v>1011</v>
      </c>
      <c r="O31" t="s">
        <v>205</v>
      </c>
      <c r="P31" t="s">
        <v>205</v>
      </c>
      <c r="Q31">
        <v>1</v>
      </c>
      <c r="X31">
        <v>0.19</v>
      </c>
      <c r="Y31">
        <v>0</v>
      </c>
      <c r="Z31">
        <v>111.99</v>
      </c>
      <c r="AA31">
        <v>13.5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0.19</v>
      </c>
      <c r="AH31">
        <v>2</v>
      </c>
      <c r="AI31">
        <v>34719461</v>
      </c>
      <c r="AJ31">
        <v>14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34719467</v>
      </c>
      <c r="C32">
        <v>34719458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208</v>
      </c>
      <c r="J32" t="s">
        <v>209</v>
      </c>
      <c r="K32" t="s">
        <v>210</v>
      </c>
      <c r="L32">
        <v>1368</v>
      </c>
      <c r="N32">
        <v>1011</v>
      </c>
      <c r="O32" t="s">
        <v>205</v>
      </c>
      <c r="P32" t="s">
        <v>205</v>
      </c>
      <c r="Q32">
        <v>1</v>
      </c>
      <c r="X32">
        <v>0.19</v>
      </c>
      <c r="Y32">
        <v>0</v>
      </c>
      <c r="Z32">
        <v>65.709999999999994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0.19</v>
      </c>
      <c r="AH32">
        <v>2</v>
      </c>
      <c r="AI32">
        <v>34719462</v>
      </c>
      <c r="AJ32">
        <v>15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34719468</v>
      </c>
      <c r="C33">
        <v>34719458</v>
      </c>
      <c r="D33">
        <v>31528446</v>
      </c>
      <c r="E33">
        <v>1</v>
      </c>
      <c r="F33">
        <v>1</v>
      </c>
      <c r="G33">
        <v>1</v>
      </c>
      <c r="H33">
        <v>2</v>
      </c>
      <c r="I33" t="s">
        <v>211</v>
      </c>
      <c r="J33" t="s">
        <v>212</v>
      </c>
      <c r="K33" t="s">
        <v>213</v>
      </c>
      <c r="L33">
        <v>1368</v>
      </c>
      <c r="N33">
        <v>1011</v>
      </c>
      <c r="O33" t="s">
        <v>205</v>
      </c>
      <c r="P33" t="s">
        <v>205</v>
      </c>
      <c r="Q33">
        <v>1</v>
      </c>
      <c r="X33">
        <v>1.75</v>
      </c>
      <c r="Y33">
        <v>0</v>
      </c>
      <c r="Z33">
        <v>8.1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1.75</v>
      </c>
      <c r="AH33">
        <v>2</v>
      </c>
      <c r="AI33">
        <v>34719463</v>
      </c>
      <c r="AJ33">
        <v>16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ROW(Source!A27)</f>
        <v>27</v>
      </c>
      <c r="B34">
        <v>34719469</v>
      </c>
      <c r="C34">
        <v>34719458</v>
      </c>
      <c r="D34">
        <v>31447861</v>
      </c>
      <c r="E34">
        <v>1</v>
      </c>
      <c r="F34">
        <v>1</v>
      </c>
      <c r="G34">
        <v>1</v>
      </c>
      <c r="H34">
        <v>3</v>
      </c>
      <c r="I34" t="s">
        <v>243</v>
      </c>
      <c r="J34" t="s">
        <v>244</v>
      </c>
      <c r="K34" t="s">
        <v>245</v>
      </c>
      <c r="L34">
        <v>1346</v>
      </c>
      <c r="N34">
        <v>1009</v>
      </c>
      <c r="O34" t="s">
        <v>64</v>
      </c>
      <c r="P34" t="s">
        <v>64</v>
      </c>
      <c r="Q34">
        <v>1</v>
      </c>
      <c r="X34">
        <v>0.65</v>
      </c>
      <c r="Y34">
        <v>10.57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0.65</v>
      </c>
      <c r="AH34">
        <v>3</v>
      </c>
      <c r="AI34">
        <v>-1</v>
      </c>
      <c r="AJ34" t="s">
        <v>3</v>
      </c>
      <c r="AK34">
        <v>4</v>
      </c>
      <c r="AL34">
        <v>-6.8705000000000007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ROW(Source!A27)</f>
        <v>27</v>
      </c>
      <c r="B35">
        <v>34719470</v>
      </c>
      <c r="C35">
        <v>34719458</v>
      </c>
      <c r="D35">
        <v>31482927</v>
      </c>
      <c r="E35">
        <v>1</v>
      </c>
      <c r="F35">
        <v>1</v>
      </c>
      <c r="G35">
        <v>1</v>
      </c>
      <c r="H35">
        <v>3</v>
      </c>
      <c r="I35" t="s">
        <v>246</v>
      </c>
      <c r="J35" t="s">
        <v>247</v>
      </c>
      <c r="K35" t="s">
        <v>248</v>
      </c>
      <c r="L35">
        <v>1346</v>
      </c>
      <c r="N35">
        <v>1009</v>
      </c>
      <c r="O35" t="s">
        <v>64</v>
      </c>
      <c r="P35" t="s">
        <v>64</v>
      </c>
      <c r="Q35">
        <v>1</v>
      </c>
      <c r="X35">
        <v>2</v>
      </c>
      <c r="Y35">
        <v>238.48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2</v>
      </c>
      <c r="AH35">
        <v>3</v>
      </c>
      <c r="AI35">
        <v>-1</v>
      </c>
      <c r="AJ35" t="s">
        <v>3</v>
      </c>
      <c r="AK35">
        <v>4</v>
      </c>
      <c r="AL35">
        <v>-476.96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ROW(Source!A27)</f>
        <v>27</v>
      </c>
      <c r="B36">
        <v>34719471</v>
      </c>
      <c r="C36">
        <v>34719458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240</v>
      </c>
      <c r="J36" t="s">
        <v>3</v>
      </c>
      <c r="K36" t="s">
        <v>241</v>
      </c>
      <c r="L36">
        <v>1374</v>
      </c>
      <c r="N36">
        <v>1013</v>
      </c>
      <c r="O36" t="s">
        <v>242</v>
      </c>
      <c r="P36" t="s">
        <v>242</v>
      </c>
      <c r="Q36">
        <v>1</v>
      </c>
      <c r="X36">
        <v>2.0099999999999998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2.0099999999999998</v>
      </c>
      <c r="AH36">
        <v>3</v>
      </c>
      <c r="AI36">
        <v>-1</v>
      </c>
      <c r="AJ36" t="s">
        <v>3</v>
      </c>
      <c r="AK36">
        <v>4</v>
      </c>
      <c r="AL36">
        <v>-2.0099999999999998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ROW(Source!A28)</f>
        <v>28</v>
      </c>
      <c r="B37">
        <v>34719478</v>
      </c>
      <c r="C37">
        <v>34719472</v>
      </c>
      <c r="D37">
        <v>31709494</v>
      </c>
      <c r="E37">
        <v>1</v>
      </c>
      <c r="F37">
        <v>1</v>
      </c>
      <c r="G37">
        <v>1</v>
      </c>
      <c r="H37">
        <v>1</v>
      </c>
      <c r="I37" t="s">
        <v>206</v>
      </c>
      <c r="J37" t="s">
        <v>3</v>
      </c>
      <c r="K37" t="s">
        <v>207</v>
      </c>
      <c r="L37">
        <v>1191</v>
      </c>
      <c r="N37">
        <v>1013</v>
      </c>
      <c r="O37" t="s">
        <v>199</v>
      </c>
      <c r="P37" t="s">
        <v>199</v>
      </c>
      <c r="Q37">
        <v>1</v>
      </c>
      <c r="X37">
        <v>11.8</v>
      </c>
      <c r="Y37">
        <v>0</v>
      </c>
      <c r="Z37">
        <v>0</v>
      </c>
      <c r="AA37">
        <v>0</v>
      </c>
      <c r="AB37">
        <v>9.4</v>
      </c>
      <c r="AC37">
        <v>0</v>
      </c>
      <c r="AD37">
        <v>1</v>
      </c>
      <c r="AE37">
        <v>1</v>
      </c>
      <c r="AF37" t="s">
        <v>3</v>
      </c>
      <c r="AG37">
        <v>11.8</v>
      </c>
      <c r="AH37">
        <v>2</v>
      </c>
      <c r="AI37">
        <v>34719473</v>
      </c>
      <c r="AJ37">
        <v>17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ROW(Source!A28)</f>
        <v>28</v>
      </c>
      <c r="B38">
        <v>34719479</v>
      </c>
      <c r="C38">
        <v>34719472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200</v>
      </c>
      <c r="J38" t="s">
        <v>3</v>
      </c>
      <c r="K38" t="s">
        <v>201</v>
      </c>
      <c r="L38">
        <v>1191</v>
      </c>
      <c r="N38">
        <v>1013</v>
      </c>
      <c r="O38" t="s">
        <v>199</v>
      </c>
      <c r="P38" t="s">
        <v>199</v>
      </c>
      <c r="Q38">
        <v>1</v>
      </c>
      <c r="X38">
        <v>0.6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3</v>
      </c>
      <c r="AG38">
        <v>0.6</v>
      </c>
      <c r="AH38">
        <v>2</v>
      </c>
      <c r="AI38">
        <v>34719474</v>
      </c>
      <c r="AJ38">
        <v>18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ROW(Source!A28)</f>
        <v>28</v>
      </c>
      <c r="B39">
        <v>34719480</v>
      </c>
      <c r="C39">
        <v>34719472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202</v>
      </c>
      <c r="J39" t="s">
        <v>203</v>
      </c>
      <c r="K39" t="s">
        <v>204</v>
      </c>
      <c r="L39">
        <v>1368</v>
      </c>
      <c r="N39">
        <v>1011</v>
      </c>
      <c r="O39" t="s">
        <v>205</v>
      </c>
      <c r="P39" t="s">
        <v>205</v>
      </c>
      <c r="Q39">
        <v>1</v>
      </c>
      <c r="X39">
        <v>0.3</v>
      </c>
      <c r="Y39">
        <v>0</v>
      </c>
      <c r="Z39">
        <v>111.99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</v>
      </c>
      <c r="AH39">
        <v>2</v>
      </c>
      <c r="AI39">
        <v>34719475</v>
      </c>
      <c r="AJ39">
        <v>19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ROW(Source!A28)</f>
        <v>28</v>
      </c>
      <c r="B40">
        <v>34719481</v>
      </c>
      <c r="C40">
        <v>34719472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208</v>
      </c>
      <c r="J40" t="s">
        <v>209</v>
      </c>
      <c r="K40" t="s">
        <v>210</v>
      </c>
      <c r="L40">
        <v>1368</v>
      </c>
      <c r="N40">
        <v>1011</v>
      </c>
      <c r="O40" t="s">
        <v>205</v>
      </c>
      <c r="P40" t="s">
        <v>205</v>
      </c>
      <c r="Q40">
        <v>1</v>
      </c>
      <c r="X40">
        <v>0.3</v>
      </c>
      <c r="Y40">
        <v>0</v>
      </c>
      <c r="Z40">
        <v>65.709999999999994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0.3</v>
      </c>
      <c r="AH40">
        <v>2</v>
      </c>
      <c r="AI40">
        <v>34719476</v>
      </c>
      <c r="AJ40">
        <v>20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ROW(Source!A28)</f>
        <v>28</v>
      </c>
      <c r="B41">
        <v>34719482</v>
      </c>
      <c r="C41">
        <v>34719472</v>
      </c>
      <c r="D41">
        <v>31528446</v>
      </c>
      <c r="E41">
        <v>1</v>
      </c>
      <c r="F41">
        <v>1</v>
      </c>
      <c r="G41">
        <v>1</v>
      </c>
      <c r="H41">
        <v>2</v>
      </c>
      <c r="I41" t="s">
        <v>211</v>
      </c>
      <c r="J41" t="s">
        <v>212</v>
      </c>
      <c r="K41" t="s">
        <v>213</v>
      </c>
      <c r="L41">
        <v>1368</v>
      </c>
      <c r="N41">
        <v>1011</v>
      </c>
      <c r="O41" t="s">
        <v>205</v>
      </c>
      <c r="P41" t="s">
        <v>205</v>
      </c>
      <c r="Q41">
        <v>1</v>
      </c>
      <c r="X41">
        <v>1.75</v>
      </c>
      <c r="Y41">
        <v>0</v>
      </c>
      <c r="Z41">
        <v>8.1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1.75</v>
      </c>
      <c r="AH41">
        <v>2</v>
      </c>
      <c r="AI41">
        <v>34719477</v>
      </c>
      <c r="AJ41">
        <v>21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ROW(Source!A28)</f>
        <v>28</v>
      </c>
      <c r="B42">
        <v>34719483</v>
      </c>
      <c r="C42">
        <v>34719472</v>
      </c>
      <c r="D42">
        <v>31447861</v>
      </c>
      <c r="E42">
        <v>1</v>
      </c>
      <c r="F42">
        <v>1</v>
      </c>
      <c r="G42">
        <v>1</v>
      </c>
      <c r="H42">
        <v>3</v>
      </c>
      <c r="I42" t="s">
        <v>243</v>
      </c>
      <c r="J42" t="s">
        <v>244</v>
      </c>
      <c r="K42" t="s">
        <v>245</v>
      </c>
      <c r="L42">
        <v>1346</v>
      </c>
      <c r="N42">
        <v>1009</v>
      </c>
      <c r="O42" t="s">
        <v>64</v>
      </c>
      <c r="P42" t="s">
        <v>64</v>
      </c>
      <c r="Q42">
        <v>1</v>
      </c>
      <c r="X42">
        <v>0.72</v>
      </c>
      <c r="Y42">
        <v>10.57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0.72</v>
      </c>
      <c r="AH42">
        <v>3</v>
      </c>
      <c r="AI42">
        <v>-1</v>
      </c>
      <c r="AJ42" t="s">
        <v>3</v>
      </c>
      <c r="AK42">
        <v>4</v>
      </c>
      <c r="AL42">
        <v>-7.6104000000000003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ROW(Source!A28)</f>
        <v>28</v>
      </c>
      <c r="B43">
        <v>34719484</v>
      </c>
      <c r="C43">
        <v>34719472</v>
      </c>
      <c r="D43">
        <v>31482927</v>
      </c>
      <c r="E43">
        <v>1</v>
      </c>
      <c r="F43">
        <v>1</v>
      </c>
      <c r="G43">
        <v>1</v>
      </c>
      <c r="H43">
        <v>3</v>
      </c>
      <c r="I43" t="s">
        <v>246</v>
      </c>
      <c r="J43" t="s">
        <v>247</v>
      </c>
      <c r="K43" t="s">
        <v>248</v>
      </c>
      <c r="L43">
        <v>1346</v>
      </c>
      <c r="N43">
        <v>1009</v>
      </c>
      <c r="O43" t="s">
        <v>64</v>
      </c>
      <c r="P43" t="s">
        <v>64</v>
      </c>
      <c r="Q43">
        <v>1</v>
      </c>
      <c r="X43">
        <v>2.4</v>
      </c>
      <c r="Y43">
        <v>238.48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2.4</v>
      </c>
      <c r="AH43">
        <v>3</v>
      </c>
      <c r="AI43">
        <v>-1</v>
      </c>
      <c r="AJ43" t="s">
        <v>3</v>
      </c>
      <c r="AK43">
        <v>4</v>
      </c>
      <c r="AL43">
        <v>-572.35199999999998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ROW(Source!A28)</f>
        <v>28</v>
      </c>
      <c r="B44">
        <v>34719485</v>
      </c>
      <c r="C44">
        <v>34719472</v>
      </c>
      <c r="D44">
        <v>31443668</v>
      </c>
      <c r="E44">
        <v>17</v>
      </c>
      <c r="F44">
        <v>1</v>
      </c>
      <c r="G44">
        <v>1</v>
      </c>
      <c r="H44">
        <v>3</v>
      </c>
      <c r="I44" t="s">
        <v>240</v>
      </c>
      <c r="J44" t="s">
        <v>3</v>
      </c>
      <c r="K44" t="s">
        <v>241</v>
      </c>
      <c r="L44">
        <v>1374</v>
      </c>
      <c r="N44">
        <v>1013</v>
      </c>
      <c r="O44" t="s">
        <v>242</v>
      </c>
      <c r="P44" t="s">
        <v>242</v>
      </c>
      <c r="Q44">
        <v>1</v>
      </c>
      <c r="X44">
        <v>2.2200000000000002</v>
      </c>
      <c r="Y44">
        <v>1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2.2200000000000002</v>
      </c>
      <c r="AH44">
        <v>3</v>
      </c>
      <c r="AI44">
        <v>-1</v>
      </c>
      <c r="AJ44" t="s">
        <v>3</v>
      </c>
      <c r="AK44">
        <v>4</v>
      </c>
      <c r="AL44">
        <v>-2.2200000000000002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ROW(Source!A29)</f>
        <v>29</v>
      </c>
      <c r="B45">
        <v>34719478</v>
      </c>
      <c r="C45">
        <v>34719472</v>
      </c>
      <c r="D45">
        <v>31709494</v>
      </c>
      <c r="E45">
        <v>1</v>
      </c>
      <c r="F45">
        <v>1</v>
      </c>
      <c r="G45">
        <v>1</v>
      </c>
      <c r="H45">
        <v>1</v>
      </c>
      <c r="I45" t="s">
        <v>206</v>
      </c>
      <c r="J45" t="s">
        <v>3</v>
      </c>
      <c r="K45" t="s">
        <v>207</v>
      </c>
      <c r="L45">
        <v>1191</v>
      </c>
      <c r="N45">
        <v>1013</v>
      </c>
      <c r="O45" t="s">
        <v>199</v>
      </c>
      <c r="P45" t="s">
        <v>199</v>
      </c>
      <c r="Q45">
        <v>1</v>
      </c>
      <c r="X45">
        <v>11.8</v>
      </c>
      <c r="Y45">
        <v>0</v>
      </c>
      <c r="Z45">
        <v>0</v>
      </c>
      <c r="AA45">
        <v>0</v>
      </c>
      <c r="AB45">
        <v>9.4</v>
      </c>
      <c r="AC45">
        <v>0</v>
      </c>
      <c r="AD45">
        <v>1</v>
      </c>
      <c r="AE45">
        <v>1</v>
      </c>
      <c r="AF45" t="s">
        <v>3</v>
      </c>
      <c r="AG45">
        <v>11.8</v>
      </c>
      <c r="AH45">
        <v>2</v>
      </c>
      <c r="AI45">
        <v>34719473</v>
      </c>
      <c r="AJ45">
        <v>22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ROW(Source!A29)</f>
        <v>29</v>
      </c>
      <c r="B46">
        <v>34719479</v>
      </c>
      <c r="C46">
        <v>34719472</v>
      </c>
      <c r="D46">
        <v>31709492</v>
      </c>
      <c r="E46">
        <v>1</v>
      </c>
      <c r="F46">
        <v>1</v>
      </c>
      <c r="G46">
        <v>1</v>
      </c>
      <c r="H46">
        <v>1</v>
      </c>
      <c r="I46" t="s">
        <v>200</v>
      </c>
      <c r="J46" t="s">
        <v>3</v>
      </c>
      <c r="K46" t="s">
        <v>201</v>
      </c>
      <c r="L46">
        <v>1191</v>
      </c>
      <c r="N46">
        <v>1013</v>
      </c>
      <c r="O46" t="s">
        <v>199</v>
      </c>
      <c r="P46" t="s">
        <v>199</v>
      </c>
      <c r="Q46">
        <v>1</v>
      </c>
      <c r="X46">
        <v>0.6</v>
      </c>
      <c r="Y46">
        <v>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2</v>
      </c>
      <c r="AF46" t="s">
        <v>3</v>
      </c>
      <c r="AG46">
        <v>0.6</v>
      </c>
      <c r="AH46">
        <v>2</v>
      </c>
      <c r="AI46">
        <v>34719474</v>
      </c>
      <c r="AJ46">
        <v>23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ROW(Source!A29)</f>
        <v>29</v>
      </c>
      <c r="B47">
        <v>34719480</v>
      </c>
      <c r="C47">
        <v>34719472</v>
      </c>
      <c r="D47">
        <v>31526753</v>
      </c>
      <c r="E47">
        <v>1</v>
      </c>
      <c r="F47">
        <v>1</v>
      </c>
      <c r="G47">
        <v>1</v>
      </c>
      <c r="H47">
        <v>2</v>
      </c>
      <c r="I47" t="s">
        <v>202</v>
      </c>
      <c r="J47" t="s">
        <v>203</v>
      </c>
      <c r="K47" t="s">
        <v>204</v>
      </c>
      <c r="L47">
        <v>1368</v>
      </c>
      <c r="N47">
        <v>1011</v>
      </c>
      <c r="O47" t="s">
        <v>205</v>
      </c>
      <c r="P47" t="s">
        <v>205</v>
      </c>
      <c r="Q47">
        <v>1</v>
      </c>
      <c r="X47">
        <v>0.3</v>
      </c>
      <c r="Y47">
        <v>0</v>
      </c>
      <c r="Z47">
        <v>111.99</v>
      </c>
      <c r="AA47">
        <v>13.5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0.3</v>
      </c>
      <c r="AH47">
        <v>2</v>
      </c>
      <c r="AI47">
        <v>34719475</v>
      </c>
      <c r="AJ47">
        <v>24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ROW(Source!A29)</f>
        <v>29</v>
      </c>
      <c r="B48">
        <v>34719481</v>
      </c>
      <c r="C48">
        <v>34719472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208</v>
      </c>
      <c r="J48" t="s">
        <v>209</v>
      </c>
      <c r="K48" t="s">
        <v>210</v>
      </c>
      <c r="L48">
        <v>1368</v>
      </c>
      <c r="N48">
        <v>1011</v>
      </c>
      <c r="O48" t="s">
        <v>205</v>
      </c>
      <c r="P48" t="s">
        <v>205</v>
      </c>
      <c r="Q48">
        <v>1</v>
      </c>
      <c r="X48">
        <v>0.3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0.3</v>
      </c>
      <c r="AH48">
        <v>2</v>
      </c>
      <c r="AI48">
        <v>34719476</v>
      </c>
      <c r="AJ48">
        <v>25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ROW(Source!A29)</f>
        <v>29</v>
      </c>
      <c r="B49">
        <v>34719482</v>
      </c>
      <c r="C49">
        <v>34719472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211</v>
      </c>
      <c r="J49" t="s">
        <v>212</v>
      </c>
      <c r="K49" t="s">
        <v>213</v>
      </c>
      <c r="L49">
        <v>1368</v>
      </c>
      <c r="N49">
        <v>1011</v>
      </c>
      <c r="O49" t="s">
        <v>205</v>
      </c>
      <c r="P49" t="s">
        <v>205</v>
      </c>
      <c r="Q49">
        <v>1</v>
      </c>
      <c r="X49">
        <v>1.75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1.75</v>
      </c>
      <c r="AH49">
        <v>2</v>
      </c>
      <c r="AI49">
        <v>34719477</v>
      </c>
      <c r="AJ49">
        <v>26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ROW(Source!A29)</f>
        <v>29</v>
      </c>
      <c r="B50">
        <v>34719483</v>
      </c>
      <c r="C50">
        <v>34719472</v>
      </c>
      <c r="D50">
        <v>31447861</v>
      </c>
      <c r="E50">
        <v>1</v>
      </c>
      <c r="F50">
        <v>1</v>
      </c>
      <c r="G50">
        <v>1</v>
      </c>
      <c r="H50">
        <v>3</v>
      </c>
      <c r="I50" t="s">
        <v>243</v>
      </c>
      <c r="J50" t="s">
        <v>244</v>
      </c>
      <c r="K50" t="s">
        <v>245</v>
      </c>
      <c r="L50">
        <v>1346</v>
      </c>
      <c r="N50">
        <v>1009</v>
      </c>
      <c r="O50" t="s">
        <v>64</v>
      </c>
      <c r="P50" t="s">
        <v>64</v>
      </c>
      <c r="Q50">
        <v>1</v>
      </c>
      <c r="X50">
        <v>0.72</v>
      </c>
      <c r="Y50">
        <v>10.57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0.72</v>
      </c>
      <c r="AH50">
        <v>3</v>
      </c>
      <c r="AI50">
        <v>-1</v>
      </c>
      <c r="AJ50" t="s">
        <v>3</v>
      </c>
      <c r="AK50">
        <v>4</v>
      </c>
      <c r="AL50">
        <v>-7.6104000000000003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ROW(Source!A29)</f>
        <v>29</v>
      </c>
      <c r="B51">
        <v>34719484</v>
      </c>
      <c r="C51">
        <v>34719472</v>
      </c>
      <c r="D51">
        <v>31482927</v>
      </c>
      <c r="E51">
        <v>1</v>
      </c>
      <c r="F51">
        <v>1</v>
      </c>
      <c r="G51">
        <v>1</v>
      </c>
      <c r="H51">
        <v>3</v>
      </c>
      <c r="I51" t="s">
        <v>246</v>
      </c>
      <c r="J51" t="s">
        <v>247</v>
      </c>
      <c r="K51" t="s">
        <v>248</v>
      </c>
      <c r="L51">
        <v>1346</v>
      </c>
      <c r="N51">
        <v>1009</v>
      </c>
      <c r="O51" t="s">
        <v>64</v>
      </c>
      <c r="P51" t="s">
        <v>64</v>
      </c>
      <c r="Q51">
        <v>1</v>
      </c>
      <c r="X51">
        <v>2.4</v>
      </c>
      <c r="Y51">
        <v>238.48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2.4</v>
      </c>
      <c r="AH51">
        <v>3</v>
      </c>
      <c r="AI51">
        <v>-1</v>
      </c>
      <c r="AJ51" t="s">
        <v>3</v>
      </c>
      <c r="AK51">
        <v>4</v>
      </c>
      <c r="AL51">
        <v>-572.35199999999998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ROW(Source!A29)</f>
        <v>29</v>
      </c>
      <c r="B52">
        <v>34719485</v>
      </c>
      <c r="C52">
        <v>34719472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240</v>
      </c>
      <c r="J52" t="s">
        <v>3</v>
      </c>
      <c r="K52" t="s">
        <v>241</v>
      </c>
      <c r="L52">
        <v>1374</v>
      </c>
      <c r="N52">
        <v>1013</v>
      </c>
      <c r="O52" t="s">
        <v>242</v>
      </c>
      <c r="P52" t="s">
        <v>242</v>
      </c>
      <c r="Q52">
        <v>1</v>
      </c>
      <c r="X52">
        <v>2.2200000000000002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2.2200000000000002</v>
      </c>
      <c r="AH52">
        <v>3</v>
      </c>
      <c r="AI52">
        <v>-1</v>
      </c>
      <c r="AJ52" t="s">
        <v>3</v>
      </c>
      <c r="AK52">
        <v>4</v>
      </c>
      <c r="AL52">
        <v>-2.2200000000000002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ROW(Source!A30)</f>
        <v>30</v>
      </c>
      <c r="B53">
        <v>34719489</v>
      </c>
      <c r="C53">
        <v>34719486</v>
      </c>
      <c r="D53">
        <v>32163326</v>
      </c>
      <c r="E53">
        <v>1</v>
      </c>
      <c r="F53">
        <v>1</v>
      </c>
      <c r="G53">
        <v>1</v>
      </c>
      <c r="H53">
        <v>1</v>
      </c>
      <c r="I53" t="s">
        <v>214</v>
      </c>
      <c r="J53" t="s">
        <v>3</v>
      </c>
      <c r="K53" t="s">
        <v>215</v>
      </c>
      <c r="L53">
        <v>1191</v>
      </c>
      <c r="N53">
        <v>1013</v>
      </c>
      <c r="O53" t="s">
        <v>199</v>
      </c>
      <c r="P53" t="s">
        <v>199</v>
      </c>
      <c r="Q53">
        <v>1</v>
      </c>
      <c r="X53">
        <v>9</v>
      </c>
      <c r="Y53">
        <v>0</v>
      </c>
      <c r="Z53">
        <v>0</v>
      </c>
      <c r="AA53">
        <v>0</v>
      </c>
      <c r="AB53">
        <v>9.17</v>
      </c>
      <c r="AC53">
        <v>0</v>
      </c>
      <c r="AD53">
        <v>1</v>
      </c>
      <c r="AE53">
        <v>1</v>
      </c>
      <c r="AF53" t="s">
        <v>3</v>
      </c>
      <c r="AG53">
        <v>9</v>
      </c>
      <c r="AH53">
        <v>2</v>
      </c>
      <c r="AI53">
        <v>34719487</v>
      </c>
      <c r="AJ53">
        <v>27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ROW(Source!A30)</f>
        <v>30</v>
      </c>
      <c r="B54">
        <v>34719490</v>
      </c>
      <c r="C54">
        <v>34719486</v>
      </c>
      <c r="D54">
        <v>32163328</v>
      </c>
      <c r="E54">
        <v>1</v>
      </c>
      <c r="F54">
        <v>1</v>
      </c>
      <c r="G54">
        <v>1</v>
      </c>
      <c r="H54">
        <v>1</v>
      </c>
      <c r="I54" t="s">
        <v>216</v>
      </c>
      <c r="J54" t="s">
        <v>3</v>
      </c>
      <c r="K54" t="s">
        <v>217</v>
      </c>
      <c r="L54">
        <v>1191</v>
      </c>
      <c r="N54">
        <v>1013</v>
      </c>
      <c r="O54" t="s">
        <v>199</v>
      </c>
      <c r="P54" t="s">
        <v>199</v>
      </c>
      <c r="Q54">
        <v>1</v>
      </c>
      <c r="X54">
        <v>13.5</v>
      </c>
      <c r="Y54">
        <v>0</v>
      </c>
      <c r="Z54">
        <v>0</v>
      </c>
      <c r="AA54">
        <v>0</v>
      </c>
      <c r="AB54">
        <v>15.49</v>
      </c>
      <c r="AC54">
        <v>0</v>
      </c>
      <c r="AD54">
        <v>1</v>
      </c>
      <c r="AE54">
        <v>1</v>
      </c>
      <c r="AF54" t="s">
        <v>3</v>
      </c>
      <c r="AG54">
        <v>13.5</v>
      </c>
      <c r="AH54">
        <v>2</v>
      </c>
      <c r="AI54">
        <v>34719488</v>
      </c>
      <c r="AJ54">
        <v>28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ROW(Source!A31)</f>
        <v>31</v>
      </c>
      <c r="B55">
        <v>34719489</v>
      </c>
      <c r="C55">
        <v>34719486</v>
      </c>
      <c r="D55">
        <v>32163326</v>
      </c>
      <c r="E55">
        <v>1</v>
      </c>
      <c r="F55">
        <v>1</v>
      </c>
      <c r="G55">
        <v>1</v>
      </c>
      <c r="H55">
        <v>1</v>
      </c>
      <c r="I55" t="s">
        <v>214</v>
      </c>
      <c r="J55" t="s">
        <v>3</v>
      </c>
      <c r="K55" t="s">
        <v>215</v>
      </c>
      <c r="L55">
        <v>1191</v>
      </c>
      <c r="N55">
        <v>1013</v>
      </c>
      <c r="O55" t="s">
        <v>199</v>
      </c>
      <c r="P55" t="s">
        <v>199</v>
      </c>
      <c r="Q55">
        <v>1</v>
      </c>
      <c r="X55">
        <v>9</v>
      </c>
      <c r="Y55">
        <v>0</v>
      </c>
      <c r="Z55">
        <v>0</v>
      </c>
      <c r="AA55">
        <v>0</v>
      </c>
      <c r="AB55">
        <v>9.17</v>
      </c>
      <c r="AC55">
        <v>0</v>
      </c>
      <c r="AD55">
        <v>1</v>
      </c>
      <c r="AE55">
        <v>1</v>
      </c>
      <c r="AF55" t="s">
        <v>3</v>
      </c>
      <c r="AG55">
        <v>9</v>
      </c>
      <c r="AH55">
        <v>2</v>
      </c>
      <c r="AI55">
        <v>34719487</v>
      </c>
      <c r="AJ55">
        <v>29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ROW(Source!A31)</f>
        <v>31</v>
      </c>
      <c r="B56">
        <v>34719490</v>
      </c>
      <c r="C56">
        <v>34719486</v>
      </c>
      <c r="D56">
        <v>32163328</v>
      </c>
      <c r="E56">
        <v>1</v>
      </c>
      <c r="F56">
        <v>1</v>
      </c>
      <c r="G56">
        <v>1</v>
      </c>
      <c r="H56">
        <v>1</v>
      </c>
      <c r="I56" t="s">
        <v>216</v>
      </c>
      <c r="J56" t="s">
        <v>3</v>
      </c>
      <c r="K56" t="s">
        <v>217</v>
      </c>
      <c r="L56">
        <v>1191</v>
      </c>
      <c r="N56">
        <v>1013</v>
      </c>
      <c r="O56" t="s">
        <v>199</v>
      </c>
      <c r="P56" t="s">
        <v>199</v>
      </c>
      <c r="Q56">
        <v>1</v>
      </c>
      <c r="X56">
        <v>13.5</v>
      </c>
      <c r="Y56">
        <v>0</v>
      </c>
      <c r="Z56">
        <v>0</v>
      </c>
      <c r="AA56">
        <v>0</v>
      </c>
      <c r="AB56">
        <v>15.49</v>
      </c>
      <c r="AC56">
        <v>0</v>
      </c>
      <c r="AD56">
        <v>1</v>
      </c>
      <c r="AE56">
        <v>1</v>
      </c>
      <c r="AF56" t="s">
        <v>3</v>
      </c>
      <c r="AG56">
        <v>13.5</v>
      </c>
      <c r="AH56">
        <v>2</v>
      </c>
      <c r="AI56">
        <v>34719488</v>
      </c>
      <c r="AJ56">
        <v>30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ROW(Source!A32)</f>
        <v>32</v>
      </c>
      <c r="B57">
        <v>34719494</v>
      </c>
      <c r="C57">
        <v>34719491</v>
      </c>
      <c r="D57">
        <v>32164293</v>
      </c>
      <c r="E57">
        <v>1</v>
      </c>
      <c r="F57">
        <v>1</v>
      </c>
      <c r="G57">
        <v>1</v>
      </c>
      <c r="H57">
        <v>1</v>
      </c>
      <c r="I57" t="s">
        <v>218</v>
      </c>
      <c r="J57" t="s">
        <v>3</v>
      </c>
      <c r="K57" t="s">
        <v>219</v>
      </c>
      <c r="L57">
        <v>1191</v>
      </c>
      <c r="N57">
        <v>1013</v>
      </c>
      <c r="O57" t="s">
        <v>199</v>
      </c>
      <c r="P57" t="s">
        <v>199</v>
      </c>
      <c r="Q57">
        <v>1</v>
      </c>
      <c r="X57">
        <v>0.81</v>
      </c>
      <c r="Y57">
        <v>0</v>
      </c>
      <c r="Z57">
        <v>0</v>
      </c>
      <c r="AA57">
        <v>0</v>
      </c>
      <c r="AB57">
        <v>12.92</v>
      </c>
      <c r="AC57">
        <v>0</v>
      </c>
      <c r="AD57">
        <v>1</v>
      </c>
      <c r="AE57">
        <v>1</v>
      </c>
      <c r="AF57" t="s">
        <v>3</v>
      </c>
      <c r="AG57">
        <v>0.81</v>
      </c>
      <c r="AH57">
        <v>2</v>
      </c>
      <c r="AI57">
        <v>34719492</v>
      </c>
      <c r="AJ57">
        <v>31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ROW(Source!A32)</f>
        <v>32</v>
      </c>
      <c r="B58">
        <v>34719495</v>
      </c>
      <c r="C58">
        <v>34719491</v>
      </c>
      <c r="D58">
        <v>32163330</v>
      </c>
      <c r="E58">
        <v>1</v>
      </c>
      <c r="F58">
        <v>1</v>
      </c>
      <c r="G58">
        <v>1</v>
      </c>
      <c r="H58">
        <v>1</v>
      </c>
      <c r="I58" t="s">
        <v>220</v>
      </c>
      <c r="J58" t="s">
        <v>3</v>
      </c>
      <c r="K58" t="s">
        <v>221</v>
      </c>
      <c r="L58">
        <v>1191</v>
      </c>
      <c r="N58">
        <v>1013</v>
      </c>
      <c r="O58" t="s">
        <v>199</v>
      </c>
      <c r="P58" t="s">
        <v>199</v>
      </c>
      <c r="Q58">
        <v>1</v>
      </c>
      <c r="X58">
        <v>0.81</v>
      </c>
      <c r="Y58">
        <v>0</v>
      </c>
      <c r="Z58">
        <v>0</v>
      </c>
      <c r="AA58">
        <v>0</v>
      </c>
      <c r="AB58">
        <v>12.69</v>
      </c>
      <c r="AC58">
        <v>0</v>
      </c>
      <c r="AD58">
        <v>1</v>
      </c>
      <c r="AE58">
        <v>1</v>
      </c>
      <c r="AF58" t="s">
        <v>3</v>
      </c>
      <c r="AG58">
        <v>0.81</v>
      </c>
      <c r="AH58">
        <v>2</v>
      </c>
      <c r="AI58">
        <v>34719493</v>
      </c>
      <c r="AJ58">
        <v>32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34719494</v>
      </c>
      <c r="C59">
        <v>34719491</v>
      </c>
      <c r="D59">
        <v>32164293</v>
      </c>
      <c r="E59">
        <v>1</v>
      </c>
      <c r="F59">
        <v>1</v>
      </c>
      <c r="G59">
        <v>1</v>
      </c>
      <c r="H59">
        <v>1</v>
      </c>
      <c r="I59" t="s">
        <v>218</v>
      </c>
      <c r="J59" t="s">
        <v>3</v>
      </c>
      <c r="K59" t="s">
        <v>219</v>
      </c>
      <c r="L59">
        <v>1191</v>
      </c>
      <c r="N59">
        <v>1013</v>
      </c>
      <c r="O59" t="s">
        <v>199</v>
      </c>
      <c r="P59" t="s">
        <v>199</v>
      </c>
      <c r="Q59">
        <v>1</v>
      </c>
      <c r="X59">
        <v>0.81</v>
      </c>
      <c r="Y59">
        <v>0</v>
      </c>
      <c r="Z59">
        <v>0</v>
      </c>
      <c r="AA59">
        <v>0</v>
      </c>
      <c r="AB59">
        <v>12.92</v>
      </c>
      <c r="AC59">
        <v>0</v>
      </c>
      <c r="AD59">
        <v>1</v>
      </c>
      <c r="AE59">
        <v>1</v>
      </c>
      <c r="AF59" t="s">
        <v>3</v>
      </c>
      <c r="AG59">
        <v>0.81</v>
      </c>
      <c r="AH59">
        <v>2</v>
      </c>
      <c r="AI59">
        <v>34719492</v>
      </c>
      <c r="AJ59">
        <v>33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34719495</v>
      </c>
      <c r="C60">
        <v>34719491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220</v>
      </c>
      <c r="J60" t="s">
        <v>3</v>
      </c>
      <c r="K60" t="s">
        <v>221</v>
      </c>
      <c r="L60">
        <v>1191</v>
      </c>
      <c r="N60">
        <v>1013</v>
      </c>
      <c r="O60" t="s">
        <v>199</v>
      </c>
      <c r="P60" t="s">
        <v>199</v>
      </c>
      <c r="Q60">
        <v>1</v>
      </c>
      <c r="X60">
        <v>0.81</v>
      </c>
      <c r="Y60">
        <v>0</v>
      </c>
      <c r="Z60">
        <v>0</v>
      </c>
      <c r="AA60">
        <v>0</v>
      </c>
      <c r="AB60">
        <v>12.69</v>
      </c>
      <c r="AC60">
        <v>0</v>
      </c>
      <c r="AD60">
        <v>1</v>
      </c>
      <c r="AE60">
        <v>1</v>
      </c>
      <c r="AF60" t="s">
        <v>3</v>
      </c>
      <c r="AG60">
        <v>0.81</v>
      </c>
      <c r="AH60">
        <v>2</v>
      </c>
      <c r="AI60">
        <v>34719493</v>
      </c>
      <c r="AJ60">
        <v>34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ROW(Source!A34)</f>
        <v>34</v>
      </c>
      <c r="B61">
        <v>34719499</v>
      </c>
      <c r="C61">
        <v>34719496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218</v>
      </c>
      <c r="J61" t="s">
        <v>3</v>
      </c>
      <c r="K61" t="s">
        <v>219</v>
      </c>
      <c r="L61">
        <v>1191</v>
      </c>
      <c r="N61">
        <v>1013</v>
      </c>
      <c r="O61" t="s">
        <v>199</v>
      </c>
      <c r="P61" t="s">
        <v>199</v>
      </c>
      <c r="Q61">
        <v>1</v>
      </c>
      <c r="X61">
        <v>6.48</v>
      </c>
      <c r="Y61">
        <v>0</v>
      </c>
      <c r="Z61">
        <v>0</v>
      </c>
      <c r="AA61">
        <v>0</v>
      </c>
      <c r="AB61">
        <v>12.92</v>
      </c>
      <c r="AC61">
        <v>0</v>
      </c>
      <c r="AD61">
        <v>1</v>
      </c>
      <c r="AE61">
        <v>1</v>
      </c>
      <c r="AF61" t="s">
        <v>3</v>
      </c>
      <c r="AG61">
        <v>6.48</v>
      </c>
      <c r="AH61">
        <v>2</v>
      </c>
      <c r="AI61">
        <v>34719497</v>
      </c>
      <c r="AJ61">
        <v>35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ROW(Source!A34)</f>
        <v>34</v>
      </c>
      <c r="B62">
        <v>34719500</v>
      </c>
      <c r="C62">
        <v>34719496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220</v>
      </c>
      <c r="J62" t="s">
        <v>3</v>
      </c>
      <c r="K62" t="s">
        <v>221</v>
      </c>
      <c r="L62">
        <v>1191</v>
      </c>
      <c r="N62">
        <v>1013</v>
      </c>
      <c r="O62" t="s">
        <v>199</v>
      </c>
      <c r="P62" t="s">
        <v>199</v>
      </c>
      <c r="Q62">
        <v>1</v>
      </c>
      <c r="X62">
        <v>6.48</v>
      </c>
      <c r="Y62">
        <v>0</v>
      </c>
      <c r="Z62">
        <v>0</v>
      </c>
      <c r="AA62">
        <v>0</v>
      </c>
      <c r="AB62">
        <v>12.69</v>
      </c>
      <c r="AC62">
        <v>0</v>
      </c>
      <c r="AD62">
        <v>1</v>
      </c>
      <c r="AE62">
        <v>1</v>
      </c>
      <c r="AF62" t="s">
        <v>3</v>
      </c>
      <c r="AG62">
        <v>6.48</v>
      </c>
      <c r="AH62">
        <v>2</v>
      </c>
      <c r="AI62">
        <v>34719498</v>
      </c>
      <c r="AJ62">
        <v>36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34719499</v>
      </c>
      <c r="C63">
        <v>34719496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218</v>
      </c>
      <c r="J63" t="s">
        <v>3</v>
      </c>
      <c r="K63" t="s">
        <v>219</v>
      </c>
      <c r="L63">
        <v>1191</v>
      </c>
      <c r="N63">
        <v>1013</v>
      </c>
      <c r="O63" t="s">
        <v>199</v>
      </c>
      <c r="P63" t="s">
        <v>199</v>
      </c>
      <c r="Q63">
        <v>1</v>
      </c>
      <c r="X63">
        <v>6.48</v>
      </c>
      <c r="Y63">
        <v>0</v>
      </c>
      <c r="Z63">
        <v>0</v>
      </c>
      <c r="AA63">
        <v>0</v>
      </c>
      <c r="AB63">
        <v>12.92</v>
      </c>
      <c r="AC63">
        <v>0</v>
      </c>
      <c r="AD63">
        <v>1</v>
      </c>
      <c r="AE63">
        <v>1</v>
      </c>
      <c r="AF63" t="s">
        <v>3</v>
      </c>
      <c r="AG63">
        <v>6.48</v>
      </c>
      <c r="AH63">
        <v>2</v>
      </c>
      <c r="AI63">
        <v>34719497</v>
      </c>
      <c r="AJ63">
        <v>37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34719500</v>
      </c>
      <c r="C64">
        <v>34719496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220</v>
      </c>
      <c r="J64" t="s">
        <v>3</v>
      </c>
      <c r="K64" t="s">
        <v>221</v>
      </c>
      <c r="L64">
        <v>1191</v>
      </c>
      <c r="N64">
        <v>1013</v>
      </c>
      <c r="O64" t="s">
        <v>199</v>
      </c>
      <c r="P64" t="s">
        <v>199</v>
      </c>
      <c r="Q64">
        <v>1</v>
      </c>
      <c r="X64">
        <v>6.48</v>
      </c>
      <c r="Y64">
        <v>0</v>
      </c>
      <c r="Z64">
        <v>0</v>
      </c>
      <c r="AA64">
        <v>0</v>
      </c>
      <c r="AB64">
        <v>12.69</v>
      </c>
      <c r="AC64">
        <v>0</v>
      </c>
      <c r="AD64">
        <v>1</v>
      </c>
      <c r="AE64">
        <v>1</v>
      </c>
      <c r="AF64" t="s">
        <v>3</v>
      </c>
      <c r="AG64">
        <v>6.48</v>
      </c>
      <c r="AH64">
        <v>2</v>
      </c>
      <c r="AI64">
        <v>34719498</v>
      </c>
      <c r="AJ64">
        <v>38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1.Лок.смета.и.Акт</vt:lpstr>
      <vt:lpstr>SourceOb.1</vt:lpstr>
      <vt:lpstr>Source</vt:lpstr>
      <vt:lpstr>SourceObSm</vt:lpstr>
      <vt:lpstr>SmtRes</vt:lpstr>
      <vt:lpstr>EtalonRes</vt:lpstr>
      <vt:lpstr>'1.Лок.смета.и.Акт'!Заголовки_для_печати</vt:lpstr>
      <vt:lpstr>'1.Лок.смета.и.Акт'!Область_печати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2019-04-25T08:38:01Z</dcterms:created>
  <dcterms:modified xsi:type="dcterms:W3CDTF">2019-05-17T11:48:41Z</dcterms:modified>
</cp:coreProperties>
</file>