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0" windowHeight="1230" activeTab="2"/>
  </bookViews>
  <sheets>
    <sheet name="3.Оборудование" sheetId="11" r:id="rId1"/>
    <sheet name="2.Материалы" sheetId="9" r:id="rId2"/>
    <sheet name="1.Лок.смета.и.Акт" sheetId="7" r:id="rId3"/>
    <sheet name="SourceOb.1" sheetId="6" state="hidden" r:id="rId4"/>
    <sheet name="Source" sheetId="1" state="hidden" r:id="rId5"/>
    <sheet name="SourceObSm" sheetId="2" state="hidden" r:id="rId6"/>
    <sheet name="SmtRes" sheetId="3" state="hidden" r:id="rId7"/>
    <sheet name="EtalonRes" sheetId="4" state="hidden" r:id="rId8"/>
  </sheets>
  <definedNames>
    <definedName name="_xlnm.Print_Titles" localSheetId="2">'1.Лок.смета.и.Акт'!$46:$46</definedName>
    <definedName name="_xlnm.Print_Titles" localSheetId="1">'2.Материалы'!$18:$18</definedName>
    <definedName name="_xlnm.Print_Titles" localSheetId="0">'3.Оборудование'!$18:$18</definedName>
    <definedName name="_xlnm.Print_Area" localSheetId="2">'1.Лок.смета.и.Акт'!$A$1:$K$122</definedName>
    <definedName name="_xlnm.Print_Area" localSheetId="1">'2.Материалы'!$A$1:$G$36</definedName>
    <definedName name="_xlnm.Print_Area" localSheetId="0">'3.Оборудование'!$A$1:$G$29</definedName>
  </definedNames>
  <calcPr calcId="145621"/>
</workbook>
</file>

<file path=xl/calcChain.xml><?xml version="1.0" encoding="utf-8"?>
<calcChain xmlns="http://schemas.openxmlformats.org/spreadsheetml/2006/main">
  <c r="BZ25" i="11" l="1"/>
  <c r="BY25" i="11"/>
  <c r="BZ22" i="11"/>
  <c r="BY22" i="11"/>
  <c r="BS11" i="11"/>
  <c r="BR6" i="11"/>
  <c r="BR5" i="11"/>
  <c r="BR4" i="11"/>
  <c r="BR3" i="11"/>
  <c r="BZ32" i="9"/>
  <c r="BY32" i="9"/>
  <c r="BZ29" i="9"/>
  <c r="BY29" i="9"/>
  <c r="F23" i="9"/>
  <c r="F22" i="9"/>
  <c r="P22" i="9"/>
  <c r="O22" i="9" s="1"/>
  <c r="E22" i="9" s="1"/>
  <c r="G22" i="9" s="1"/>
  <c r="F21" i="9"/>
  <c r="P21" i="9"/>
  <c r="O21" i="9" s="1"/>
  <c r="E21" i="9" s="1"/>
  <c r="G21" i="9" s="1"/>
  <c r="F20" i="9"/>
  <c r="P20" i="9"/>
  <c r="O20" i="9" s="1"/>
  <c r="E20" i="9" s="1"/>
  <c r="G20" i="9" s="1"/>
  <c r="BS11" i="9"/>
  <c r="BR6" i="9"/>
  <c r="BR5" i="9"/>
  <c r="BR4" i="9"/>
  <c r="BR3" i="9"/>
  <c r="BZ118" i="7"/>
  <c r="BY118" i="7"/>
  <c r="BZ115" i="7"/>
  <c r="BY115" i="7"/>
  <c r="BZ109" i="7"/>
  <c r="BY109" i="7"/>
  <c r="BZ106" i="7"/>
  <c r="BY106" i="7"/>
  <c r="FV14" i="6"/>
  <c r="FU14" i="6"/>
  <c r="FT14" i="6"/>
  <c r="FS14" i="6"/>
  <c r="FP14" i="6"/>
  <c r="FH14" i="6"/>
  <c r="FG14" i="6"/>
  <c r="FF14" i="6"/>
  <c r="FD14" i="6"/>
  <c r="FA14" i="6"/>
  <c r="FV88" i="7"/>
  <c r="FU88" i="7"/>
  <c r="FT88" i="7"/>
  <c r="FS88" i="7"/>
  <c r="FP88" i="7"/>
  <c r="H97" i="7" s="1"/>
  <c r="FH88" i="7"/>
  <c r="FG88" i="7"/>
  <c r="FF88" i="7"/>
  <c r="FD88" i="7"/>
  <c r="FA88" i="7"/>
  <c r="BC39" i="1"/>
  <c r="ES39" i="1"/>
  <c r="AL39" i="1"/>
  <c r="I39" i="1"/>
  <c r="P23" i="9" s="1"/>
  <c r="O23" i="9" s="1"/>
  <c r="E23" i="9" s="1"/>
  <c r="G23" i="9" s="1"/>
  <c r="I38" i="1"/>
  <c r="DW39" i="1"/>
  <c r="G39" i="1"/>
  <c r="F39" i="1"/>
  <c r="BC37" i="1"/>
  <c r="ES37" i="1"/>
  <c r="AL37" i="1"/>
  <c r="I37" i="1"/>
  <c r="I36" i="1"/>
  <c r="DW37" i="1"/>
  <c r="G37" i="1"/>
  <c r="F37" i="1"/>
  <c r="BC35" i="1"/>
  <c r="ES35" i="1"/>
  <c r="AL35" i="1"/>
  <c r="I35" i="1"/>
  <c r="I34" i="1"/>
  <c r="DW35" i="1"/>
  <c r="G35" i="1"/>
  <c r="F35" i="1"/>
  <c r="BC33" i="1"/>
  <c r="ES33" i="1"/>
  <c r="AL33" i="1"/>
  <c r="I33" i="1"/>
  <c r="I32" i="1"/>
  <c r="DW33" i="1"/>
  <c r="G33" i="1"/>
  <c r="F33" i="1"/>
  <c r="EW31" i="1"/>
  <c r="AQ31" i="1"/>
  <c r="BA31" i="1"/>
  <c r="EV31" i="1"/>
  <c r="ER31" i="1" s="1"/>
  <c r="AO31" i="1"/>
  <c r="AK31" i="1" s="1"/>
  <c r="F70" i="7" s="1"/>
  <c r="I31" i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7" i="1"/>
  <c r="AQ27" i="1"/>
  <c r="BS27" i="1"/>
  <c r="EU27" i="1"/>
  <c r="AN27" i="1"/>
  <c r="BB27" i="1"/>
  <c r="ET27" i="1"/>
  <c r="AM27" i="1"/>
  <c r="BA27" i="1"/>
  <c r="EV27" i="1"/>
  <c r="AO27" i="1"/>
  <c r="I27" i="1"/>
  <c r="I26" i="1"/>
  <c r="DW27" i="1"/>
  <c r="EW25" i="1"/>
  <c r="AQ25" i="1"/>
  <c r="BA25" i="1"/>
  <c r="EV25" i="1"/>
  <c r="ER25" i="1" s="1"/>
  <c r="AO25" i="1"/>
  <c r="AK25" i="1" s="1"/>
  <c r="F47" i="7" s="1"/>
  <c r="I25" i="1"/>
  <c r="I24" i="1"/>
  <c r="DW25" i="1"/>
  <c r="BT35" i="7"/>
  <c r="BV34" i="7"/>
  <c r="BT31" i="7"/>
  <c r="BT30" i="7"/>
  <c r="BT29" i="7"/>
  <c r="BU23" i="7"/>
  <c r="BW14" i="7"/>
  <c r="BS13" i="7"/>
  <c r="BS12" i="7"/>
  <c r="BS11" i="7"/>
  <c r="BR10" i="7"/>
  <c r="BR9" i="7"/>
  <c r="BR8" i="7"/>
  <c r="BR7" i="7"/>
  <c r="G24" i="9" l="1"/>
  <c r="M24" i="9" s="1"/>
  <c r="G26" i="9" s="1"/>
  <c r="G2" i="1" s="1"/>
  <c r="GW76" i="7"/>
  <c r="ER27" i="1"/>
  <c r="AK29" i="1"/>
  <c r="F61" i="7" s="1"/>
  <c r="ER29" i="1"/>
  <c r="AK27" i="1"/>
  <c r="F53" i="7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1" i="3"/>
  <c r="CX1" i="3"/>
  <c r="CY1" i="3"/>
  <c r="CZ1" i="3"/>
  <c r="DA1" i="3"/>
  <c r="DB1" i="3"/>
  <c r="DC1" i="3"/>
  <c r="A2" i="3"/>
  <c r="CX2" i="3"/>
  <c r="CY2" i="3"/>
  <c r="CZ2" i="3"/>
  <c r="DB2" i="3" s="1"/>
  <c r="DA2" i="3"/>
  <c r="DC2" i="3"/>
  <c r="A3" i="3"/>
  <c r="CX3" i="3"/>
  <c r="CY3" i="3"/>
  <c r="CZ3" i="3"/>
  <c r="DB3" i="3" s="1"/>
  <c r="DA3" i="3"/>
  <c r="DC3" i="3"/>
  <c r="A4" i="3"/>
  <c r="CX4" i="3"/>
  <c r="CY4" i="3"/>
  <c r="CZ4" i="3"/>
  <c r="DB4" i="3" s="1"/>
  <c r="DA4" i="3"/>
  <c r="DC4" i="3"/>
  <c r="A5" i="3"/>
  <c r="CX5" i="3"/>
  <c r="CY5" i="3"/>
  <c r="CZ5" i="3"/>
  <c r="DB5" i="3" s="1"/>
  <c r="DA5" i="3"/>
  <c r="DC5" i="3"/>
  <c r="A6" i="3"/>
  <c r="CX6" i="3"/>
  <c r="CY6" i="3"/>
  <c r="CZ6" i="3"/>
  <c r="DB6" i="3" s="1"/>
  <c r="DA6" i="3"/>
  <c r="DC6" i="3"/>
  <c r="A7" i="3"/>
  <c r="CX7" i="3"/>
  <c r="CY7" i="3"/>
  <c r="CZ7" i="3"/>
  <c r="DB7" i="3" s="1"/>
  <c r="DA7" i="3"/>
  <c r="DC7" i="3"/>
  <c r="A8" i="3"/>
  <c r="CX8" i="3"/>
  <c r="CY8" i="3"/>
  <c r="CZ8" i="3"/>
  <c r="DA8" i="3"/>
  <c r="DB8" i="3"/>
  <c r="DC8" i="3"/>
  <c r="A9" i="3"/>
  <c r="CX9" i="3"/>
  <c r="CY9" i="3"/>
  <c r="CZ9" i="3"/>
  <c r="DA9" i="3"/>
  <c r="DB9" i="3"/>
  <c r="DC9" i="3"/>
  <c r="A10" i="3"/>
  <c r="CX10" i="3"/>
  <c r="CY10" i="3"/>
  <c r="CZ10" i="3"/>
  <c r="DB10" i="3" s="1"/>
  <c r="DA10" i="3"/>
  <c r="DC10" i="3"/>
  <c r="A11" i="3"/>
  <c r="CX11" i="3"/>
  <c r="CY11" i="3"/>
  <c r="CZ11" i="3"/>
  <c r="DB11" i="3" s="1"/>
  <c r="DA11" i="3"/>
  <c r="DC11" i="3"/>
  <c r="A12" i="3"/>
  <c r="CX12" i="3"/>
  <c r="CY12" i="3"/>
  <c r="CZ12" i="3"/>
  <c r="DB12" i="3" s="1"/>
  <c r="DA12" i="3"/>
  <c r="DC12" i="3"/>
  <c r="A13" i="3"/>
  <c r="CX13" i="3"/>
  <c r="CY13" i="3"/>
  <c r="CZ13" i="3"/>
  <c r="DB13" i="3" s="1"/>
  <c r="DA13" i="3"/>
  <c r="DC13" i="3"/>
  <c r="A14" i="3"/>
  <c r="CX14" i="3"/>
  <c r="CY14" i="3"/>
  <c r="CZ14" i="3"/>
  <c r="DB14" i="3" s="1"/>
  <c r="DA14" i="3"/>
  <c r="DC14" i="3"/>
  <c r="A15" i="3"/>
  <c r="CX15" i="3"/>
  <c r="CY15" i="3"/>
  <c r="CZ15" i="3"/>
  <c r="DB15" i="3" s="1"/>
  <c r="DA15" i="3"/>
  <c r="DC15" i="3"/>
  <c r="A16" i="3"/>
  <c r="CX16" i="3"/>
  <c r="CY16" i="3"/>
  <c r="CZ16" i="3"/>
  <c r="DA16" i="3"/>
  <c r="DB16" i="3"/>
  <c r="DC16" i="3"/>
  <c r="A17" i="3"/>
  <c r="CX17" i="3"/>
  <c r="CY17" i="3"/>
  <c r="CZ17" i="3"/>
  <c r="DA17" i="3"/>
  <c r="DB17" i="3"/>
  <c r="DC17" i="3"/>
  <c r="A18" i="3"/>
  <c r="CX18" i="3"/>
  <c r="CY18" i="3"/>
  <c r="CZ18" i="3"/>
  <c r="DB18" i="3" s="1"/>
  <c r="DA18" i="3"/>
  <c r="DC18" i="3"/>
  <c r="A19" i="3"/>
  <c r="CX19" i="3"/>
  <c r="CY19" i="3"/>
  <c r="CZ19" i="3"/>
  <c r="DB19" i="3" s="1"/>
  <c r="DA19" i="3"/>
  <c r="DC19" i="3"/>
  <c r="A20" i="3"/>
  <c r="CX20" i="3"/>
  <c r="CY20" i="3"/>
  <c r="CZ20" i="3"/>
  <c r="DB20" i="3" s="1"/>
  <c r="DA20" i="3"/>
  <c r="DC20" i="3"/>
  <c r="A21" i="3"/>
  <c r="CX21" i="3"/>
  <c r="CY21" i="3"/>
  <c r="CZ21" i="3"/>
  <c r="DB21" i="3" s="1"/>
  <c r="DA21" i="3"/>
  <c r="DC21" i="3"/>
  <c r="A22" i="3"/>
  <c r="CX22" i="3"/>
  <c r="CY22" i="3"/>
  <c r="CZ22" i="3"/>
  <c r="DB22" i="3" s="1"/>
  <c r="DA22" i="3"/>
  <c r="DC22" i="3"/>
  <c r="A23" i="3"/>
  <c r="CX23" i="3"/>
  <c r="CY23" i="3"/>
  <c r="CZ23" i="3"/>
  <c r="DB23" i="3" s="1"/>
  <c r="DA23" i="3"/>
  <c r="DC23" i="3"/>
  <c r="A24" i="3"/>
  <c r="CX24" i="3"/>
  <c r="CY24" i="3"/>
  <c r="CZ24" i="3"/>
  <c r="DA24" i="3"/>
  <c r="DB24" i="3"/>
  <c r="DC24" i="3"/>
  <c r="A25" i="3"/>
  <c r="CX25" i="3"/>
  <c r="CY25" i="3"/>
  <c r="CZ25" i="3"/>
  <c r="DA25" i="3"/>
  <c r="DB25" i="3"/>
  <c r="DC25" i="3"/>
  <c r="A26" i="3"/>
  <c r="CX26" i="3"/>
  <c r="CY26" i="3"/>
  <c r="CZ26" i="3"/>
  <c r="DB26" i="3" s="1"/>
  <c r="DA26" i="3"/>
  <c r="DC26" i="3"/>
  <c r="A27" i="3"/>
  <c r="CX27" i="3"/>
  <c r="CY27" i="3"/>
  <c r="CZ27" i="3"/>
  <c r="DB27" i="3" s="1"/>
  <c r="DA27" i="3"/>
  <c r="DC27" i="3"/>
  <c r="A28" i="3"/>
  <c r="CX28" i="3"/>
  <c r="CY28" i="3"/>
  <c r="CZ28" i="3"/>
  <c r="DB28" i="3" s="1"/>
  <c r="DA28" i="3"/>
  <c r="DC28" i="3"/>
  <c r="A29" i="3"/>
  <c r="CX29" i="3"/>
  <c r="CY29" i="3"/>
  <c r="CZ29" i="3"/>
  <c r="DB29" i="3" s="1"/>
  <c r="DA29" i="3"/>
  <c r="DC29" i="3"/>
  <c r="A30" i="3"/>
  <c r="CX30" i="3"/>
  <c r="CY30" i="3"/>
  <c r="CZ30" i="3"/>
  <c r="DB30" i="3" s="1"/>
  <c r="DA30" i="3"/>
  <c r="DC30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D24" i="1"/>
  <c r="CR24" i="1" s="1"/>
  <c r="Q24" i="1" s="1"/>
  <c r="AE24" i="1"/>
  <c r="AF24" i="1"/>
  <c r="AG24" i="1"/>
  <c r="CU24" i="1" s="1"/>
  <c r="T24" i="1" s="1"/>
  <c r="AH24" i="1"/>
  <c r="CV24" i="1" s="1"/>
  <c r="U24" i="1" s="1"/>
  <c r="AI24" i="1"/>
  <c r="AJ24" i="1"/>
  <c r="CX24" i="1" s="1"/>
  <c r="W24" i="1" s="1"/>
  <c r="CQ24" i="1"/>
  <c r="P24" i="1" s="1"/>
  <c r="CS24" i="1"/>
  <c r="R24" i="1" s="1"/>
  <c r="CW24" i="1"/>
  <c r="V24" i="1" s="1"/>
  <c r="FR24" i="1"/>
  <c r="GL24" i="1"/>
  <c r="GN24" i="1"/>
  <c r="GO24" i="1"/>
  <c r="GV24" i="1"/>
  <c r="HC24" i="1" s="1"/>
  <c r="GX24" i="1" s="1"/>
  <c r="C25" i="1"/>
  <c r="D25" i="1"/>
  <c r="AC25" i="1"/>
  <c r="AD25" i="1"/>
  <c r="CR25" i="1" s="1"/>
  <c r="Q25" i="1" s="1"/>
  <c r="AE25" i="1"/>
  <c r="CS25" i="1" s="1"/>
  <c r="R25" i="1" s="1"/>
  <c r="AF25" i="1"/>
  <c r="AG25" i="1"/>
  <c r="CU25" i="1" s="1"/>
  <c r="T25" i="1" s="1"/>
  <c r="AH25" i="1"/>
  <c r="AI25" i="1"/>
  <c r="CW25" i="1" s="1"/>
  <c r="V25" i="1" s="1"/>
  <c r="AJ25" i="1"/>
  <c r="CQ25" i="1"/>
  <c r="P25" i="1" s="1"/>
  <c r="CX25" i="1"/>
  <c r="W25" i="1" s="1"/>
  <c r="FR25" i="1"/>
  <c r="GL25" i="1"/>
  <c r="GN25" i="1"/>
  <c r="GO25" i="1"/>
  <c r="GV25" i="1"/>
  <c r="HC25" i="1" s="1"/>
  <c r="GX25" i="1" s="1"/>
  <c r="C26" i="1"/>
  <c r="D26" i="1"/>
  <c r="AC26" i="1"/>
  <c r="AE26" i="1"/>
  <c r="AD26" i="1" s="1"/>
  <c r="CR26" i="1" s="1"/>
  <c r="Q26" i="1" s="1"/>
  <c r="AF26" i="1"/>
  <c r="CT26" i="1" s="1"/>
  <c r="S26" i="1" s="1"/>
  <c r="AG26" i="1"/>
  <c r="CU26" i="1" s="1"/>
  <c r="T26" i="1" s="1"/>
  <c r="AH26" i="1"/>
  <c r="CV26" i="1" s="1"/>
  <c r="U26" i="1" s="1"/>
  <c r="AI26" i="1"/>
  <c r="AJ26" i="1"/>
  <c r="CX26" i="1" s="1"/>
  <c r="W26" i="1" s="1"/>
  <c r="CS26" i="1"/>
  <c r="R26" i="1" s="1"/>
  <c r="CW26" i="1"/>
  <c r="V26" i="1" s="1"/>
  <c r="FR26" i="1"/>
  <c r="GL26" i="1"/>
  <c r="GN26" i="1"/>
  <c r="GP26" i="1"/>
  <c r="GV26" i="1"/>
  <c r="HC26" i="1" s="1"/>
  <c r="GX26" i="1" s="1"/>
  <c r="C27" i="1"/>
  <c r="D27" i="1"/>
  <c r="AC27" i="1"/>
  <c r="CQ27" i="1" s="1"/>
  <c r="P27" i="1" s="1"/>
  <c r="AE27" i="1"/>
  <c r="AF27" i="1"/>
  <c r="CT27" i="1" s="1"/>
  <c r="S27" i="1" s="1"/>
  <c r="U54" i="7" s="1"/>
  <c r="AG27" i="1"/>
  <c r="CU27" i="1" s="1"/>
  <c r="T27" i="1" s="1"/>
  <c r="AH27" i="1"/>
  <c r="H59" i="7" s="1"/>
  <c r="AI27" i="1"/>
  <c r="CW27" i="1" s="1"/>
  <c r="V27" i="1" s="1"/>
  <c r="AJ27" i="1"/>
  <c r="CX27" i="1" s="1"/>
  <c r="W27" i="1" s="1"/>
  <c r="FR27" i="1"/>
  <c r="GL27" i="1"/>
  <c r="GN27" i="1"/>
  <c r="GP27" i="1"/>
  <c r="GV27" i="1"/>
  <c r="HC27" i="1" s="1"/>
  <c r="GX27" i="1" s="1"/>
  <c r="C28" i="1"/>
  <c r="D28" i="1"/>
  <c r="AC28" i="1"/>
  <c r="CQ28" i="1" s="1"/>
  <c r="P28" i="1" s="1"/>
  <c r="AE28" i="1"/>
  <c r="AD28" i="1" s="1"/>
  <c r="AF28" i="1"/>
  <c r="CT28" i="1" s="1"/>
  <c r="S28" i="1" s="1"/>
  <c r="AG28" i="1"/>
  <c r="CU28" i="1" s="1"/>
  <c r="T28" i="1" s="1"/>
  <c r="AH28" i="1"/>
  <c r="CV28" i="1" s="1"/>
  <c r="U28" i="1" s="1"/>
  <c r="AI28" i="1"/>
  <c r="CW28" i="1" s="1"/>
  <c r="V28" i="1" s="1"/>
  <c r="AJ28" i="1"/>
  <c r="CS28" i="1"/>
  <c r="R28" i="1" s="1"/>
  <c r="CX28" i="1"/>
  <c r="W28" i="1" s="1"/>
  <c r="FR28" i="1"/>
  <c r="GL28" i="1"/>
  <c r="GN28" i="1"/>
  <c r="GP28" i="1"/>
  <c r="GV28" i="1"/>
  <c r="HC28" i="1" s="1"/>
  <c r="GX28" i="1" s="1"/>
  <c r="C29" i="1"/>
  <c r="D29" i="1"/>
  <c r="AC29" i="1"/>
  <c r="AE29" i="1"/>
  <c r="AF29" i="1"/>
  <c r="AG29" i="1"/>
  <c r="CU29" i="1" s="1"/>
  <c r="T29" i="1" s="1"/>
  <c r="AH29" i="1"/>
  <c r="AI29" i="1"/>
  <c r="CW29" i="1" s="1"/>
  <c r="V29" i="1" s="1"/>
  <c r="AJ29" i="1"/>
  <c r="GX65" i="7" s="1"/>
  <c r="FR29" i="1"/>
  <c r="GL29" i="1"/>
  <c r="GN29" i="1"/>
  <c r="GP29" i="1"/>
  <c r="GV29" i="1"/>
  <c r="HC29" i="1" s="1"/>
  <c r="GX29" i="1" s="1"/>
  <c r="C30" i="1"/>
  <c r="D30" i="1"/>
  <c r="AC30" i="1"/>
  <c r="CQ30" i="1" s="1"/>
  <c r="P30" i="1" s="1"/>
  <c r="AE30" i="1"/>
  <c r="AD30" i="1" s="1"/>
  <c r="CR30" i="1" s="1"/>
  <c r="Q30" i="1" s="1"/>
  <c r="AF30" i="1"/>
  <c r="AG30" i="1"/>
  <c r="CU30" i="1" s="1"/>
  <c r="T30" i="1" s="1"/>
  <c r="AH30" i="1"/>
  <c r="AI30" i="1"/>
  <c r="CW30" i="1" s="1"/>
  <c r="V30" i="1" s="1"/>
  <c r="AJ30" i="1"/>
  <c r="CT30" i="1"/>
  <c r="S30" i="1" s="1"/>
  <c r="CV30" i="1"/>
  <c r="U30" i="1" s="1"/>
  <c r="CX30" i="1"/>
  <c r="W30" i="1" s="1"/>
  <c r="FR30" i="1"/>
  <c r="GL30" i="1"/>
  <c r="GN30" i="1"/>
  <c r="GO30" i="1"/>
  <c r="GV30" i="1"/>
  <c r="HC30" i="1" s="1"/>
  <c r="GX30" i="1" s="1"/>
  <c r="C31" i="1"/>
  <c r="D31" i="1"/>
  <c r="AC31" i="1"/>
  <c r="AE31" i="1"/>
  <c r="CS31" i="1" s="1"/>
  <c r="R31" i="1" s="1"/>
  <c r="AF31" i="1"/>
  <c r="AG31" i="1"/>
  <c r="CU31" i="1" s="1"/>
  <c r="T31" i="1" s="1"/>
  <c r="AH31" i="1"/>
  <c r="AI31" i="1"/>
  <c r="CW31" i="1" s="1"/>
  <c r="V31" i="1" s="1"/>
  <c r="AJ31" i="1"/>
  <c r="CX31" i="1" s="1"/>
  <c r="W31" i="1" s="1"/>
  <c r="FR31" i="1"/>
  <c r="GL31" i="1"/>
  <c r="GN31" i="1"/>
  <c r="GO31" i="1"/>
  <c r="GV31" i="1"/>
  <c r="HC31" i="1"/>
  <c r="GX31" i="1" s="1"/>
  <c r="AC32" i="1"/>
  <c r="AE32" i="1"/>
  <c r="CS32" i="1" s="1"/>
  <c r="R32" i="1" s="1"/>
  <c r="AF32" i="1"/>
  <c r="AG32" i="1"/>
  <c r="CU32" i="1" s="1"/>
  <c r="T32" i="1" s="1"/>
  <c r="AH32" i="1"/>
  <c r="AI32" i="1"/>
  <c r="CW32" i="1" s="1"/>
  <c r="V32" i="1" s="1"/>
  <c r="AJ32" i="1"/>
  <c r="CT32" i="1"/>
  <c r="S32" i="1" s="1"/>
  <c r="CV32" i="1"/>
  <c r="U32" i="1" s="1"/>
  <c r="CX32" i="1"/>
  <c r="W32" i="1" s="1"/>
  <c r="FR32" i="1"/>
  <c r="GL32" i="1"/>
  <c r="GO32" i="1"/>
  <c r="GP32" i="1"/>
  <c r="GV32" i="1"/>
  <c r="GX32" i="1"/>
  <c r="HC32" i="1"/>
  <c r="AC33" i="1"/>
  <c r="AE33" i="1"/>
  <c r="CS33" i="1" s="1"/>
  <c r="R33" i="1" s="1"/>
  <c r="AF33" i="1"/>
  <c r="CT33" i="1" s="1"/>
  <c r="S33" i="1" s="1"/>
  <c r="AG33" i="1"/>
  <c r="CU33" i="1" s="1"/>
  <c r="T33" i="1" s="1"/>
  <c r="AH33" i="1"/>
  <c r="AI33" i="1"/>
  <c r="CW33" i="1" s="1"/>
  <c r="V33" i="1" s="1"/>
  <c r="AJ33" i="1"/>
  <c r="GX76" i="7" s="1"/>
  <c r="CV33" i="1"/>
  <c r="U33" i="1" s="1"/>
  <c r="FR33" i="1"/>
  <c r="GL33" i="1"/>
  <c r="GO33" i="1"/>
  <c r="GP33" i="1"/>
  <c r="GV33" i="1"/>
  <c r="HC33" i="1" s="1"/>
  <c r="GX33" i="1" s="1"/>
  <c r="AC34" i="1"/>
  <c r="AE34" i="1"/>
  <c r="CS34" i="1" s="1"/>
  <c r="R34" i="1" s="1"/>
  <c r="AF34" i="1"/>
  <c r="AG34" i="1"/>
  <c r="CU34" i="1" s="1"/>
  <c r="T34" i="1" s="1"/>
  <c r="AH34" i="1"/>
  <c r="AI34" i="1"/>
  <c r="CW34" i="1" s="1"/>
  <c r="V34" i="1" s="1"/>
  <c r="AJ34" i="1"/>
  <c r="CT34" i="1"/>
  <c r="S34" i="1" s="1"/>
  <c r="CV34" i="1"/>
  <c r="U34" i="1" s="1"/>
  <c r="CX34" i="1"/>
  <c r="W34" i="1" s="1"/>
  <c r="FR34" i="1"/>
  <c r="GL34" i="1"/>
  <c r="GO34" i="1"/>
  <c r="GP34" i="1"/>
  <c r="GV34" i="1"/>
  <c r="HC34" i="1" s="1"/>
  <c r="GX34" i="1" s="1"/>
  <c r="AC35" i="1"/>
  <c r="AE35" i="1"/>
  <c r="CS35" i="1" s="1"/>
  <c r="R35" i="1" s="1"/>
  <c r="AF35" i="1"/>
  <c r="CT35" i="1" s="1"/>
  <c r="S35" i="1" s="1"/>
  <c r="AG35" i="1"/>
  <c r="CU35" i="1" s="1"/>
  <c r="T35" i="1" s="1"/>
  <c r="AH35" i="1"/>
  <c r="AI35" i="1"/>
  <c r="CW35" i="1" s="1"/>
  <c r="V35" i="1" s="1"/>
  <c r="AJ35" i="1"/>
  <c r="CX35" i="1" s="1"/>
  <c r="W35" i="1" s="1"/>
  <c r="CV35" i="1"/>
  <c r="U35" i="1" s="1"/>
  <c r="FR35" i="1"/>
  <c r="GL35" i="1"/>
  <c r="GO35" i="1"/>
  <c r="GP35" i="1"/>
  <c r="GV35" i="1"/>
  <c r="HC35" i="1"/>
  <c r="GX35" i="1" s="1"/>
  <c r="AC36" i="1"/>
  <c r="AE36" i="1"/>
  <c r="CS36" i="1" s="1"/>
  <c r="R36" i="1" s="1"/>
  <c r="AF36" i="1"/>
  <c r="AG36" i="1"/>
  <c r="CU36" i="1" s="1"/>
  <c r="T36" i="1" s="1"/>
  <c r="AH36" i="1"/>
  <c r="AI36" i="1"/>
  <c r="CW36" i="1" s="1"/>
  <c r="V36" i="1" s="1"/>
  <c r="AJ36" i="1"/>
  <c r="CT36" i="1"/>
  <c r="S36" i="1" s="1"/>
  <c r="CV36" i="1"/>
  <c r="U36" i="1" s="1"/>
  <c r="CX36" i="1"/>
  <c r="W36" i="1" s="1"/>
  <c r="FR36" i="1"/>
  <c r="GL36" i="1"/>
  <c r="GO36" i="1"/>
  <c r="GP36" i="1"/>
  <c r="GV36" i="1"/>
  <c r="GX36" i="1"/>
  <c r="HC36" i="1"/>
  <c r="AC37" i="1"/>
  <c r="AE37" i="1"/>
  <c r="CS37" i="1" s="1"/>
  <c r="R37" i="1" s="1"/>
  <c r="AF37" i="1"/>
  <c r="CT37" i="1" s="1"/>
  <c r="S37" i="1" s="1"/>
  <c r="AG37" i="1"/>
  <c r="AH37" i="1"/>
  <c r="AI37" i="1"/>
  <c r="CW37" i="1" s="1"/>
  <c r="V37" i="1" s="1"/>
  <c r="AJ37" i="1"/>
  <c r="CX37" i="1" s="1"/>
  <c r="W37" i="1" s="1"/>
  <c r="CV37" i="1"/>
  <c r="U37" i="1" s="1"/>
  <c r="FR37" i="1"/>
  <c r="GL37" i="1"/>
  <c r="GO37" i="1"/>
  <c r="GP37" i="1"/>
  <c r="GV37" i="1"/>
  <c r="HC37" i="1" s="1"/>
  <c r="GX37" i="1" s="1"/>
  <c r="AC38" i="1"/>
  <c r="AE38" i="1"/>
  <c r="CS38" i="1" s="1"/>
  <c r="R38" i="1" s="1"/>
  <c r="AF38" i="1"/>
  <c r="AG38" i="1"/>
  <c r="CU38" i="1" s="1"/>
  <c r="T38" i="1" s="1"/>
  <c r="AH38" i="1"/>
  <c r="AI38" i="1"/>
  <c r="CW38" i="1" s="1"/>
  <c r="V38" i="1" s="1"/>
  <c r="AJ38" i="1"/>
  <c r="CT38" i="1"/>
  <c r="S38" i="1" s="1"/>
  <c r="CV38" i="1"/>
  <c r="U38" i="1" s="1"/>
  <c r="CX38" i="1"/>
  <c r="W38" i="1" s="1"/>
  <c r="FR38" i="1"/>
  <c r="GL38" i="1"/>
  <c r="GO38" i="1"/>
  <c r="GP38" i="1"/>
  <c r="GV38" i="1"/>
  <c r="GX38" i="1"/>
  <c r="HC38" i="1"/>
  <c r="AC39" i="1"/>
  <c r="AE39" i="1"/>
  <c r="CS39" i="1" s="1"/>
  <c r="R39" i="1" s="1"/>
  <c r="AF39" i="1"/>
  <c r="CT39" i="1" s="1"/>
  <c r="S39" i="1" s="1"/>
  <c r="AG39" i="1"/>
  <c r="CU39" i="1" s="1"/>
  <c r="T39" i="1" s="1"/>
  <c r="AH39" i="1"/>
  <c r="AI39" i="1"/>
  <c r="CW39" i="1" s="1"/>
  <c r="V39" i="1" s="1"/>
  <c r="AJ39" i="1"/>
  <c r="CX39" i="1" s="1"/>
  <c r="W39" i="1" s="1"/>
  <c r="CV39" i="1"/>
  <c r="U39" i="1" s="1"/>
  <c r="FR39" i="1"/>
  <c r="GL39" i="1"/>
  <c r="GO39" i="1"/>
  <c r="GP39" i="1"/>
  <c r="GV39" i="1"/>
  <c r="HC39" i="1"/>
  <c r="GX39" i="1" s="1"/>
  <c r="B41" i="1"/>
  <c r="B22" i="1" s="1"/>
  <c r="C41" i="1"/>
  <c r="C22" i="1" s="1"/>
  <c r="D41" i="1"/>
  <c r="D22" i="1" s="1"/>
  <c r="F41" i="1"/>
  <c r="F22" i="1" s="1"/>
  <c r="G41" i="1"/>
  <c r="G22" i="1" s="1"/>
  <c r="AO41" i="1"/>
  <c r="BX41" i="1"/>
  <c r="BX22" i="1" s="1"/>
  <c r="CK41" i="1"/>
  <c r="CK22" i="1" s="1"/>
  <c r="CL41" i="1"/>
  <c r="FP41" i="1"/>
  <c r="FP22" i="1" s="1"/>
  <c r="GC41" i="1"/>
  <c r="GC22" i="1" s="1"/>
  <c r="GD41" i="1"/>
  <c r="B70" i="1"/>
  <c r="B18" i="1" s="1"/>
  <c r="C70" i="1"/>
  <c r="C18" i="1" s="1"/>
  <c r="D70" i="1"/>
  <c r="D18" i="1" s="1"/>
  <c r="F70" i="1"/>
  <c r="F18" i="1" s="1"/>
  <c r="G70" i="1"/>
  <c r="G18" i="1" s="1"/>
  <c r="AO70" i="1"/>
  <c r="AO18" i="1" s="1"/>
  <c r="GX82" i="7" l="1"/>
  <c r="ET41" i="1"/>
  <c r="CX33" i="1"/>
  <c r="W33" i="1" s="1"/>
  <c r="CX29" i="1"/>
  <c r="W29" i="1" s="1"/>
  <c r="AB24" i="1"/>
  <c r="GW85" i="7"/>
  <c r="GX79" i="7"/>
  <c r="FJ88" i="7" s="1"/>
  <c r="EG41" i="1"/>
  <c r="AB26" i="1"/>
  <c r="GX85" i="7"/>
  <c r="FJ14" i="6" s="1"/>
  <c r="CU37" i="1"/>
  <c r="T37" i="1" s="1"/>
  <c r="GW82" i="7"/>
  <c r="GW79" i="7"/>
  <c r="GW65" i="7"/>
  <c r="T85" i="7"/>
  <c r="H85" i="7"/>
  <c r="T82" i="7"/>
  <c r="H82" i="7"/>
  <c r="H79" i="7"/>
  <c r="T79" i="7"/>
  <c r="T76" i="7"/>
  <c r="H76" i="7"/>
  <c r="CT31" i="1"/>
  <c r="S31" i="1" s="1"/>
  <c r="U71" i="7" s="1"/>
  <c r="T73" i="7"/>
  <c r="T72" i="7"/>
  <c r="H72" i="7"/>
  <c r="T71" i="7"/>
  <c r="H73" i="7"/>
  <c r="H71" i="7"/>
  <c r="CV31" i="1"/>
  <c r="U31" i="1" s="1"/>
  <c r="I74" i="7" s="1"/>
  <c r="H74" i="7"/>
  <c r="FQ41" i="1"/>
  <c r="EH41" i="1" s="1"/>
  <c r="FR41" i="1"/>
  <c r="FY41" i="1" s="1"/>
  <c r="FY22" i="1" s="1"/>
  <c r="CT29" i="1"/>
  <c r="S29" i="1" s="1"/>
  <c r="U62" i="7" s="1"/>
  <c r="T62" i="7"/>
  <c r="H67" i="7"/>
  <c r="T66" i="7"/>
  <c r="H62" i="7"/>
  <c r="T67" i="7"/>
  <c r="H66" i="7"/>
  <c r="CS29" i="1"/>
  <c r="R29" i="1" s="1"/>
  <c r="K64" i="7" s="1"/>
  <c r="GM64" i="7"/>
  <c r="I64" i="7" s="1"/>
  <c r="H64" i="7"/>
  <c r="CV29" i="1"/>
  <c r="U29" i="1" s="1"/>
  <c r="I68" i="7" s="1"/>
  <c r="H68" i="7"/>
  <c r="AJ41" i="1"/>
  <c r="AJ22" i="1" s="1"/>
  <c r="H65" i="7"/>
  <c r="T65" i="7"/>
  <c r="BZ41" i="1"/>
  <c r="BZ22" i="1" s="1"/>
  <c r="GB41" i="1"/>
  <c r="GB22" i="1" s="1"/>
  <c r="AI41" i="1"/>
  <c r="AI22" i="1" s="1"/>
  <c r="BY41" i="1"/>
  <c r="AP41" i="1" s="1"/>
  <c r="EB41" i="1"/>
  <c r="EB22" i="1" s="1"/>
  <c r="EA41" i="1"/>
  <c r="DN41" i="1" s="1"/>
  <c r="K54" i="7"/>
  <c r="T54" i="7"/>
  <c r="H57" i="7"/>
  <c r="H58" i="7"/>
  <c r="T57" i="7"/>
  <c r="H54" i="7"/>
  <c r="T58" i="7"/>
  <c r="CV27" i="1"/>
  <c r="U27" i="1" s="1"/>
  <c r="I59" i="7" s="1"/>
  <c r="GM56" i="7"/>
  <c r="H56" i="7"/>
  <c r="CV25" i="1"/>
  <c r="U25" i="1" s="1"/>
  <c r="I51" i="7" s="1"/>
  <c r="H51" i="7"/>
  <c r="CT25" i="1"/>
  <c r="S25" i="1" s="1"/>
  <c r="CP25" i="1" s="1"/>
  <c r="O25" i="1" s="1"/>
  <c r="T49" i="7"/>
  <c r="H48" i="7"/>
  <c r="T50" i="7"/>
  <c r="H49" i="7"/>
  <c r="T48" i="7"/>
  <c r="H50" i="7"/>
  <c r="AB25" i="1"/>
  <c r="H47" i="7" s="1"/>
  <c r="AB28" i="1"/>
  <c r="F74" i="1"/>
  <c r="BB41" i="1"/>
  <c r="CZ39" i="1"/>
  <c r="Y39" i="1" s="1"/>
  <c r="CY39" i="1"/>
  <c r="X39" i="1" s="1"/>
  <c r="CZ35" i="1"/>
  <c r="Y35" i="1" s="1"/>
  <c r="CY35" i="1"/>
  <c r="X35" i="1" s="1"/>
  <c r="CZ31" i="1"/>
  <c r="Y31" i="1" s="1"/>
  <c r="U73" i="7" s="1"/>
  <c r="K73" i="7" s="1"/>
  <c r="CY31" i="1"/>
  <c r="X31" i="1" s="1"/>
  <c r="U72" i="7" s="1"/>
  <c r="K72" i="7" s="1"/>
  <c r="CP30" i="1"/>
  <c r="O30" i="1" s="1"/>
  <c r="DY41" i="1"/>
  <c r="AH41" i="1"/>
  <c r="CZ38" i="1"/>
  <c r="Y38" i="1" s="1"/>
  <c r="CY38" i="1"/>
  <c r="X38" i="1" s="1"/>
  <c r="CZ34" i="1"/>
  <c r="Y34" i="1" s="1"/>
  <c r="CY34" i="1"/>
  <c r="X34" i="1" s="1"/>
  <c r="AB33" i="1"/>
  <c r="AG41" i="1"/>
  <c r="CY28" i="1"/>
  <c r="X28" i="1" s="1"/>
  <c r="CZ28" i="1"/>
  <c r="Y28" i="1" s="1"/>
  <c r="GD22" i="1"/>
  <c r="EU41" i="1"/>
  <c r="ET70" i="1"/>
  <c r="V41" i="1"/>
  <c r="CZ37" i="1"/>
  <c r="Y37" i="1" s="1"/>
  <c r="CY37" i="1"/>
  <c r="X37" i="1" s="1"/>
  <c r="CZ33" i="1"/>
  <c r="Y33" i="1" s="1"/>
  <c r="CY33" i="1"/>
  <c r="X33" i="1" s="1"/>
  <c r="CJ41" i="1"/>
  <c r="CL22" i="1"/>
  <c r="BC41" i="1"/>
  <c r="AO22" i="1"/>
  <c r="F45" i="1"/>
  <c r="AB39" i="1"/>
  <c r="CZ36" i="1"/>
  <c r="Y36" i="1" s="1"/>
  <c r="CY36" i="1"/>
  <c r="X36" i="1" s="1"/>
  <c r="CZ32" i="1"/>
  <c r="Y32" i="1" s="1"/>
  <c r="CY32" i="1"/>
  <c r="X32" i="1" s="1"/>
  <c r="CQ39" i="1"/>
  <c r="P39" i="1" s="1"/>
  <c r="AD39" i="1"/>
  <c r="CR39" i="1" s="1"/>
  <c r="Q39" i="1" s="1"/>
  <c r="CQ38" i="1"/>
  <c r="P38" i="1" s="1"/>
  <c r="AD38" i="1"/>
  <c r="CR38" i="1" s="1"/>
  <c r="Q38" i="1" s="1"/>
  <c r="CQ37" i="1"/>
  <c r="P37" i="1" s="1"/>
  <c r="AD37" i="1"/>
  <c r="CR37" i="1" s="1"/>
  <c r="Q37" i="1" s="1"/>
  <c r="CQ36" i="1"/>
  <c r="P36" i="1" s="1"/>
  <c r="AD36" i="1"/>
  <c r="CR36" i="1" s="1"/>
  <c r="Q36" i="1" s="1"/>
  <c r="CQ35" i="1"/>
  <c r="P35" i="1" s="1"/>
  <c r="AD35" i="1"/>
  <c r="CR35" i="1" s="1"/>
  <c r="Q35" i="1" s="1"/>
  <c r="CQ34" i="1"/>
  <c r="P34" i="1" s="1"/>
  <c r="AD34" i="1"/>
  <c r="CR34" i="1" s="1"/>
  <c r="Q34" i="1" s="1"/>
  <c r="CQ33" i="1"/>
  <c r="P33" i="1" s="1"/>
  <c r="U76" i="7" s="1"/>
  <c r="AD33" i="1"/>
  <c r="CR33" i="1" s="1"/>
  <c r="Q33" i="1" s="1"/>
  <c r="CQ32" i="1"/>
  <c r="P32" i="1" s="1"/>
  <c r="AD32" i="1"/>
  <c r="CR32" i="1" s="1"/>
  <c r="Q32" i="1" s="1"/>
  <c r="CQ31" i="1"/>
  <c r="P31" i="1" s="1"/>
  <c r="AD31" i="1"/>
  <c r="CR31" i="1" s="1"/>
  <c r="Q31" i="1" s="1"/>
  <c r="CS30" i="1"/>
  <c r="R30" i="1" s="1"/>
  <c r="AE41" i="1" s="1"/>
  <c r="AB30" i="1"/>
  <c r="CQ29" i="1"/>
  <c r="P29" i="1" s="1"/>
  <c r="U65" i="7" s="1"/>
  <c r="K65" i="7" s="1"/>
  <c r="AD29" i="1"/>
  <c r="CR28" i="1"/>
  <c r="Q28" i="1" s="1"/>
  <c r="AD27" i="1"/>
  <c r="CS27" i="1"/>
  <c r="R27" i="1" s="1"/>
  <c r="CZ26" i="1"/>
  <c r="Y26" i="1" s="1"/>
  <c r="CY26" i="1"/>
  <c r="X26" i="1" s="1"/>
  <c r="CQ26" i="1"/>
  <c r="P26" i="1" s="1"/>
  <c r="CT24" i="1"/>
  <c r="S24" i="1" s="1"/>
  <c r="FI14" i="6" l="1"/>
  <c r="FI88" i="7"/>
  <c r="ET22" i="1"/>
  <c r="DX88" i="7"/>
  <c r="DX14" i="6"/>
  <c r="P54" i="1"/>
  <c r="DY14" i="6"/>
  <c r="DY88" i="7"/>
  <c r="AB38" i="1"/>
  <c r="EG22" i="1"/>
  <c r="DD88" i="7"/>
  <c r="DD14" i="6"/>
  <c r="P45" i="1"/>
  <c r="EG70" i="1"/>
  <c r="P50" i="1"/>
  <c r="V16" i="2" s="1"/>
  <c r="V18" i="2" s="1"/>
  <c r="DS14" i="6"/>
  <c r="DS88" i="7"/>
  <c r="J97" i="7" s="1"/>
  <c r="DI14" i="6"/>
  <c r="DI88" i="7"/>
  <c r="P64" i="1"/>
  <c r="EU14" i="6"/>
  <c r="EU88" i="7"/>
  <c r="CX14" i="6"/>
  <c r="CX88" i="7"/>
  <c r="I56" i="7"/>
  <c r="EY14" i="6"/>
  <c r="EY88" i="7"/>
  <c r="CP39" i="1"/>
  <c r="O39" i="1" s="1"/>
  <c r="GN39" i="1" s="1"/>
  <c r="U85" i="7"/>
  <c r="R87" i="7"/>
  <c r="HB85" i="7"/>
  <c r="GQ85" i="7"/>
  <c r="I85" i="7"/>
  <c r="GJ85" i="7"/>
  <c r="GP85" i="7"/>
  <c r="GS85" i="7"/>
  <c r="GN85" i="7"/>
  <c r="CP38" i="1"/>
  <c r="O38" i="1" s="1"/>
  <c r="GN38" i="1" s="1"/>
  <c r="CP37" i="1"/>
  <c r="O37" i="1" s="1"/>
  <c r="GN37" i="1" s="1"/>
  <c r="U82" i="7"/>
  <c r="R84" i="7"/>
  <c r="HB82" i="7"/>
  <c r="GQ82" i="7"/>
  <c r="I82" i="7"/>
  <c r="GN82" i="7"/>
  <c r="GP82" i="7"/>
  <c r="GS82" i="7"/>
  <c r="GJ82" i="7"/>
  <c r="CP36" i="1"/>
  <c r="O36" i="1" s="1"/>
  <c r="CP35" i="1"/>
  <c r="O35" i="1" s="1"/>
  <c r="GM35" i="1" s="1"/>
  <c r="U79" i="7"/>
  <c r="R81" i="7"/>
  <c r="HB79" i="7"/>
  <c r="GQ79" i="7"/>
  <c r="I79" i="7"/>
  <c r="GN79" i="7"/>
  <c r="GS79" i="7"/>
  <c r="GJ79" i="7"/>
  <c r="GP79" i="7"/>
  <c r="CP34" i="1"/>
  <c r="O34" i="1" s="1"/>
  <c r="GM34" i="1" s="1"/>
  <c r="S78" i="7"/>
  <c r="J78" i="7" s="1"/>
  <c r="K76" i="7"/>
  <c r="R78" i="7"/>
  <c r="HB76" i="7"/>
  <c r="GQ76" i="7"/>
  <c r="I76" i="7"/>
  <c r="GP76" i="7"/>
  <c r="GN76" i="7"/>
  <c r="GS76" i="7"/>
  <c r="GJ76" i="7"/>
  <c r="EH70" i="1"/>
  <c r="EH18" i="1" s="1"/>
  <c r="FQ22" i="1"/>
  <c r="EP41" i="1"/>
  <c r="EH22" i="1"/>
  <c r="GA41" i="1"/>
  <c r="ER41" i="1" s="1"/>
  <c r="CP33" i="1"/>
  <c r="O33" i="1" s="1"/>
  <c r="GM33" i="1" s="1"/>
  <c r="CP32" i="1"/>
  <c r="O32" i="1" s="1"/>
  <c r="GM32" i="1" s="1"/>
  <c r="CI41" i="1"/>
  <c r="AZ41" i="1" s="1"/>
  <c r="FR22" i="1"/>
  <c r="I72" i="7"/>
  <c r="HE72" i="7"/>
  <c r="GY72" i="7"/>
  <c r="CP31" i="1"/>
  <c r="O31" i="1" s="1"/>
  <c r="GP31" i="1" s="1"/>
  <c r="CZ25" i="1"/>
  <c r="Y25" i="1" s="1"/>
  <c r="U50" i="7" s="1"/>
  <c r="K50" i="7" s="1"/>
  <c r="GZ73" i="7"/>
  <c r="I73" i="7"/>
  <c r="HE73" i="7"/>
  <c r="R75" i="7"/>
  <c r="GJ71" i="7"/>
  <c r="I71" i="7"/>
  <c r="HE71" i="7"/>
  <c r="GK71" i="7"/>
  <c r="S75" i="7"/>
  <c r="J75" i="7" s="1"/>
  <c r="K71" i="7"/>
  <c r="DO41" i="1"/>
  <c r="CY25" i="1"/>
  <c r="X25" i="1" s="1"/>
  <c r="U49" i="7" s="1"/>
  <c r="K49" i="7" s="1"/>
  <c r="ES41" i="1"/>
  <c r="W41" i="1"/>
  <c r="F65" i="1" s="1"/>
  <c r="EI41" i="1"/>
  <c r="CY29" i="1"/>
  <c r="X29" i="1" s="1"/>
  <c r="U66" i="7" s="1"/>
  <c r="K66" i="7" s="1"/>
  <c r="CG41" i="1"/>
  <c r="CG22" i="1" s="1"/>
  <c r="CZ29" i="1"/>
  <c r="Y29" i="1" s="1"/>
  <c r="U67" i="7" s="1"/>
  <c r="K67" i="7" s="1"/>
  <c r="GN65" i="7"/>
  <c r="GP65" i="7"/>
  <c r="GS65" i="7"/>
  <c r="GJ65" i="7"/>
  <c r="HC65" i="7"/>
  <c r="GQ65" i="7"/>
  <c r="I65" i="7"/>
  <c r="I66" i="7"/>
  <c r="HC66" i="7"/>
  <c r="GY66" i="7"/>
  <c r="GZ67" i="7"/>
  <c r="I67" i="7"/>
  <c r="HC67" i="7"/>
  <c r="HC62" i="7"/>
  <c r="I62" i="7"/>
  <c r="GK62" i="7"/>
  <c r="GJ62" i="7"/>
  <c r="K62" i="7"/>
  <c r="AQ41" i="1"/>
  <c r="F51" i="1" s="1"/>
  <c r="BY22" i="1"/>
  <c r="CR29" i="1"/>
  <c r="Q29" i="1" s="1"/>
  <c r="U63" i="7" s="1"/>
  <c r="K63" i="7" s="1"/>
  <c r="H63" i="7"/>
  <c r="T63" i="7"/>
  <c r="R69" i="7" s="1"/>
  <c r="EA22" i="1"/>
  <c r="DZ41" i="1"/>
  <c r="DM41" i="1" s="1"/>
  <c r="GZ58" i="7"/>
  <c r="I58" i="7"/>
  <c r="HC58" i="7"/>
  <c r="CY27" i="1"/>
  <c r="X27" i="1" s="1"/>
  <c r="U57" i="7" s="1"/>
  <c r="K57" i="7" s="1"/>
  <c r="K56" i="7"/>
  <c r="HC54" i="7"/>
  <c r="GJ54" i="7"/>
  <c r="GK54" i="7"/>
  <c r="I54" i="7"/>
  <c r="I57" i="7"/>
  <c r="HC57" i="7"/>
  <c r="GY57" i="7"/>
  <c r="CR27" i="1"/>
  <c r="Q27" i="1" s="1"/>
  <c r="CP27" i="1" s="1"/>
  <c r="O27" i="1" s="1"/>
  <c r="T55" i="7"/>
  <c r="R60" i="7" s="1"/>
  <c r="H55" i="7"/>
  <c r="GZ50" i="7"/>
  <c r="I50" i="7"/>
  <c r="HE50" i="7"/>
  <c r="I49" i="7"/>
  <c r="HE49" i="7"/>
  <c r="GY49" i="7"/>
  <c r="DN22" i="1"/>
  <c r="DN70" i="1"/>
  <c r="R52" i="7"/>
  <c r="I48" i="7"/>
  <c r="HE48" i="7"/>
  <c r="GK48" i="7"/>
  <c r="GJ48" i="7"/>
  <c r="DX41" i="1"/>
  <c r="U48" i="7"/>
  <c r="CZ24" i="1"/>
  <c r="Y24" i="1" s="1"/>
  <c r="CY24" i="1"/>
  <c r="X24" i="1" s="1"/>
  <c r="AF41" i="1"/>
  <c r="GM38" i="1"/>
  <c r="V22" i="1"/>
  <c r="F64" i="1"/>
  <c r="V70" i="1"/>
  <c r="ET18" i="1"/>
  <c r="P83" i="1"/>
  <c r="CP26" i="1"/>
  <c r="O26" i="1" s="1"/>
  <c r="AC41" i="1"/>
  <c r="AB29" i="1"/>
  <c r="H61" i="7" s="1"/>
  <c r="AB35" i="1"/>
  <c r="CJ22" i="1"/>
  <c r="BA41" i="1"/>
  <c r="AB36" i="1"/>
  <c r="AP22" i="1"/>
  <c r="F50" i="1"/>
  <c r="G16" i="2" s="1"/>
  <c r="G18" i="2" s="1"/>
  <c r="AP70" i="1"/>
  <c r="ES70" i="1"/>
  <c r="EU22" i="1"/>
  <c r="P57" i="1"/>
  <c r="EU70" i="1"/>
  <c r="AG22" i="1"/>
  <c r="T41" i="1"/>
  <c r="AB34" i="1"/>
  <c r="AE22" i="1"/>
  <c r="R41" i="1"/>
  <c r="GN36" i="1"/>
  <c r="GM36" i="1"/>
  <c r="DU41" i="1"/>
  <c r="GN35" i="1"/>
  <c r="AB31" i="1"/>
  <c r="H70" i="7" s="1"/>
  <c r="AB32" i="1"/>
  <c r="CI22" i="1"/>
  <c r="CZ30" i="1"/>
  <c r="Y30" i="1" s="1"/>
  <c r="AH22" i="1"/>
  <c r="U41" i="1"/>
  <c r="W22" i="1"/>
  <c r="GN32" i="1"/>
  <c r="AB27" i="1"/>
  <c r="H53" i="7" s="1"/>
  <c r="CP28" i="1"/>
  <c r="O28" i="1" s="1"/>
  <c r="AD41" i="1"/>
  <c r="GM31" i="1"/>
  <c r="CP24" i="1"/>
  <c r="O24" i="1" s="1"/>
  <c r="CZ27" i="1"/>
  <c r="Y27" i="1" s="1"/>
  <c r="DW41" i="1"/>
  <c r="BC22" i="1"/>
  <c r="F57" i="1"/>
  <c r="BC70" i="1"/>
  <c r="GA22" i="1"/>
  <c r="CY30" i="1"/>
  <c r="X30" i="1" s="1"/>
  <c r="GP30" i="1" s="1"/>
  <c r="AB37" i="1"/>
  <c r="DY22" i="1"/>
  <c r="DL41" i="1"/>
  <c r="BB22" i="1"/>
  <c r="F54" i="1"/>
  <c r="BB70" i="1"/>
  <c r="FC88" i="7" l="1"/>
  <c r="FC14" i="6"/>
  <c r="FB88" i="7"/>
  <c r="FB14" i="6"/>
  <c r="GM39" i="1"/>
  <c r="EZ14" i="6"/>
  <c r="EZ88" i="7"/>
  <c r="FN88" i="7"/>
  <c r="H95" i="7" s="1"/>
  <c r="FN14" i="6"/>
  <c r="EG18" i="1"/>
  <c r="P74" i="1"/>
  <c r="FQ14" i="6"/>
  <c r="FQ88" i="7"/>
  <c r="H98" i="7" s="1"/>
  <c r="P88" i="7"/>
  <c r="FE14" i="6"/>
  <c r="FE88" i="7"/>
  <c r="ES22" i="1"/>
  <c r="DW14" i="6"/>
  <c r="DW88" i="7"/>
  <c r="P48" i="1"/>
  <c r="DG14" i="6"/>
  <c r="DG88" i="7"/>
  <c r="FL14" i="6"/>
  <c r="FL88" i="7"/>
  <c r="H92" i="7" s="1"/>
  <c r="DL14" i="6"/>
  <c r="DL88" i="7"/>
  <c r="FK14" i="6"/>
  <c r="FK88" i="7"/>
  <c r="H91" i="7" s="1"/>
  <c r="EW88" i="7"/>
  <c r="I38" i="7" s="1"/>
  <c r="EW14" i="6"/>
  <c r="ET14" i="6"/>
  <c r="ET88" i="7"/>
  <c r="I39" i="7" s="1"/>
  <c r="CW14" i="6"/>
  <c r="CW88" i="7"/>
  <c r="J39" i="7" s="1"/>
  <c r="EI70" i="1"/>
  <c r="P80" i="1" s="1"/>
  <c r="DJ14" i="6"/>
  <c r="DJ88" i="7"/>
  <c r="DO22" i="1"/>
  <c r="DM14" i="6"/>
  <c r="DM88" i="7"/>
  <c r="DK14" i="6"/>
  <c r="DK88" i="7"/>
  <c r="GM37" i="1"/>
  <c r="W70" i="1"/>
  <c r="F94" i="1" s="1"/>
  <c r="P79" i="1"/>
  <c r="EI22" i="1"/>
  <c r="P65" i="1"/>
  <c r="H87" i="7"/>
  <c r="HA87" i="7"/>
  <c r="S87" i="7"/>
  <c r="J87" i="7" s="1"/>
  <c r="K85" i="7"/>
  <c r="GN34" i="1"/>
  <c r="CB41" i="1" s="1"/>
  <c r="CB22" i="1" s="1"/>
  <c r="GP25" i="1"/>
  <c r="FV41" i="1" s="1"/>
  <c r="FV22" i="1" s="1"/>
  <c r="HA84" i="7"/>
  <c r="H84" i="7"/>
  <c r="S84" i="7"/>
  <c r="J84" i="7" s="1"/>
  <c r="K82" i="7"/>
  <c r="DO70" i="1"/>
  <c r="DO18" i="1" s="1"/>
  <c r="AX41" i="1"/>
  <c r="AX70" i="1" s="1"/>
  <c r="P61" i="1"/>
  <c r="AQ22" i="1"/>
  <c r="GN33" i="1"/>
  <c r="FT41" i="1" s="1"/>
  <c r="H81" i="7"/>
  <c r="HA81" i="7"/>
  <c r="S81" i="7"/>
  <c r="J81" i="7" s="1"/>
  <c r="K79" i="7"/>
  <c r="EP70" i="1"/>
  <c r="EP18" i="1" s="1"/>
  <c r="EP22" i="1"/>
  <c r="CP29" i="1"/>
  <c r="O29" i="1" s="1"/>
  <c r="GO29" i="1" s="1"/>
  <c r="GM25" i="1"/>
  <c r="H78" i="7"/>
  <c r="HA78" i="7"/>
  <c r="EC41" i="1"/>
  <c r="DP41" i="1" s="1"/>
  <c r="HA75" i="7"/>
  <c r="H75" i="7"/>
  <c r="AQ70" i="1"/>
  <c r="AQ18" i="1" s="1"/>
  <c r="P51" i="1"/>
  <c r="HA69" i="7"/>
  <c r="H69" i="7"/>
  <c r="S69" i="7"/>
  <c r="J69" i="7" s="1"/>
  <c r="DZ22" i="1"/>
  <c r="I63" i="7"/>
  <c r="HC63" i="7"/>
  <c r="GL63" i="7"/>
  <c r="GJ63" i="7"/>
  <c r="H60" i="7"/>
  <c r="HA60" i="7"/>
  <c r="ED41" i="1"/>
  <c r="DQ41" i="1" s="1"/>
  <c r="U58" i="7"/>
  <c r="K58" i="7" s="1"/>
  <c r="I55" i="7"/>
  <c r="HC55" i="7"/>
  <c r="FO14" i="6" s="1"/>
  <c r="GL55" i="7"/>
  <c r="GJ55" i="7"/>
  <c r="EV14" i="6" s="1"/>
  <c r="DV41" i="1"/>
  <c r="U55" i="7"/>
  <c r="DN18" i="1"/>
  <c r="P93" i="1"/>
  <c r="S52" i="7"/>
  <c r="J52" i="7" s="1"/>
  <c r="K48" i="7"/>
  <c r="DX22" i="1"/>
  <c r="DK41" i="1"/>
  <c r="HA52" i="7"/>
  <c r="H52" i="7"/>
  <c r="GM28" i="1"/>
  <c r="GO28" i="1"/>
  <c r="AZ22" i="1"/>
  <c r="F52" i="1"/>
  <c r="AZ70" i="1"/>
  <c r="EU18" i="1"/>
  <c r="P86" i="1"/>
  <c r="BC18" i="1"/>
  <c r="F86" i="1"/>
  <c r="GM30" i="1"/>
  <c r="AC22" i="1"/>
  <c r="P41" i="1"/>
  <c r="CF41" i="1"/>
  <c r="CE41" i="1"/>
  <c r="CH41" i="1"/>
  <c r="V18" i="1"/>
  <c r="F93" i="1"/>
  <c r="AF22" i="1"/>
  <c r="S41" i="1"/>
  <c r="BB18" i="1"/>
  <c r="F83" i="1"/>
  <c r="GM27" i="1"/>
  <c r="GO27" i="1"/>
  <c r="DM22" i="1"/>
  <c r="P63" i="1"/>
  <c r="DM70" i="1"/>
  <c r="DU22" i="1"/>
  <c r="DH41" i="1"/>
  <c r="FW41" i="1"/>
  <c r="FX41" i="1"/>
  <c r="FZ41" i="1"/>
  <c r="R22" i="1"/>
  <c r="F55" i="1"/>
  <c r="R70" i="1"/>
  <c r="DW22" i="1"/>
  <c r="DJ41" i="1"/>
  <c r="F48" i="1"/>
  <c r="EI18" i="1"/>
  <c r="DT41" i="1"/>
  <c r="T22" i="1"/>
  <c r="F62" i="1"/>
  <c r="T70" i="1"/>
  <c r="AP18" i="1"/>
  <c r="F79" i="1"/>
  <c r="BA22" i="1"/>
  <c r="F61" i="1"/>
  <c r="BA70" i="1"/>
  <c r="GO26" i="1"/>
  <c r="GM26" i="1"/>
  <c r="AK41" i="1"/>
  <c r="GP24" i="1"/>
  <c r="CD41" i="1" s="1"/>
  <c r="GM24" i="1"/>
  <c r="AB41" i="1"/>
  <c r="DL22" i="1"/>
  <c r="P62" i="1"/>
  <c r="DL70" i="1"/>
  <c r="ER22" i="1"/>
  <c r="P52" i="1"/>
  <c r="ER70" i="1"/>
  <c r="AD22" i="1"/>
  <c r="Q41" i="1"/>
  <c r="U22" i="1"/>
  <c r="F63" i="1"/>
  <c r="U70" i="1"/>
  <c r="ES18" i="1"/>
  <c r="P90" i="1"/>
  <c r="AL41" i="1"/>
  <c r="GM29" i="1" l="1"/>
  <c r="W18" i="1"/>
  <c r="FO88" i="7"/>
  <c r="FR88" i="7" s="1"/>
  <c r="DB14" i="6"/>
  <c r="DB88" i="7"/>
  <c r="DC14" i="6"/>
  <c r="DC88" i="7"/>
  <c r="EX14" i="6"/>
  <c r="EX88" i="7"/>
  <c r="DO14" i="6"/>
  <c r="DO88" i="7"/>
  <c r="J92" i="7" s="1"/>
  <c r="FM88" i="7"/>
  <c r="FM14" i="6"/>
  <c r="EV88" i="7"/>
  <c r="CZ14" i="6"/>
  <c r="CZ88" i="7"/>
  <c r="DN14" i="6"/>
  <c r="DN88" i="7"/>
  <c r="J91" i="7" s="1"/>
  <c r="AX22" i="1"/>
  <c r="P77" i="1"/>
  <c r="AS41" i="1"/>
  <c r="AS22" i="1" s="1"/>
  <c r="F80" i="1"/>
  <c r="P94" i="1"/>
  <c r="FS41" i="1"/>
  <c r="FS22" i="1" s="1"/>
  <c r="CC41" i="1"/>
  <c r="AT41" i="1" s="1"/>
  <c r="EC22" i="1"/>
  <c r="ED22" i="1"/>
  <c r="EM41" i="1"/>
  <c r="CA41" i="1"/>
  <c r="AR41" i="1" s="1"/>
  <c r="G8" i="1" s="1"/>
  <c r="FU41" i="1"/>
  <c r="EL41" i="1" s="1"/>
  <c r="K55" i="7"/>
  <c r="S60" i="7"/>
  <c r="DV22" i="1"/>
  <c r="DI41" i="1"/>
  <c r="DK22" i="1"/>
  <c r="DK70" i="1"/>
  <c r="P56" i="1"/>
  <c r="Y16" i="2" s="1"/>
  <c r="Y18" i="2" s="1"/>
  <c r="DL18" i="1"/>
  <c r="P91" i="1"/>
  <c r="T18" i="1"/>
  <c r="F91" i="1"/>
  <c r="AX18" i="1"/>
  <c r="F77" i="1"/>
  <c r="FZ22" i="1"/>
  <c r="EQ41" i="1"/>
  <c r="S22" i="1"/>
  <c r="F56" i="1"/>
  <c r="J16" i="2" s="1"/>
  <c r="J18" i="2" s="1"/>
  <c r="S70" i="1"/>
  <c r="CH22" i="1"/>
  <c r="AY41" i="1"/>
  <c r="AL22" i="1"/>
  <c r="Y41" i="1"/>
  <c r="CD22" i="1"/>
  <c r="AU41" i="1"/>
  <c r="R18" i="1"/>
  <c r="F84" i="1"/>
  <c r="FX22" i="1"/>
  <c r="EO41" i="1"/>
  <c r="DM18" i="1"/>
  <c r="P92" i="1"/>
  <c r="CE22" i="1"/>
  <c r="AV41" i="1"/>
  <c r="U18" i="1"/>
  <c r="F92" i="1"/>
  <c r="AK22" i="1"/>
  <c r="X41" i="1"/>
  <c r="FW22" i="1"/>
  <c r="EN41" i="1"/>
  <c r="CF22" i="1"/>
  <c r="AW41" i="1"/>
  <c r="DP22" i="1"/>
  <c r="DP70" i="1"/>
  <c r="P66" i="1"/>
  <c r="AZ18" i="1"/>
  <c r="F81" i="1"/>
  <c r="DQ22" i="1"/>
  <c r="P67" i="1"/>
  <c r="DQ70" i="1"/>
  <c r="FT22" i="1"/>
  <c r="EK41" i="1"/>
  <c r="ER18" i="1"/>
  <c r="P81" i="1"/>
  <c r="Q22" i="1"/>
  <c r="F53" i="1"/>
  <c r="Q70" i="1"/>
  <c r="AB22" i="1"/>
  <c r="O41" i="1"/>
  <c r="BA18" i="1"/>
  <c r="F90" i="1"/>
  <c r="DT22" i="1"/>
  <c r="DG41" i="1"/>
  <c r="DJ22" i="1"/>
  <c r="P55" i="1"/>
  <c r="DJ70" i="1"/>
  <c r="DH22" i="1"/>
  <c r="P44" i="1"/>
  <c r="DH70" i="1"/>
  <c r="P22" i="1"/>
  <c r="F44" i="1"/>
  <c r="P70" i="1"/>
  <c r="AS70" i="1" l="1"/>
  <c r="F58" i="1"/>
  <c r="E16" i="2" s="1"/>
  <c r="FR14" i="6"/>
  <c r="H96" i="7"/>
  <c r="J38" i="7"/>
  <c r="J60" i="7"/>
  <c r="Q88" i="7"/>
  <c r="EM70" i="1"/>
  <c r="P89" i="1" s="1"/>
  <c r="DT14" i="6"/>
  <c r="DT88" i="7"/>
  <c r="J98" i="7" s="1"/>
  <c r="H93" i="7"/>
  <c r="H100" i="7" s="1"/>
  <c r="I37" i="7" s="1"/>
  <c r="H88" i="7"/>
  <c r="DU14" i="6"/>
  <c r="DQ14" i="6"/>
  <c r="DU88" i="7"/>
  <c r="DQ88" i="7"/>
  <c r="J95" i="7" s="1"/>
  <c r="DE14" i="6"/>
  <c r="DE88" i="7"/>
  <c r="CY14" i="6"/>
  <c r="CY88" i="7"/>
  <c r="DF14" i="6"/>
  <c r="DF88" i="7"/>
  <c r="DA14" i="6"/>
  <c r="DA88" i="7"/>
  <c r="DR14" i="6"/>
  <c r="DR88" i="7"/>
  <c r="J96" i="7" s="1"/>
  <c r="DH14" i="6"/>
  <c r="DH88" i="7"/>
  <c r="P60" i="1"/>
  <c r="W16" i="2" s="1"/>
  <c r="W18" i="2" s="1"/>
  <c r="EM22" i="1"/>
  <c r="CC22" i="1"/>
  <c r="EJ41" i="1"/>
  <c r="P68" i="1" s="1"/>
  <c r="CA22" i="1"/>
  <c r="FU22" i="1"/>
  <c r="DI70" i="1"/>
  <c r="DI22" i="1"/>
  <c r="P53" i="1"/>
  <c r="DK18" i="1"/>
  <c r="P85" i="1"/>
  <c r="DJ18" i="1"/>
  <c r="P84" i="1"/>
  <c r="DQ18" i="1"/>
  <c r="P96" i="1"/>
  <c r="DH18" i="1"/>
  <c r="P73" i="1"/>
  <c r="Q18" i="1"/>
  <c r="F82" i="1"/>
  <c r="Y22" i="1"/>
  <c r="F67" i="1"/>
  <c r="Y70" i="1"/>
  <c r="EQ22" i="1"/>
  <c r="P49" i="1"/>
  <c r="EQ70" i="1"/>
  <c r="EK22" i="1"/>
  <c r="EK70" i="1"/>
  <c r="P58" i="1"/>
  <c r="T16" i="2" s="1"/>
  <c r="EN22" i="1"/>
  <c r="P46" i="1"/>
  <c r="EN70" i="1"/>
  <c r="X22" i="1"/>
  <c r="F66" i="1"/>
  <c r="X70" i="1"/>
  <c r="AS18" i="1"/>
  <c r="F87" i="1"/>
  <c r="AY22" i="1"/>
  <c r="F49" i="1"/>
  <c r="AY70" i="1"/>
  <c r="P18" i="1"/>
  <c r="F73" i="1"/>
  <c r="DP18" i="1"/>
  <c r="P95" i="1"/>
  <c r="DG22" i="1"/>
  <c r="DG70" i="1"/>
  <c r="P43" i="1"/>
  <c r="O22" i="1"/>
  <c r="F43" i="1"/>
  <c r="O70" i="1"/>
  <c r="E18" i="2"/>
  <c r="AV22" i="1"/>
  <c r="AV70" i="1"/>
  <c r="F46" i="1"/>
  <c r="EO22" i="1"/>
  <c r="EO70" i="1"/>
  <c r="P47" i="1"/>
  <c r="AU22" i="1"/>
  <c r="F60" i="1"/>
  <c r="H16" i="2" s="1"/>
  <c r="H18" i="2" s="1"/>
  <c r="AU70" i="1"/>
  <c r="EM18" i="1"/>
  <c r="EL22" i="1"/>
  <c r="EL70" i="1"/>
  <c r="P59" i="1"/>
  <c r="U16" i="2" s="1"/>
  <c r="U18" i="2" s="1"/>
  <c r="AR22" i="1"/>
  <c r="F68" i="1"/>
  <c r="AR70" i="1"/>
  <c r="AW22" i="1"/>
  <c r="F47" i="1"/>
  <c r="AW70" i="1"/>
  <c r="AT22" i="1"/>
  <c r="F59" i="1"/>
  <c r="F16" i="2" s="1"/>
  <c r="F18" i="2" s="1"/>
  <c r="AT70" i="1"/>
  <c r="S18" i="1"/>
  <c r="F85" i="1"/>
  <c r="EJ22" i="1" l="1"/>
  <c r="EJ70" i="1"/>
  <c r="EJ18" i="1" s="1"/>
  <c r="DP14" i="6"/>
  <c r="DP88" i="7"/>
  <c r="P82" i="1"/>
  <c r="DI18" i="1"/>
  <c r="EL18" i="1"/>
  <c r="P88" i="1"/>
  <c r="EO18" i="1"/>
  <c r="P76" i="1"/>
  <c r="AY18" i="1"/>
  <c r="F78" i="1"/>
  <c r="EN18" i="1"/>
  <c r="P75" i="1"/>
  <c r="EK18" i="1"/>
  <c r="P87" i="1"/>
  <c r="X18" i="1"/>
  <c r="F95" i="1"/>
  <c r="Y18" i="1"/>
  <c r="F96" i="1"/>
  <c r="AW18" i="1"/>
  <c r="F76" i="1"/>
  <c r="I16" i="2"/>
  <c r="I18" i="2" s="1"/>
  <c r="AT18" i="1"/>
  <c r="F88" i="1"/>
  <c r="AV18" i="1"/>
  <c r="F75" i="1"/>
  <c r="O18" i="1"/>
  <c r="F72" i="1"/>
  <c r="DG18" i="1"/>
  <c r="P72" i="1"/>
  <c r="EQ18" i="1"/>
  <c r="P78" i="1"/>
  <c r="AR18" i="1"/>
  <c r="F97" i="1"/>
  <c r="AU18" i="1"/>
  <c r="F89" i="1"/>
  <c r="X16" i="2"/>
  <c r="X18" i="2" s="1"/>
  <c r="T18" i="2"/>
  <c r="P97" i="1" l="1"/>
  <c r="J88" i="7"/>
  <c r="J93" i="7"/>
  <c r="J100" i="7" s="1"/>
  <c r="J101" i="7" l="1"/>
  <c r="J102" i="7" s="1"/>
  <c r="J37" i="7"/>
  <c r="E26" i="7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C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C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C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C22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Должность</t>
        </r>
      </text>
    </comment>
    <comment ref="F22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Ф.И.О.</t>
        </r>
      </text>
    </comment>
    <comment ref="C2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Должность</t>
        </r>
      </text>
    </comment>
    <comment ref="F2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Ф.И.О.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C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C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C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C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C2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Должность</t>
        </r>
      </text>
    </comment>
    <comment ref="F2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Ф.И.О.</t>
        </r>
      </text>
    </comment>
    <comment ref="C32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Должность</t>
        </r>
      </text>
    </comment>
    <comment ref="F32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Ф.И.О.</t>
        </r>
      </text>
    </comment>
  </commentList>
</comments>
</file>

<file path=xl/comments3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  <comment ref="C2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3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A33" authorId="0">
      <text>
        <r>
          <rPr>
            <sz val="9"/>
            <color indexed="81"/>
            <rFont val="Tahoma"/>
            <family val="2"/>
            <charset val="204"/>
          </rPr>
          <t>Не заполнено описание локальной сметы -&gt; Наименования -&gt; Шифр (№)</t>
        </r>
      </text>
    </comment>
    <comment ref="C3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Описание -&gt; Список чертежей</t>
        </r>
      </text>
    </comment>
    <comment ref="C10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Должность</t>
        </r>
      </text>
    </comment>
    <comment ref="I10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Ф.И.О.</t>
        </r>
      </text>
    </comment>
    <comment ref="C10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Должность</t>
        </r>
      </text>
    </comment>
    <comment ref="I10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Ф.И.О.</t>
        </r>
      </text>
    </comment>
    <comment ref="C1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Должность</t>
        </r>
      </text>
    </comment>
    <comment ref="I1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Ф.И.О.</t>
        </r>
      </text>
    </comment>
    <comment ref="C11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Должность</t>
        </r>
      </text>
    </comment>
    <comment ref="I11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Ф.И.О.</t>
        </r>
      </text>
    </comment>
  </commentList>
</comments>
</file>

<file path=xl/sharedStrings.xml><?xml version="1.0" encoding="utf-8"?>
<sst xmlns="http://schemas.openxmlformats.org/spreadsheetml/2006/main" count="1898" uniqueCount="368">
  <si>
    <t>Smeta.RU  (495) 974-1589</t>
  </si>
  <si>
    <t>_PS_</t>
  </si>
  <si>
    <t>Smeta.RU</t>
  </si>
  <si>
    <t/>
  </si>
  <si>
    <t>Установка ВА55-41</t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</si>
  <si>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</si>
  <si>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</si>
  <si>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</si>
  <si>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</si>
  <si>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</si>
  <si>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</si>
  <si>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</si>
  <si>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</si>
  <si>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п01-03-008-05</t>
  </si>
  <si>
    <t>Выключатель автоматический с электромагнитным дутьем или вакуумный и элегазовый напряжением до 11 кВ</t>
  </si>
  <si>
    <t>ШТ</t>
  </si>
  <si>
    <t>ФЕРп-2001, п01-03-008-05,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</si>
  <si>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</si>
  <si>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</si>
  <si>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</si>
  <si>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*0,85</t>
  </si>
  <si>
    <t>*0,8</t>
  </si>
  <si>
    <t>2</t>
  </si>
  <si>
    <t>м08-01-087-03</t>
  </si>
  <si>
    <t>Металлические конструкции</t>
  </si>
  <si>
    <t>т</t>
  </si>
  <si>
    <t>ФЕРм-2001, м08-01-087-03,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</si>
  <si>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</si>
  <si>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</si>
  <si>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</si>
  <si>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3</t>
  </si>
  <si>
    <t>м08-02-472-06</t>
  </si>
  <si>
    <t>Проводник заземляющий открыто по строительным основаниям из полосовой стали сечением 100 мм2</t>
  </si>
  <si>
    <t>100 м</t>
  </si>
  <si>
    <t>ФЕРм-2001, м08-02-472-06, приказ Минстроя России №1039/пр от 30.12.2016г.</t>
  </si>
  <si>
    <t>4</t>
  </si>
  <si>
    <t>п01-12-021-02</t>
  </si>
  <si>
    <t>Испытание аппарата коммутационного напряжением до 35 кВ</t>
  </si>
  <si>
    <t>испытание</t>
  </si>
  <si>
    <t>ФЕРп-2001, п01-12-021-02, приказ Минстроя России №1039/пр от 30.12.2016г.</t>
  </si>
  <si>
    <t>5</t>
  </si>
  <si>
    <t>Прайс-лист</t>
  </si>
  <si>
    <t>Выключатель автоматический ВА 55 41</t>
  </si>
  <si>
    <t>Материалы ( строительные )</t>
  </si>
  <si>
    <t>Материалы, изделия и конструкции</t>
  </si>
  <si>
    <t>ресурс_Материалы (03)</t>
  </si>
  <si>
    <t>[57 520 /  7,5]</t>
  </si>
  <si>
    <t>6</t>
  </si>
  <si>
    <t>Круг отрезной 125х1,2х22</t>
  </si>
  <si>
    <t>кг</t>
  </si>
  <si>
    <t>[34,68 /  7,5]</t>
  </si>
  <si>
    <t>7</t>
  </si>
  <si>
    <t>Перфоуголок К-237 50х36х2000</t>
  </si>
  <si>
    <t>[572,88 /  7,5]</t>
  </si>
  <si>
    <t>8</t>
  </si>
  <si>
    <t>Шина алюминиевая АД 31 6х60х4000</t>
  </si>
  <si>
    <t>[357,83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</si>
  <si>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</si>
  <si>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</si>
  <si>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</si>
  <si>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</si>
  <si>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</si>
  <si>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</si>
  <si>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</si>
  <si>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</si>
  <si>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</si>
  <si>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</si>
  <si>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</si>
  <si>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</si>
  <si>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</si>
  <si>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</si>
  <si>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</si>
  <si>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</si>
  <si>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</si>
  <si>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</si>
  <si>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</si>
  <si>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</si>
  <si>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</si>
  <si>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</si>
  <si>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</si>
  <si>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</si>
  <si>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</si>
  <si>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</si>
  <si>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</si>
  <si>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</si>
  <si>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</si>
  <si>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</si>
  <si>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</si>
  <si>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</si>
  <si>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</si>
  <si>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</si>
  <si>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</si>
  <si>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</si>
  <si>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</si>
  <si>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</si>
  <si>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</si>
  <si>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</si>
  <si>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</si>
  <si>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</si>
  <si>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</si>
  <si>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</si>
  <si>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</si>
  <si>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</si>
  <si>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</si>
  <si>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</si>
  <si>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</si>
  <si>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</si>
  <si>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</si>
  <si>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</si>
  <si>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</si>
  <si>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</si>
  <si>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</si>
  <si>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</si>
  <si>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</si>
  <si>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</si>
  <si>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</si>
  <si>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</si>
  <si>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</si>
  <si>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</si>
  <si>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</si>
  <si>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</si>
  <si>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</si>
  <si>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</si>
  <si>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</si>
  <si>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</si>
  <si>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</si>
  <si>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</si>
  <si>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</si>
  <si>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</si>
  <si>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</si>
  <si>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</si>
  <si>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</si>
  <si>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</si>
  <si>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</si>
  <si>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</si>
  <si>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</si>
  <si>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</si>
  <si>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</si>
  <si>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</si>
  <si>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</si>
  <si>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</si>
  <si>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</si>
  <si>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</si>
  <si>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</si>
  <si>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</si>
  <si>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</si>
  <si>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</si>
  <si>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</si>
  <si>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</si>
  <si>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</si>
  <si>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</si>
  <si>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</si>
  <si>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</si>
  <si>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</si>
  <si>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</si>
  <si>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</si>
  <si>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</si>
  <si>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</si>
  <si>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</si>
  <si>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</si>
  <si>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</si>
  <si>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</si>
  <si>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</si>
  <si>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</si>
  <si>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</si>
  <si>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</si>
  <si>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</si>
  <si>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</si>
  <si>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</si>
  <si>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</si>
  <si>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</si>
  <si>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</si>
  <si>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2-200-40</t>
  </si>
  <si>
    <t>Электромонтажник-наладчик, разряд IV</t>
  </si>
  <si>
    <t>чел.-ч.</t>
  </si>
  <si>
    <t>2-300-20</t>
  </si>
  <si>
    <t>Техник по наладке и испытаниям, категория II</t>
  </si>
  <si>
    <t>2-400-20</t>
  </si>
  <si>
    <t>Инженер по наладке и испытаниям, категория II</t>
  </si>
  <si>
    <t>1-100-40</t>
  </si>
  <si>
    <t>Рабочий среднего разряда 4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</si>
  <si>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</si>
  <si>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</si>
  <si>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</si>
  <si>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</si>
  <si>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</si>
  <si>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</si>
  <si>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</si>
  <si>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</si>
  <si>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</si>
  <si>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</si>
  <si>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</si>
  <si>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</si>
  <si>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1-100-38</t>
  </si>
  <si>
    <t>Рабочий среднего разряда 3.8</t>
  </si>
  <si>
    <t>01.7.11.07-0034</t>
  </si>
  <si>
    <t>ФССЦ-2001, 01.7.11.07-0034, приказ Минстроя России №1039/пр от 30.12.2016г.</t>
  </si>
  <si>
    <t>Электроды диаметром 4 мм Э42А</t>
  </si>
  <si>
    <t>01.7.15.03-0042</t>
  </si>
  <si>
    <t>ФССЦ-2001, 01.7.15.03-0042, приказ Минстроя России №1039/пр от 30.12.2016г.</t>
  </si>
  <si>
    <t>Болты с гайками и шайбами строительные</t>
  </si>
  <si>
    <t>01.7.15.07-0031</t>
  </si>
  <si>
    <t>ФССЦ-2001, 01.7.15.07-0031, приказ Минстроя России №1039/пр от 30.12.2016г.</t>
  </si>
  <si>
    <t>Дюбели распорные с гайкой</t>
  </si>
  <si>
    <t>100 шт.</t>
  </si>
  <si>
    <t>02.3.01.02-0020</t>
  </si>
  <si>
    <t>ФССЦ-2001, 02.3.01.02-0020, приказ Минстроя России №1039/пр от 30.12.2016г.</t>
  </si>
  <si>
    <t>Песок природный для строительных растворов средний</t>
  </si>
  <si>
    <t>м3</t>
  </si>
  <si>
    <t>03.2.01.01-0003</t>
  </si>
  <si>
    <t>ФССЦ-2001, 03.2.01.01-0003, приказ Минстроя России №1039/пр от 30.12.2016г.</t>
  </si>
  <si>
    <t>Портландцемент общестроительного назначения бездобавочный, марки 500</t>
  </si>
  <si>
    <t>07.2.07.04-0007</t>
  </si>
  <si>
    <t>ФССЦ-2001, 07.2.07.04-0007, приказ Минстроя России №1039/пр от 30.12.2016г.</t>
  </si>
  <si>
    <t>Конструкции стальные индивидуальные решетчатые сварные массой до 0,1 т</t>
  </si>
  <si>
    <t>999-9950</t>
  </si>
  <si>
    <t>Вспомогательные ненормируемые материалы (2% от ОЗП)</t>
  </si>
  <si>
    <t>РУБ</t>
  </si>
  <si>
    <t>08.3.05.02-0101</t>
  </si>
  <si>
    <t>ФССЦ-2001, 08.3.05.02-0101, приказ Минстроя России №1039/пр от 30.12.2016г.</t>
  </si>
  <si>
    <t>Сталь листовая углеродистая обыкновенного качества марки ВСт3пс5 толщиной 4-6 мм</t>
  </si>
  <si>
    <t>14.4.02.09-0301</t>
  </si>
  <si>
    <t>ФССЦ-2001, 14.4.02.09-0301, приказ Минстроя России №1039/пр от 30.12.2016г.</t>
  </si>
  <si>
    <t>Краска "Цинол"</t>
  </si>
  <si>
    <t>- номер последнего сформированного листа SourceOb</t>
  </si>
  <si>
    <t>SourceOb.1</t>
  </si>
  <si>
    <t>- имя последнего сформированного листа SourceOb</t>
  </si>
  <si>
    <t>- шаблон подписей и шапки, использованный последний раз (номер первой строки шаблона)</t>
  </si>
  <si>
    <t>Параметры1.xls</t>
  </si>
  <si>
    <t>- имя последнего использованного файла содержащего параметры</t>
  </si>
  <si>
    <t>Параметры Объектной сметы для автоопределения настроек</t>
  </si>
  <si>
    <t>- Режим расчета: 1 - ресурсный / 2 - с построчной индексацией (ТСН Москва) / 3 - с построчной индексацией (ТЕР, ФЕР) / 4 - с итоговой индексацией (по статьям) / 5 - с итоговой индексацией (за итогом сметы)</t>
  </si>
  <si>
    <t>- Вид документа (1 - один уровень цен / 2 - два уровня цен)</t>
  </si>
  <si>
    <t>- Расчет за итогом сметы (1 - есть / 0 - нет)</t>
  </si>
  <si>
    <t>- Уровень цен, использованный последний раз (1 - Базовый / 2 - Текущий / 3 - Расчет за итогом сметы)</t>
  </si>
  <si>
    <t>- Детализация расчета за итогом сметы (1 - на Объект (на отдельном листе) / 2 - на Объект (под сметой) / 3 - на каждую Локальную смету / 4 - на Разделы / 5 - на Подразделы)</t>
  </si>
  <si>
    <t>- Способ расчета, использованный последний раз (0 - по сводному / 1 - по статьям / 2 - оба, по статьям и по сводному)</t>
  </si>
  <si>
    <t>- Базовый уровень рассчитанный в локальной смете (0 - нет / &gt; 0 - есть)</t>
  </si>
  <si>
    <t>- номер последнего сформированного листа</t>
  </si>
  <si>
    <t>Рассчитано с помощью программы "Мастер отчетов" v10.1, г. Орел, тел. +7 (910) 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</si>
  <si>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</si>
  <si>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</si>
  <si>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</si>
  <si>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</si>
  <si>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</si>
  <si>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</si>
  <si>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</si>
  <si>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</si>
  <si>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</si>
  <si>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</si>
  <si>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</si>
  <si>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</si>
  <si>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</si>
  <si>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</si>
  <si>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 xml:space="preserve"> 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</si>
  <si>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</si>
  <si>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</si>
  <si>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</si>
  <si>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</si>
  <si>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</si>
  <si>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</si>
  <si>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</si>
  <si>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</si>
  <si>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</si>
  <si>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</si>
  <si>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</si>
  <si>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</si>
  <si>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Составлено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</si>
  <si>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</si>
  <si>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</si>
  <si>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</si>
  <si>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 (им.Горностаева В.Е.)</t>
  </si>
  <si>
    <t xml:space="preserve">  </t>
  </si>
  <si>
    <t>Основание:</t>
  </si>
  <si>
    <t>Текущая цена</t>
  </si>
  <si>
    <t>Сметная стоимость</t>
  </si>
  <si>
    <t xml:space="preserve"> тыс.руб</t>
  </si>
  <si>
    <t>Средства на оплату труда</t>
  </si>
  <si>
    <t>Нормативная трудоемкость</t>
  </si>
  <si>
    <t xml:space="preserve"> чел.-ч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</si>
  <si>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</si>
  <si>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</si>
  <si>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</si>
  <si>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</si>
  <si>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</si>
  <si>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</si>
  <si>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</si>
  <si>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</si>
  <si>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</si>
  <si>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</si>
  <si>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              I квартал 2018 г., руб.</t>
  </si>
  <si>
    <t xml:space="preserve">Локальная смета: </t>
  </si>
  <si>
    <t xml:space="preserve"> Локальная смета: </t>
  </si>
  <si>
    <t xml:space="preserve">   ОЗП</t>
  </si>
  <si>
    <t xml:space="preserve">   НР от ФОТ</t>
  </si>
  <si>
    <t>%</t>
  </si>
  <si>
    <t>65%*0,85=55%</t>
  </si>
  <si>
    <t xml:space="preserve">   СП от ФОТ</t>
  </si>
  <si>
    <t>40%*0,8=32%</t>
  </si>
  <si>
    <t xml:space="preserve">   Затраты труда рабочих</t>
  </si>
  <si>
    <t>чел-ч</t>
  </si>
  <si>
    <t xml:space="preserve">   ЭММ</t>
  </si>
  <si>
    <t xml:space="preserve">   в т.ч. ЗПМ</t>
  </si>
  <si>
    <t>95%*0,85=81%</t>
  </si>
  <si>
    <t>65%*0,8=52%</t>
  </si>
  <si>
    <t xml:space="preserve">   Материальные ресурсы</t>
  </si>
  <si>
    <t xml:space="preserve"> Расчет цены </t>
  </si>
  <si>
    <t xml:space="preserve">   [57 520 /  7,5] = 7669.33</t>
  </si>
  <si>
    <t xml:space="preserve">   [34,68 /  7,5] = 4.62</t>
  </si>
  <si>
    <t xml:space="preserve">   [572,88 /  7,5] = 76.38</t>
  </si>
  <si>
    <t xml:space="preserve">   [357,83 /  7,5] = 47.71</t>
  </si>
  <si>
    <t>Всего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</si>
  <si>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</si>
  <si>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</si>
  <si>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</si>
  <si>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</si>
  <si>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</si>
  <si>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</si>
  <si>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</si>
  <si>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</si>
  <si>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</si>
  <si>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</si>
  <si>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</si>
  <si>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</si>
  <si>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</si>
  <si>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</si>
  <si>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</si>
  <si>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</si>
  <si>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</si>
  <si>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</si>
  <si>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</si>
  <si>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</si>
  <si>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</si>
  <si>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</si>
  <si>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>- уровень цен, использованный последний раз (1 - базовый / 2 - текущий)</t>
  </si>
  <si>
    <t>РАСЧЕТ СТОИМОСТИ</t>
  </si>
  <si>
    <t>материалов</t>
  </si>
  <si>
    <t>№</t>
  </si>
  <si>
    <t>п/п</t>
  </si>
  <si>
    <t>Обосно-</t>
  </si>
  <si>
    <t>вание</t>
  </si>
  <si>
    <t>норматива</t>
  </si>
  <si>
    <t>Наименование</t>
  </si>
  <si>
    <t>материала</t>
  </si>
  <si>
    <t>Единица</t>
  </si>
  <si>
    <t>измере-</t>
  </si>
  <si>
    <t>ния</t>
  </si>
  <si>
    <t>Коли-</t>
  </si>
  <si>
    <t>чество</t>
  </si>
  <si>
    <t>Цена,</t>
  </si>
  <si>
    <t>руб.</t>
  </si>
  <si>
    <t>Стои-</t>
  </si>
  <si>
    <t>мость</t>
  </si>
  <si>
    <t>Расчет цены ресурса,</t>
  </si>
  <si>
    <t>наименование поставщика материала,</t>
  </si>
  <si>
    <t>наименование прайса и номер строки в прайсе</t>
  </si>
  <si>
    <t>Материалы Подрядчика (неучтенные в расценках)</t>
  </si>
  <si>
    <t>Расчет цены : (Цена в Базовом уровне * Индекс) = Цена в Текущем уровне                                         ( 7669.33  * 7.5  = 57519.98 )</t>
  </si>
  <si>
    <t>Без НДС</t>
  </si>
  <si>
    <t>Расчет цены : (Цена в Базовом уровне * Индекс) = Цена в Текущем уровне                                         ( 4.62  * 7.5  = 34.65 )</t>
  </si>
  <si>
    <t>Расчет цены : (Цена в Базовом уровне * Индекс) = Цена в Текущем уровне                                         ( 76.38  * 7.5  = 572.85 )</t>
  </si>
  <si>
    <t>Расчет цены : (Цена в Базовом уровне * Индекс) = Цена в Текущем уровне                                         ( 47.71  * 7.5  = 357.82 )</t>
  </si>
  <si>
    <t>Итого</t>
  </si>
  <si>
    <t>- стоимость материалов (последний расчет)</t>
  </si>
  <si>
    <t>оборудования</t>
  </si>
  <si>
    <t>Не найдено ни одного ресурса выбранного типа.</t>
  </si>
  <si>
    <t xml:space="preserve">ЛОКАЛЬНАЯ СМЕТА </t>
  </si>
  <si>
    <t>Установка оборудования РУ 0,4 кВ,  ВА55-41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</si>
</sst>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9"/>
      <color rgb="FF008000"/>
      <name val="Arial"/>
      <family val="2"/>
      <charset val="204"/>
    </font>
    <font>
      <sz val="8"/>
      <name val="Times New Roman Cyr"/>
      <charset val="204"/>
    </font>
    <font>
      <b/>
      <u/>
      <sz val="12"/>
      <name val="Times New Roman"/>
      <family val="1"/>
      <charset val="204"/>
    </font>
    <font>
      <sz val="9"/>
      <color rgb="FFFFFFFF"/>
      <name val="Arial"/>
      <family val="2"/>
      <charset val="204"/>
    </font>
    <font>
      <sz val="8"/>
      <name val="Times New Roman"/>
      <family val="1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1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49" fontId="18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14" fontId="0" fillId="0" borderId="0" xfId="0" applyNumberFormat="1"/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3" fillId="0" borderId="0" xfId="0" applyFont="1" applyAlignment="1">
      <alignment horizontal="right" shrinkToFit="1"/>
    </xf>
    <xf numFmtId="4" fontId="13" fillId="0" borderId="0" xfId="0" applyNumberFormat="1" applyFont="1" applyAlignment="1">
      <alignment horizontal="right" shrinkToFit="1"/>
    </xf>
    <xf numFmtId="4" fontId="12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4" fontId="12" fillId="0" borderId="29" xfId="0" applyNumberFormat="1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20" fillId="0" borderId="0" xfId="0" applyFont="1" applyAlignment="1">
      <alignment wrapText="1"/>
    </xf>
    <xf numFmtId="0" fontId="21" fillId="0" borderId="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7" fillId="0" borderId="0" xfId="0" applyFont="1"/>
    <xf numFmtId="0" fontId="18" fillId="0" borderId="0" xfId="0" applyFont="1" applyAlignment="1">
      <alignment horizontal="left" vertical="top"/>
    </xf>
    <xf numFmtId="4" fontId="18" fillId="0" borderId="0" xfId="0" applyNumberFormat="1" applyFont="1" applyAlignment="1">
      <alignment horizontal="right" vertical="top" shrinkToFit="1"/>
    </xf>
    <xf numFmtId="4" fontId="17" fillId="0" borderId="0" xfId="0" applyNumberFormat="1" applyFont="1"/>
    <xf numFmtId="0" fontId="0" fillId="0" borderId="6" xfId="0" applyFill="1" applyBorder="1"/>
    <xf numFmtId="0" fontId="18" fillId="0" borderId="6" xfId="0" applyFont="1" applyFill="1" applyBorder="1" applyAlignment="1">
      <alignment horizontal="left" vertical="top"/>
    </xf>
    <xf numFmtId="4" fontId="18" fillId="0" borderId="6" xfId="0" applyNumberFormat="1" applyFont="1" applyFill="1" applyBorder="1" applyAlignment="1">
      <alignment horizontal="right" vertical="top" shrinkToFit="1"/>
    </xf>
    <xf numFmtId="0" fontId="18" fillId="0" borderId="6" xfId="0" applyFont="1" applyFill="1" applyBorder="1"/>
    <xf numFmtId="0" fontId="21" fillId="0" borderId="6" xfId="0" applyFont="1" applyFill="1" applyBorder="1" applyAlignment="1">
      <alignment horizontal="center" vertical="top" shrinkToFit="1"/>
    </xf>
    <xf numFmtId="0" fontId="21" fillId="0" borderId="6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right" shrinkToFit="1"/>
    </xf>
    <xf numFmtId="4" fontId="21" fillId="0" borderId="6" xfId="0" applyNumberFormat="1" applyFont="1" applyFill="1" applyBorder="1" applyAlignment="1">
      <alignment horizontal="right" shrinkToFit="1"/>
    </xf>
    <xf numFmtId="0" fontId="24" fillId="0" borderId="6" xfId="0" applyFont="1" applyFill="1" applyBorder="1" applyAlignment="1">
      <alignment horizontal="left" vertical="top" wrapText="1"/>
    </xf>
    <xf numFmtId="0" fontId="12" fillId="0" borderId="9" xfId="0" applyFont="1" applyBorder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0" xfId="0" applyFont="1"/>
    <xf numFmtId="0" fontId="13" fillId="0" borderId="0" xfId="0" applyFont="1"/>
    <xf numFmtId="0" fontId="15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13" fillId="0" borderId="0" xfId="0" applyFont="1"/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9" xfId="0" applyFont="1" applyBorder="1" applyAlignment="1">
      <alignment horizontal="left" wrapText="1"/>
    </xf>
    <xf numFmtId="0" fontId="28" fillId="0" borderId="3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6" fillId="0" borderId="0" xfId="0" applyFont="1" applyAlignment="1">
      <alignment horizontal="left" wrapText="1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49" fontId="12" fillId="0" borderId="8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49" fontId="12" fillId="0" borderId="4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9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0" fontId="18" fillId="0" borderId="0" xfId="0" applyFont="1" applyAlignment="1"/>
    <xf numFmtId="4" fontId="18" fillId="0" borderId="19" xfId="0" applyNumberFormat="1" applyFont="1" applyBorder="1" applyAlignment="1">
      <alignment shrinkToFit="1"/>
    </xf>
    <xf numFmtId="4" fontId="18" fillId="0" borderId="0" xfId="0" applyNumberFormat="1" applyFont="1" applyAlignment="1">
      <alignment shrinkToFit="1"/>
    </xf>
    <xf numFmtId="0" fontId="25" fillId="0" borderId="3" xfId="0" applyFont="1" applyBorder="1" applyAlignment="1">
      <alignment horizontal="center"/>
    </xf>
    <xf numFmtId="0" fontId="11" fillId="0" borderId="0" xfId="0" applyFont="1"/>
    <xf numFmtId="49" fontId="11" fillId="0" borderId="8" xfId="0" applyNumberFormat="1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9"/>
  <sheetViews>
    <sheetView workbookViewId="0">
      <selection sqref="A1:G1"/>
    </sheetView>
  </sheetViews>
  <sheetFormatPr defaultRowHeight="12.75" x14ac:dyDescent="0.2"/>
  <cols>
    <col min="1" max="1" width="6.7109375" customWidth="1"/>
    <col min="2" max="2" width="10.7109375" customWidth="1"/>
    <col min="3" max="3" width="33.7109375" customWidth="1"/>
    <col min="4" max="7" width="8.7109375" customWidth="1"/>
    <col min="8" max="8" width="70.7109375" customWidth="1"/>
    <col min="9" max="9" width="8.7109375" customWidth="1"/>
    <col min="11" max="69" width="0" hidden="1" customWidth="1"/>
    <col min="70" max="70" width="66.7109375" hidden="1" customWidth="1"/>
    <col min="71" max="71" width="76.7109375" hidden="1" customWidth="1"/>
    <col min="72" max="76" width="0" hidden="1" customWidth="1"/>
    <col min="77" max="77" width="34.7109375" hidden="1" customWidth="1"/>
    <col min="78" max="78" width="17.7109375" hidden="1" customWidth="1"/>
    <col min="79" max="256" width="0" hidden="1" customWidth="1"/>
  </cols>
  <sheetData>
    <row r="1" spans="1:255" s="14" customFormat="1" ht="11.25" x14ac:dyDescent="0.2">
      <c r="A1" s="114" t="s">
        <v>239</v>
      </c>
      <c r="B1" s="114"/>
      <c r="C1" s="114"/>
      <c r="D1" s="114"/>
      <c r="E1" s="114"/>
      <c r="F1" s="114"/>
      <c r="G1" s="114"/>
    </row>
    <row r="3" spans="1:255" x14ac:dyDescent="0.2">
      <c r="A3" s="19" t="s">
        <v>246</v>
      </c>
      <c r="B3" s="18"/>
      <c r="C3" s="115"/>
      <c r="D3" s="116"/>
      <c r="E3" s="116"/>
      <c r="F3" s="116"/>
      <c r="G3" s="116"/>
      <c r="BR3" s="21">
        <f>C3</f>
        <v>0</v>
      </c>
      <c r="IU3" s="22"/>
    </row>
    <row r="4" spans="1:255" x14ac:dyDescent="0.2">
      <c r="A4" s="19" t="s">
        <v>248</v>
      </c>
      <c r="B4" s="18"/>
      <c r="C4" s="117"/>
      <c r="D4" s="118"/>
      <c r="E4" s="118"/>
      <c r="F4" s="118"/>
      <c r="G4" s="118"/>
      <c r="BR4" s="21">
        <f>C4</f>
        <v>0</v>
      </c>
      <c r="IU4" s="22"/>
    </row>
    <row r="5" spans="1:255" x14ac:dyDescent="0.2">
      <c r="A5" s="19" t="s">
        <v>249</v>
      </c>
      <c r="B5" s="18"/>
      <c r="C5" s="117"/>
      <c r="D5" s="118"/>
      <c r="E5" s="118"/>
      <c r="F5" s="118"/>
      <c r="G5" s="118"/>
      <c r="BR5" s="21">
        <f>C5</f>
        <v>0</v>
      </c>
      <c r="IU5" s="22"/>
    </row>
    <row r="6" spans="1:255" x14ac:dyDescent="0.2">
      <c r="A6" s="19" t="s">
        <v>250</v>
      </c>
      <c r="B6" s="18"/>
      <c r="C6" s="119"/>
      <c r="D6" s="120"/>
      <c r="E6" s="120"/>
      <c r="F6" s="120"/>
      <c r="G6" s="120"/>
      <c r="BR6" s="21">
        <f>C6</f>
        <v>0</v>
      </c>
      <c r="IU6" s="22"/>
    </row>
    <row r="7" spans="1:255" x14ac:dyDescent="0.2">
      <c r="A7" s="113"/>
      <c r="B7" s="113"/>
      <c r="C7" s="113"/>
      <c r="D7" s="113"/>
      <c r="E7" s="113"/>
      <c r="F7" s="113"/>
      <c r="G7" s="113"/>
    </row>
    <row r="8" spans="1:255" ht="18.75" x14ac:dyDescent="0.3">
      <c r="A8" s="123" t="s">
        <v>335</v>
      </c>
      <c r="B8" s="123"/>
      <c r="C8" s="123"/>
      <c r="D8" s="123"/>
      <c r="E8" s="123"/>
      <c r="F8" s="123"/>
      <c r="G8" s="123"/>
    </row>
    <row r="9" spans="1:255" x14ac:dyDescent="0.2">
      <c r="A9" s="124" t="s">
        <v>364</v>
      </c>
      <c r="B9" s="124"/>
      <c r="C9" s="124"/>
      <c r="D9" s="124"/>
      <c r="E9" s="124"/>
      <c r="F9" s="124"/>
      <c r="G9" s="124"/>
    </row>
    <row r="10" spans="1:255" x14ac:dyDescent="0.2">
      <c r="A10" s="124"/>
      <c r="B10" s="124"/>
      <c r="C10" s="124"/>
      <c r="D10" s="124"/>
      <c r="E10" s="124"/>
      <c r="F10" s="124"/>
      <c r="G10" s="124"/>
    </row>
    <row r="11" spans="1:255" ht="15.75" x14ac:dyDescent="0.25">
      <c r="A11" s="13" t="s">
        <v>252</v>
      </c>
      <c r="B11" s="125" t="s">
        <v>4</v>
      </c>
      <c r="C11" s="125"/>
      <c r="D11" s="125"/>
      <c r="E11" s="125"/>
      <c r="F11" s="125"/>
      <c r="G11" s="125"/>
      <c r="BS11" s="88" t="str">
        <f>B11</f>
        <v>Установка ВА55-41</v>
      </c>
      <c r="IU11" s="22"/>
    </row>
    <row r="13" spans="1:255" x14ac:dyDescent="0.2">
      <c r="A13" s="13" t="s">
        <v>267</v>
      </c>
    </row>
    <row r="14" spans="1:255" x14ac:dyDescent="0.2">
      <c r="A14" s="13" t="s">
        <v>268</v>
      </c>
    </row>
    <row r="15" spans="1:255" x14ac:dyDescent="0.2">
      <c r="A15" s="89" t="s">
        <v>337</v>
      </c>
      <c r="B15" s="89" t="s">
        <v>339</v>
      </c>
      <c r="C15" s="89" t="s">
        <v>342</v>
      </c>
      <c r="D15" s="89" t="s">
        <v>344</v>
      </c>
      <c r="E15" s="89" t="s">
        <v>347</v>
      </c>
      <c r="F15" s="89" t="s">
        <v>349</v>
      </c>
      <c r="G15" s="89" t="s">
        <v>351</v>
      </c>
      <c r="H15" s="89" t="s">
        <v>353</v>
      </c>
      <c r="I15" s="90" t="s">
        <v>324</v>
      </c>
    </row>
    <row r="16" spans="1:255" x14ac:dyDescent="0.2">
      <c r="A16" s="91" t="s">
        <v>338</v>
      </c>
      <c r="B16" s="91" t="s">
        <v>340</v>
      </c>
      <c r="C16" s="91" t="s">
        <v>343</v>
      </c>
      <c r="D16" s="91" t="s">
        <v>345</v>
      </c>
      <c r="E16" s="91" t="s">
        <v>348</v>
      </c>
      <c r="F16" s="91" t="s">
        <v>350</v>
      </c>
      <c r="G16" s="91" t="s">
        <v>352</v>
      </c>
      <c r="H16" s="91" t="s">
        <v>354</v>
      </c>
      <c r="I16" s="92" t="s">
        <v>295</v>
      </c>
    </row>
    <row r="17" spans="1:255" x14ac:dyDescent="0.2">
      <c r="A17" s="91"/>
      <c r="B17" s="91" t="s">
        <v>341</v>
      </c>
      <c r="C17" s="91"/>
      <c r="D17" s="91" t="s">
        <v>346</v>
      </c>
      <c r="E17" s="91"/>
      <c r="F17" s="91"/>
      <c r="G17" s="91" t="s">
        <v>350</v>
      </c>
      <c r="H17" s="91" t="s">
        <v>355</v>
      </c>
      <c r="I17" s="92"/>
    </row>
    <row r="18" spans="1:255" x14ac:dyDescent="0.2">
      <c r="A18" s="93">
        <v>1</v>
      </c>
      <c r="B18" s="93">
        <v>2</v>
      </c>
      <c r="C18" s="93">
        <v>3</v>
      </c>
      <c r="D18" s="93">
        <v>4</v>
      </c>
      <c r="E18" s="93">
        <v>5</v>
      </c>
      <c r="F18" s="93">
        <v>6</v>
      </c>
      <c r="G18" s="93">
        <v>7</v>
      </c>
      <c r="H18" s="93">
        <v>8</v>
      </c>
      <c r="I18" s="94">
        <v>9</v>
      </c>
    </row>
    <row r="20" spans="1:255" x14ac:dyDescent="0.2">
      <c r="C20" t="s">
        <v>365</v>
      </c>
    </row>
    <row r="22" spans="1:255" x14ac:dyDescent="0.2">
      <c r="A22" s="83" t="s">
        <v>331</v>
      </c>
      <c r="B22" s="83"/>
      <c r="C22" s="108"/>
      <c r="D22" s="84"/>
      <c r="E22" s="84"/>
      <c r="F22" s="121"/>
      <c r="G22" s="121"/>
      <c r="BY22" s="85">
        <f>C22</f>
        <v>0</v>
      </c>
      <c r="BZ22" s="85">
        <f>F22</f>
        <v>0</v>
      </c>
      <c r="IU22" s="22"/>
    </row>
    <row r="23" spans="1:255" s="110" customFormat="1" ht="11.25" x14ac:dyDescent="0.2">
      <c r="A23" s="109"/>
      <c r="B23" s="109"/>
      <c r="C23" s="122" t="s">
        <v>327</v>
      </c>
      <c r="D23" s="122"/>
      <c r="E23" s="122"/>
      <c r="F23" s="122" t="s">
        <v>328</v>
      </c>
      <c r="G23" s="122"/>
    </row>
    <row r="24" spans="1:255" x14ac:dyDescent="0.2">
      <c r="A24" s="17"/>
      <c r="B24" s="17"/>
      <c r="C24" s="17"/>
      <c r="D24" s="11" t="s">
        <v>329</v>
      </c>
      <c r="E24" s="17"/>
      <c r="F24" s="17"/>
      <c r="G24" s="17"/>
    </row>
    <row r="25" spans="1:255" x14ac:dyDescent="0.2">
      <c r="A25" s="83" t="s">
        <v>332</v>
      </c>
      <c r="B25" s="83"/>
      <c r="C25" s="108"/>
      <c r="D25" s="84"/>
      <c r="E25" s="84"/>
      <c r="F25" s="121"/>
      <c r="G25" s="121"/>
      <c r="BY25" s="85">
        <f>C25</f>
        <v>0</v>
      </c>
      <c r="BZ25" s="85">
        <f>F25</f>
        <v>0</v>
      </c>
      <c r="IU25" s="22"/>
    </row>
    <row r="26" spans="1:255" s="110" customFormat="1" ht="11.25" x14ac:dyDescent="0.2">
      <c r="A26" s="109"/>
      <c r="B26" s="109"/>
      <c r="C26" s="122" t="s">
        <v>327</v>
      </c>
      <c r="D26" s="122"/>
      <c r="E26" s="122"/>
      <c r="F26" s="122" t="s">
        <v>328</v>
      </c>
      <c r="G26" s="122"/>
    </row>
    <row r="27" spans="1:255" x14ac:dyDescent="0.2">
      <c r="A27" s="17"/>
      <c r="B27" s="17"/>
      <c r="C27" s="17"/>
      <c r="D27" s="11" t="s">
        <v>329</v>
      </c>
      <c r="E27" s="17"/>
      <c r="F27" s="17"/>
      <c r="G27" s="17"/>
    </row>
    <row r="29" spans="1:255" x14ac:dyDescent="0.2">
      <c r="A29" s="29"/>
      <c r="B29" s="29"/>
    </row>
  </sheetData>
  <mergeCells count="16">
    <mergeCell ref="F25:G25"/>
    <mergeCell ref="C26:E26"/>
    <mergeCell ref="F26:G26"/>
    <mergeCell ref="A8:G8"/>
    <mergeCell ref="A9:G9"/>
    <mergeCell ref="A10:G10"/>
    <mergeCell ref="B11:G11"/>
    <mergeCell ref="F22:G22"/>
    <mergeCell ref="C23:E23"/>
    <mergeCell ref="F23:G23"/>
    <mergeCell ref="A7:G7"/>
    <mergeCell ref="A1:G1"/>
    <mergeCell ref="C3:G3"/>
    <mergeCell ref="C4:G4"/>
    <mergeCell ref="C5:G5"/>
    <mergeCell ref="C6:G6"/>
  </mergeCells>
  <pageMargins left="0.7" right="0.7" top="0.75" bottom="0.75" header="0.3" footer="0.3"/>
  <pageSetup paperSize="9" orientation="portrait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34"/>
  <sheetViews>
    <sheetView workbookViewId="0">
      <selection sqref="A1:G1"/>
    </sheetView>
  </sheetViews>
  <sheetFormatPr defaultRowHeight="12.75" x14ac:dyDescent="0.2"/>
  <cols>
    <col min="1" max="1" width="6.7109375" customWidth="1"/>
    <col min="2" max="2" width="10.7109375" customWidth="1"/>
    <col min="3" max="3" width="33.7109375" customWidth="1"/>
    <col min="4" max="7" width="8.7109375" customWidth="1"/>
    <col min="8" max="8" width="70.7109375" customWidth="1"/>
    <col min="9" max="9" width="8.7109375" customWidth="1"/>
    <col min="11" max="69" width="0" hidden="1" customWidth="1"/>
    <col min="70" max="70" width="66.7109375" hidden="1" customWidth="1"/>
    <col min="71" max="71" width="76.7109375" hidden="1" customWidth="1"/>
    <col min="72" max="76" width="0" hidden="1" customWidth="1"/>
    <col min="77" max="77" width="34.7109375" hidden="1" customWidth="1"/>
    <col min="78" max="78" width="17.7109375" hidden="1" customWidth="1"/>
    <col min="79" max="256" width="0" hidden="1" customWidth="1"/>
  </cols>
  <sheetData>
    <row r="1" spans="1:255" s="14" customFormat="1" ht="11.25" x14ac:dyDescent="0.2">
      <c r="A1" s="114" t="s">
        <v>239</v>
      </c>
      <c r="B1" s="114"/>
      <c r="C1" s="114"/>
      <c r="D1" s="114"/>
      <c r="E1" s="114"/>
      <c r="F1" s="114"/>
      <c r="G1" s="114"/>
    </row>
    <row r="3" spans="1:255" x14ac:dyDescent="0.2">
      <c r="A3" s="19" t="s">
        <v>246</v>
      </c>
      <c r="B3" s="18"/>
      <c r="C3" s="115"/>
      <c r="D3" s="116"/>
      <c r="E3" s="116"/>
      <c r="F3" s="116"/>
      <c r="G3" s="116"/>
      <c r="BR3" s="21">
        <f>C3</f>
        <v>0</v>
      </c>
      <c r="IU3" s="22"/>
    </row>
    <row r="4" spans="1:255" x14ac:dyDescent="0.2">
      <c r="A4" s="19" t="s">
        <v>248</v>
      </c>
      <c r="B4" s="18"/>
      <c r="C4" s="117"/>
      <c r="D4" s="118"/>
      <c r="E4" s="118"/>
      <c r="F4" s="118"/>
      <c r="G4" s="118"/>
      <c r="BR4" s="21">
        <f>C4</f>
        <v>0</v>
      </c>
      <c r="IU4" s="22"/>
    </row>
    <row r="5" spans="1:255" x14ac:dyDescent="0.2">
      <c r="A5" s="19" t="s">
        <v>249</v>
      </c>
      <c r="B5" s="18"/>
      <c r="C5" s="117"/>
      <c r="D5" s="118"/>
      <c r="E5" s="118"/>
      <c r="F5" s="118"/>
      <c r="G5" s="118"/>
      <c r="BR5" s="21">
        <f>C5</f>
        <v>0</v>
      </c>
      <c r="IU5" s="22"/>
    </row>
    <row r="6" spans="1:255" x14ac:dyDescent="0.2">
      <c r="A6" s="19" t="s">
        <v>250</v>
      </c>
      <c r="B6" s="18"/>
      <c r="C6" s="119"/>
      <c r="D6" s="120"/>
      <c r="E6" s="120"/>
      <c r="F6" s="120"/>
      <c r="G6" s="120"/>
      <c r="BR6" s="21">
        <f>C6</f>
        <v>0</v>
      </c>
      <c r="IU6" s="22"/>
    </row>
    <row r="7" spans="1:255" x14ac:dyDescent="0.2">
      <c r="A7" s="113"/>
      <c r="B7" s="113"/>
      <c r="C7" s="113"/>
      <c r="D7" s="113"/>
      <c r="E7" s="113"/>
      <c r="F7" s="113"/>
      <c r="G7" s="113"/>
    </row>
    <row r="8" spans="1:255" ht="18.75" x14ac:dyDescent="0.3">
      <c r="A8" s="123" t="s">
        <v>335</v>
      </c>
      <c r="B8" s="123"/>
      <c r="C8" s="123"/>
      <c r="D8" s="123"/>
      <c r="E8" s="123"/>
      <c r="F8" s="123"/>
      <c r="G8" s="123"/>
    </row>
    <row r="9" spans="1:255" x14ac:dyDescent="0.2">
      <c r="A9" s="124" t="s">
        <v>336</v>
      </c>
      <c r="B9" s="124"/>
      <c r="C9" s="124"/>
      <c r="D9" s="124"/>
      <c r="E9" s="124"/>
      <c r="F9" s="124"/>
      <c r="G9" s="124"/>
    </row>
    <row r="10" spans="1:255" x14ac:dyDescent="0.2">
      <c r="A10" s="124"/>
      <c r="B10" s="124"/>
      <c r="C10" s="124"/>
      <c r="D10" s="124"/>
      <c r="E10" s="124"/>
      <c r="F10" s="124"/>
      <c r="G10" s="124"/>
    </row>
    <row r="11" spans="1:255" ht="15.75" x14ac:dyDescent="0.25">
      <c r="A11" s="13" t="s">
        <v>252</v>
      </c>
      <c r="B11" s="125" t="s">
        <v>4</v>
      </c>
      <c r="C11" s="125"/>
      <c r="D11" s="125"/>
      <c r="E11" s="125"/>
      <c r="F11" s="125"/>
      <c r="G11" s="125"/>
      <c r="BS11" s="88" t="str">
        <f>B11</f>
        <v>Установка ВА55-41</v>
      </c>
      <c r="IU11" s="22"/>
    </row>
    <row r="13" spans="1:255" x14ac:dyDescent="0.2">
      <c r="A13" s="13" t="s">
        <v>267</v>
      </c>
    </row>
    <row r="14" spans="1:255" x14ac:dyDescent="0.2">
      <c r="A14" s="13" t="s">
        <v>268</v>
      </c>
    </row>
    <row r="15" spans="1:255" x14ac:dyDescent="0.2">
      <c r="A15" s="89" t="s">
        <v>337</v>
      </c>
      <c r="B15" s="89" t="s">
        <v>339</v>
      </c>
      <c r="C15" s="89" t="s">
        <v>342</v>
      </c>
      <c r="D15" s="89" t="s">
        <v>344</v>
      </c>
      <c r="E15" s="89" t="s">
        <v>347</v>
      </c>
      <c r="F15" s="89" t="s">
        <v>349</v>
      </c>
      <c r="G15" s="89" t="s">
        <v>351</v>
      </c>
      <c r="H15" s="89" t="s">
        <v>353</v>
      </c>
      <c r="I15" s="90" t="s">
        <v>324</v>
      </c>
    </row>
    <row r="16" spans="1:255" x14ac:dyDescent="0.2">
      <c r="A16" s="91" t="s">
        <v>338</v>
      </c>
      <c r="B16" s="91" t="s">
        <v>340</v>
      </c>
      <c r="C16" s="91" t="s">
        <v>343</v>
      </c>
      <c r="D16" s="91" t="s">
        <v>345</v>
      </c>
      <c r="E16" s="91" t="s">
        <v>348</v>
      </c>
      <c r="F16" s="91" t="s">
        <v>350</v>
      </c>
      <c r="G16" s="91" t="s">
        <v>352</v>
      </c>
      <c r="H16" s="91" t="s">
        <v>354</v>
      </c>
      <c r="I16" s="92" t="s">
        <v>295</v>
      </c>
    </row>
    <row r="17" spans="1:255" x14ac:dyDescent="0.2">
      <c r="A17" s="91"/>
      <c r="B17" s="91" t="s">
        <v>341</v>
      </c>
      <c r="C17" s="91"/>
      <c r="D17" s="91" t="s">
        <v>346</v>
      </c>
      <c r="E17" s="91"/>
      <c r="F17" s="91"/>
      <c r="G17" s="91" t="s">
        <v>350</v>
      </c>
      <c r="H17" s="91" t="s">
        <v>355</v>
      </c>
      <c r="I17" s="92"/>
    </row>
    <row r="18" spans="1:255" x14ac:dyDescent="0.2">
      <c r="A18" s="89">
        <v>1</v>
      </c>
      <c r="B18" s="89">
        <v>2</v>
      </c>
      <c r="C18" s="89">
        <v>3</v>
      </c>
      <c r="D18" s="89">
        <v>4</v>
      </c>
      <c r="E18" s="89">
        <v>5</v>
      </c>
      <c r="F18" s="89">
        <v>6</v>
      </c>
      <c r="G18" s="89">
        <v>7</v>
      </c>
      <c r="H18" s="89">
        <v>8</v>
      </c>
      <c r="I18" s="90">
        <v>9</v>
      </c>
    </row>
    <row r="19" spans="1:255" x14ac:dyDescent="0.2">
      <c r="A19" s="102"/>
      <c r="B19" s="102" t="s">
        <v>356</v>
      </c>
      <c r="C19" s="102"/>
      <c r="D19" s="102"/>
      <c r="E19" s="102"/>
      <c r="F19" s="102"/>
      <c r="G19" s="99"/>
      <c r="H19" s="99"/>
      <c r="I19" s="99"/>
    </row>
    <row r="20" spans="1:255" s="37" customFormat="1" ht="24" x14ac:dyDescent="0.2">
      <c r="A20" s="103">
        <v>1</v>
      </c>
      <c r="B20" s="104" t="s">
        <v>41</v>
      </c>
      <c r="C20" s="104" t="s">
        <v>42</v>
      </c>
      <c r="D20" s="104" t="s">
        <v>15</v>
      </c>
      <c r="E20" s="105">
        <f>O20</f>
        <v>1</v>
      </c>
      <c r="F20" s="106">
        <f>ROUND( 7669.33 * 7.5, 2 )</f>
        <v>57519.98</v>
      </c>
      <c r="G20" s="106">
        <f>ROUND(E20*F20,2)</f>
        <v>57519.98</v>
      </c>
      <c r="H20" s="107" t="s">
        <v>357</v>
      </c>
      <c r="I20" s="107" t="s">
        <v>358</v>
      </c>
      <c r="N20" s="95"/>
      <c r="O20" s="95">
        <f>SUM(P20:IV20)</f>
        <v>1</v>
      </c>
      <c r="P20" s="95">
        <f>Source!I33</f>
        <v>1</v>
      </c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  <c r="IR20" s="95"/>
      <c r="IS20" s="95"/>
      <c r="IT20" s="95"/>
      <c r="IU20" s="95"/>
    </row>
    <row r="21" spans="1:255" s="37" customFormat="1" ht="24" x14ac:dyDescent="0.2">
      <c r="A21" s="103">
        <v>2</v>
      </c>
      <c r="B21" s="104" t="s">
        <v>41</v>
      </c>
      <c r="C21" s="104" t="s">
        <v>48</v>
      </c>
      <c r="D21" s="104" t="s">
        <v>49</v>
      </c>
      <c r="E21" s="105">
        <f>O21</f>
        <v>5</v>
      </c>
      <c r="F21" s="106">
        <f>ROUND( 4.62 * 7.5, 2 )</f>
        <v>34.65</v>
      </c>
      <c r="G21" s="106">
        <f>ROUND(E21*F21,2)</f>
        <v>173.25</v>
      </c>
      <c r="H21" s="107" t="s">
        <v>359</v>
      </c>
      <c r="I21" s="107" t="s">
        <v>358</v>
      </c>
      <c r="N21" s="95"/>
      <c r="O21" s="95">
        <f>SUM(P21:IV21)</f>
        <v>5</v>
      </c>
      <c r="P21" s="95">
        <f>Source!I35</f>
        <v>5</v>
      </c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  <c r="IT21" s="95"/>
      <c r="IU21" s="95"/>
    </row>
    <row r="22" spans="1:255" s="37" customFormat="1" ht="24" x14ac:dyDescent="0.2">
      <c r="A22" s="103">
        <v>3</v>
      </c>
      <c r="B22" s="104" t="s">
        <v>41</v>
      </c>
      <c r="C22" s="104" t="s">
        <v>52</v>
      </c>
      <c r="D22" s="104" t="s">
        <v>49</v>
      </c>
      <c r="E22" s="105">
        <f>O22</f>
        <v>2.1</v>
      </c>
      <c r="F22" s="106">
        <f>ROUND( 76.38 * 7.5, 2 )</f>
        <v>572.85</v>
      </c>
      <c r="G22" s="106">
        <f>ROUND(E22*F22,2)</f>
        <v>1202.99</v>
      </c>
      <c r="H22" s="107" t="s">
        <v>360</v>
      </c>
      <c r="I22" s="107" t="s">
        <v>358</v>
      </c>
      <c r="N22" s="95"/>
      <c r="O22" s="95">
        <f>SUM(P22:IV22)</f>
        <v>2.1</v>
      </c>
      <c r="P22" s="95">
        <f>Source!I37</f>
        <v>2.1</v>
      </c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  <c r="IU22" s="95"/>
    </row>
    <row r="23" spans="1:255" s="37" customFormat="1" ht="24" x14ac:dyDescent="0.2">
      <c r="A23" s="103">
        <v>4</v>
      </c>
      <c r="B23" s="104" t="s">
        <v>41</v>
      </c>
      <c r="C23" s="104" t="s">
        <v>55</v>
      </c>
      <c r="D23" s="104" t="s">
        <v>49</v>
      </c>
      <c r="E23" s="105">
        <f>O23</f>
        <v>6</v>
      </c>
      <c r="F23" s="106">
        <f>ROUND( 47.71 * 7.5, 2 )</f>
        <v>357.83</v>
      </c>
      <c r="G23" s="106">
        <f>ROUND(E23*F23,2)</f>
        <v>2146.98</v>
      </c>
      <c r="H23" s="107" t="s">
        <v>361</v>
      </c>
      <c r="I23" s="107" t="s">
        <v>358</v>
      </c>
      <c r="N23" s="95"/>
      <c r="O23" s="95">
        <f>SUM(P23:IV23)</f>
        <v>6</v>
      </c>
      <c r="P23" s="95">
        <f>Source!I39</f>
        <v>6</v>
      </c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  <c r="IU23" s="95"/>
    </row>
    <row r="24" spans="1:255" x14ac:dyDescent="0.2">
      <c r="A24" s="99"/>
      <c r="B24" s="99"/>
      <c r="C24" s="100" t="s">
        <v>362</v>
      </c>
      <c r="D24" s="99"/>
      <c r="E24" s="99"/>
      <c r="F24" s="99"/>
      <c r="G24" s="101">
        <f>ROUND(SUM(G20:G23),2)</f>
        <v>61043.199999999997</v>
      </c>
      <c r="H24" s="99"/>
      <c r="I24" s="99"/>
      <c r="J24" s="22"/>
      <c r="K24" s="22"/>
      <c r="L24" s="22"/>
      <c r="M24" s="98">
        <f>G24</f>
        <v>61043.199999999997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</row>
    <row r="26" spans="1:255" x14ac:dyDescent="0.2">
      <c r="C26" s="96" t="s">
        <v>107</v>
      </c>
      <c r="G26" s="97">
        <f>ROUND(SUM(M19:M26),2)</f>
        <v>61043.199999999997</v>
      </c>
    </row>
    <row r="29" spans="1:255" x14ac:dyDescent="0.2">
      <c r="A29" s="83" t="s">
        <v>331</v>
      </c>
      <c r="B29" s="83"/>
      <c r="C29" s="108"/>
      <c r="D29" s="84"/>
      <c r="E29" s="84"/>
      <c r="F29" s="121"/>
      <c r="G29" s="121"/>
      <c r="BY29" s="85">
        <f>C29</f>
        <v>0</v>
      </c>
      <c r="BZ29" s="85">
        <f>F29</f>
        <v>0</v>
      </c>
      <c r="IU29" s="22"/>
    </row>
    <row r="30" spans="1:255" s="110" customFormat="1" ht="11.25" x14ac:dyDescent="0.2">
      <c r="A30" s="109"/>
      <c r="B30" s="109"/>
      <c r="C30" s="122" t="s">
        <v>327</v>
      </c>
      <c r="D30" s="122"/>
      <c r="E30" s="122"/>
      <c r="F30" s="122" t="s">
        <v>328</v>
      </c>
      <c r="G30" s="122"/>
    </row>
    <row r="31" spans="1:255" x14ac:dyDescent="0.2">
      <c r="A31" s="17"/>
      <c r="B31" s="17"/>
      <c r="C31" s="17"/>
      <c r="D31" s="11" t="s">
        <v>329</v>
      </c>
      <c r="E31" s="17"/>
      <c r="F31" s="17"/>
      <c r="G31" s="17"/>
    </row>
    <row r="32" spans="1:255" x14ac:dyDescent="0.2">
      <c r="A32" s="83" t="s">
        <v>332</v>
      </c>
      <c r="B32" s="83"/>
      <c r="C32" s="108"/>
      <c r="D32" s="84"/>
      <c r="E32" s="84"/>
      <c r="F32" s="121"/>
      <c r="G32" s="121"/>
      <c r="BY32" s="85">
        <f>C32</f>
        <v>0</v>
      </c>
      <c r="BZ32" s="85">
        <f>F32</f>
        <v>0</v>
      </c>
      <c r="IU32" s="22"/>
    </row>
    <row r="33" spans="1:7" s="110" customFormat="1" ht="11.25" x14ac:dyDescent="0.2">
      <c r="A33" s="109"/>
      <c r="B33" s="109"/>
      <c r="C33" s="122" t="s">
        <v>327</v>
      </c>
      <c r="D33" s="122"/>
      <c r="E33" s="122"/>
      <c r="F33" s="122" t="s">
        <v>328</v>
      </c>
      <c r="G33" s="122"/>
    </row>
    <row r="34" spans="1:7" x14ac:dyDescent="0.2">
      <c r="A34" s="17"/>
      <c r="B34" s="17"/>
      <c r="C34" s="17"/>
      <c r="D34" s="11" t="s">
        <v>329</v>
      </c>
      <c r="E34" s="17"/>
      <c r="F34" s="17"/>
      <c r="G34" s="17"/>
    </row>
  </sheetData>
  <sortState ref="A20:IU23">
    <sortCondition ref="C20"/>
    <sortCondition ref="D20"/>
  </sortState>
  <mergeCells count="16">
    <mergeCell ref="F32:G32"/>
    <mergeCell ref="C33:E33"/>
    <mergeCell ref="F33:G33"/>
    <mergeCell ref="A8:G8"/>
    <mergeCell ref="A9:G9"/>
    <mergeCell ref="A10:G10"/>
    <mergeCell ref="B11:G11"/>
    <mergeCell ref="F29:G29"/>
    <mergeCell ref="C30:E30"/>
    <mergeCell ref="F30:G30"/>
    <mergeCell ref="A7:G7"/>
    <mergeCell ref="A1:G1"/>
    <mergeCell ref="C3:G3"/>
    <mergeCell ref="C4:G4"/>
    <mergeCell ref="C5:G5"/>
    <mergeCell ref="C6:G6"/>
  </mergeCells>
  <pageMargins left="0.7" right="0.7" top="0.75" bottom="0.75" header="0.3" footer="0.3"/>
  <pageSetup paperSize="9" orientation="portrait" r:id="rId1"/>
  <headerFoot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E120"/>
  <sheetViews>
    <sheetView tabSelected="1" zoomScale="115" zoomScaleNormal="115" workbookViewId="0">
      <selection sqref="A1:XFD1048576"/>
    </sheetView>
  </sheetViews>
  <sheetFormatPr defaultRowHeight="12.75" outlineLevelRow="1" x14ac:dyDescent="0.2"/>
  <cols>
    <col min="1" max="1" width="4.7109375" style="166" customWidth="1"/>
    <col min="2" max="2" width="16.7109375" style="166" customWidth="1"/>
    <col min="3" max="3" width="38.7109375" style="166" customWidth="1"/>
    <col min="4" max="4" width="9.7109375" style="166" customWidth="1"/>
    <col min="5" max="5" width="7.7109375" style="166" customWidth="1"/>
    <col min="6" max="6" width="8.7109375" style="166" customWidth="1"/>
    <col min="7" max="7" width="12.7109375" style="166" customWidth="1"/>
    <col min="8" max="9" width="8.7109375" style="166" customWidth="1"/>
    <col min="10" max="10" width="12.7109375" style="166" customWidth="1"/>
    <col min="11" max="11" width="10.7109375" style="166" customWidth="1"/>
    <col min="12" max="15" width="9.140625" style="166"/>
    <col min="16" max="69" width="0" style="166" hidden="1" customWidth="1"/>
    <col min="70" max="71" width="75.7109375" style="166" hidden="1" customWidth="1"/>
    <col min="72" max="72" width="113.7109375" style="166" hidden="1" customWidth="1"/>
    <col min="73" max="74" width="133.7109375" style="166" hidden="1" customWidth="1"/>
    <col min="75" max="75" width="23.7109375" style="166" hidden="1" customWidth="1"/>
    <col min="76" max="76" width="0" style="166" hidden="1" customWidth="1"/>
    <col min="77" max="77" width="63.7109375" style="166" hidden="1" customWidth="1"/>
    <col min="78" max="78" width="21.7109375" style="166" hidden="1" customWidth="1"/>
    <col min="79" max="256" width="0" style="166" hidden="1" customWidth="1"/>
    <col min="257" max="16384" width="9.140625" style="166"/>
  </cols>
  <sheetData>
    <row r="1" spans="1:75" s="111" customFormat="1" ht="11.25" x14ac:dyDescent="0.2">
      <c r="A1" s="111" t="s">
        <v>239</v>
      </c>
    </row>
    <row r="2" spans="1:75" hidden="1" outlineLevel="1" x14ac:dyDescent="0.2">
      <c r="H2" s="126" t="s">
        <v>240</v>
      </c>
      <c r="I2" s="126"/>
      <c r="J2" s="126"/>
      <c r="K2" s="126"/>
    </row>
    <row r="3" spans="1:75" hidden="1" outlineLevel="1" x14ac:dyDescent="0.2">
      <c r="H3" s="126" t="s">
        <v>241</v>
      </c>
      <c r="I3" s="126"/>
      <c r="J3" s="126"/>
      <c r="K3" s="126"/>
    </row>
    <row r="4" spans="1:75" hidden="1" outlineLevel="1" x14ac:dyDescent="0.2">
      <c r="H4" s="126" t="s">
        <v>242</v>
      </c>
      <c r="I4" s="126"/>
      <c r="J4" s="126"/>
      <c r="K4" s="126"/>
    </row>
    <row r="5" spans="1:75" s="13" customFormat="1" ht="11.25" hidden="1" outlineLevel="1" x14ac:dyDescent="0.2">
      <c r="J5" s="127" t="s">
        <v>243</v>
      </c>
      <c r="K5" s="128"/>
    </row>
    <row r="6" spans="1:75" s="15" customFormat="1" ht="9.75" hidden="1" outlineLevel="1" x14ac:dyDescent="0.2">
      <c r="I6" s="16" t="s">
        <v>244</v>
      </c>
      <c r="J6" s="129" t="s">
        <v>245</v>
      </c>
      <c r="K6" s="130"/>
    </row>
    <row r="7" spans="1:75" hidden="1" outlineLevel="1" x14ac:dyDescent="0.2">
      <c r="A7" s="20" t="s">
        <v>246</v>
      </c>
      <c r="B7" s="19"/>
      <c r="C7" s="115"/>
      <c r="D7" s="115"/>
      <c r="E7" s="115"/>
      <c r="F7" s="115"/>
      <c r="G7" s="115"/>
      <c r="I7" s="16" t="s">
        <v>247</v>
      </c>
      <c r="J7" s="131"/>
      <c r="K7" s="167"/>
      <c r="BR7" s="21">
        <f>C7</f>
        <v>0</v>
      </c>
    </row>
    <row r="8" spans="1:75" hidden="1" outlineLevel="1" x14ac:dyDescent="0.2">
      <c r="A8" s="20" t="s">
        <v>248</v>
      </c>
      <c r="B8" s="19"/>
      <c r="C8" s="117"/>
      <c r="D8" s="117"/>
      <c r="E8" s="117"/>
      <c r="F8" s="117"/>
      <c r="G8" s="117"/>
      <c r="I8" s="16" t="s">
        <v>247</v>
      </c>
      <c r="J8" s="131"/>
      <c r="K8" s="167"/>
      <c r="BR8" s="21">
        <f>C8</f>
        <v>0</v>
      </c>
    </row>
    <row r="9" spans="1:75" hidden="1" outlineLevel="1" x14ac:dyDescent="0.2">
      <c r="A9" s="20" t="s">
        <v>249</v>
      </c>
      <c r="B9" s="19"/>
      <c r="C9" s="117"/>
      <c r="D9" s="117"/>
      <c r="E9" s="117"/>
      <c r="F9" s="117"/>
      <c r="G9" s="117"/>
      <c r="I9" s="16" t="s">
        <v>247</v>
      </c>
      <c r="J9" s="131"/>
      <c r="K9" s="167"/>
      <c r="BR9" s="21">
        <f>C9</f>
        <v>0</v>
      </c>
    </row>
    <row r="10" spans="1:75" hidden="1" outlineLevel="1" x14ac:dyDescent="0.2">
      <c r="A10" s="20" t="s">
        <v>250</v>
      </c>
      <c r="B10" s="19"/>
      <c r="C10" s="117"/>
      <c r="D10" s="117"/>
      <c r="E10" s="117"/>
      <c r="F10" s="117"/>
      <c r="G10" s="117"/>
      <c r="I10" s="16" t="s">
        <v>247</v>
      </c>
      <c r="J10" s="131"/>
      <c r="K10" s="167"/>
      <c r="BR10" s="21">
        <f>C10</f>
        <v>0</v>
      </c>
    </row>
    <row r="11" spans="1:75" hidden="1" outlineLevel="1" x14ac:dyDescent="0.2">
      <c r="A11" s="20" t="s">
        <v>251</v>
      </c>
      <c r="C11" s="132"/>
      <c r="D11" s="132"/>
      <c r="E11" s="132"/>
      <c r="F11" s="132"/>
      <c r="G11" s="132"/>
      <c r="J11" s="131"/>
      <c r="K11" s="133"/>
      <c r="BS11" s="24">
        <f>C11</f>
        <v>0</v>
      </c>
    </row>
    <row r="12" spans="1:75" hidden="1" outlineLevel="1" x14ac:dyDescent="0.2">
      <c r="A12" s="20" t="s">
        <v>252</v>
      </c>
      <c r="C12" s="132" t="s">
        <v>4</v>
      </c>
      <c r="D12" s="132"/>
      <c r="E12" s="132"/>
      <c r="F12" s="132"/>
      <c r="G12" s="132"/>
      <c r="J12" s="131"/>
      <c r="K12" s="133"/>
      <c r="BS12" s="24" t="str">
        <f>C12</f>
        <v>Установка ВА55-41</v>
      </c>
    </row>
    <row r="13" spans="1:75" hidden="1" outlineLevel="1" x14ac:dyDescent="0.2">
      <c r="A13" s="20" t="s">
        <v>253</v>
      </c>
      <c r="C13" s="134" t="s">
        <v>254</v>
      </c>
      <c r="D13" s="135"/>
      <c r="E13" s="135"/>
      <c r="F13" s="135"/>
      <c r="G13" s="135"/>
      <c r="I13" s="16" t="s">
        <v>255</v>
      </c>
      <c r="J13" s="131"/>
      <c r="K13" s="133"/>
      <c r="BS13" s="25" t="str">
        <f>C13</f>
        <v xml:space="preserve"> </v>
      </c>
    </row>
    <row r="14" spans="1:75" hidden="1" outlineLevel="1" x14ac:dyDescent="0.2">
      <c r="G14" s="140" t="s">
        <v>256</v>
      </c>
      <c r="H14" s="140"/>
      <c r="I14" s="26" t="s">
        <v>257</v>
      </c>
      <c r="J14" s="141"/>
      <c r="K14" s="142"/>
      <c r="BW14" s="28">
        <f>J14</f>
        <v>0</v>
      </c>
    </row>
    <row r="15" spans="1:75" hidden="1" outlineLevel="1" x14ac:dyDescent="0.2">
      <c r="I15" s="27" t="s">
        <v>258</v>
      </c>
      <c r="J15" s="143"/>
      <c r="K15" s="144"/>
    </row>
    <row r="16" spans="1:75" s="15" customFormat="1" ht="11.25" hidden="1" outlineLevel="1" x14ac:dyDescent="0.2">
      <c r="I16" s="16" t="s">
        <v>259</v>
      </c>
      <c r="J16" s="145"/>
      <c r="K16" s="146"/>
    </row>
    <row r="17" spans="1:73" hidden="1" outlineLevel="1" x14ac:dyDescent="0.2"/>
    <row r="18" spans="1:73" hidden="1" outlineLevel="1" x14ac:dyDescent="0.2">
      <c r="G18" s="147" t="s">
        <v>260</v>
      </c>
      <c r="H18" s="147" t="s">
        <v>261</v>
      </c>
      <c r="I18" s="147" t="s">
        <v>262</v>
      </c>
      <c r="J18" s="149"/>
    </row>
    <row r="19" spans="1:73" ht="13.5" hidden="1" outlineLevel="1" thickBot="1" x14ac:dyDescent="0.25">
      <c r="G19" s="148"/>
      <c r="H19" s="148"/>
      <c r="I19" s="30" t="s">
        <v>263</v>
      </c>
      <c r="J19" s="31" t="s">
        <v>264</v>
      </c>
    </row>
    <row r="20" spans="1:73" ht="19.5" hidden="1" outlineLevel="1" thickBot="1" x14ac:dyDescent="0.35">
      <c r="C20" s="123" t="s">
        <v>265</v>
      </c>
      <c r="D20" s="123"/>
      <c r="E20" s="123"/>
      <c r="F20" s="123"/>
      <c r="G20" s="32"/>
      <c r="H20" s="33"/>
      <c r="I20" s="34"/>
      <c r="J20" s="35"/>
      <c r="K20" s="36"/>
    </row>
    <row r="21" spans="1:73" ht="15.75" hidden="1" outlineLevel="1" x14ac:dyDescent="0.25">
      <c r="C21" s="136" t="s">
        <v>266</v>
      </c>
      <c r="D21" s="136"/>
      <c r="E21" s="136"/>
      <c r="F21" s="136"/>
    </row>
    <row r="22" spans="1:73" hidden="1" outlineLevel="1" x14ac:dyDescent="0.2">
      <c r="C22" s="124"/>
      <c r="D22" s="168"/>
      <c r="E22" s="168"/>
      <c r="F22" s="168"/>
    </row>
    <row r="23" spans="1:73" hidden="1" outlineLevel="1" x14ac:dyDescent="0.2">
      <c r="C23" s="137"/>
      <c r="D23" s="169"/>
      <c r="E23" s="169"/>
      <c r="F23" s="169"/>
      <c r="BU23" s="21">
        <f>A23</f>
        <v>0</v>
      </c>
    </row>
    <row r="24" spans="1:73" hidden="1" outlineLevel="1" x14ac:dyDescent="0.2">
      <c r="A24" s="15" t="s">
        <v>267</v>
      </c>
    </row>
    <row r="25" spans="1:73" hidden="1" outlineLevel="1" x14ac:dyDescent="0.2">
      <c r="A25" s="15" t="s">
        <v>268</v>
      </c>
    </row>
    <row r="26" spans="1:73" hidden="1" outlineLevel="1" x14ac:dyDescent="0.2">
      <c r="A26" s="15" t="s">
        <v>269</v>
      </c>
      <c r="B26" s="15"/>
      <c r="C26" s="15"/>
      <c r="D26" s="15"/>
      <c r="E26" s="138">
        <f>J100/1000</f>
        <v>72.313079999999999</v>
      </c>
      <c r="F26" s="138"/>
      <c r="G26" s="15" t="s">
        <v>270</v>
      </c>
      <c r="H26" s="15"/>
      <c r="I26" s="15"/>
      <c r="J26" s="15"/>
      <c r="K26" s="15"/>
    </row>
    <row r="27" spans="1:73" collapsed="1" x14ac:dyDescent="0.2"/>
    <row r="28" spans="1:73" outlineLevel="1" x14ac:dyDescent="0.2">
      <c r="K28" s="112" t="s">
        <v>271</v>
      </c>
    </row>
    <row r="29" spans="1:73" outlineLevel="1" x14ac:dyDescent="0.2">
      <c r="A29" s="20" t="s">
        <v>251</v>
      </c>
      <c r="C29" s="139"/>
      <c r="D29" s="139"/>
      <c r="E29" s="139"/>
      <c r="F29" s="139"/>
      <c r="G29" s="139"/>
      <c r="H29" s="139"/>
      <c r="I29" s="139"/>
      <c r="J29" s="139"/>
      <c r="K29" s="139"/>
      <c r="BT29" s="38">
        <f>C29</f>
        <v>0</v>
      </c>
    </row>
    <row r="30" spans="1:73" outlineLevel="1" x14ac:dyDescent="0.2">
      <c r="A30" s="20" t="s">
        <v>252</v>
      </c>
      <c r="C30" s="154" t="s">
        <v>367</v>
      </c>
      <c r="D30" s="154"/>
      <c r="E30" s="154"/>
      <c r="F30" s="154"/>
      <c r="G30" s="154"/>
      <c r="H30" s="154"/>
      <c r="I30" s="154"/>
      <c r="J30" s="154"/>
      <c r="K30" s="154"/>
      <c r="BT30" s="38" t="str">
        <f>C30</f>
        <v>Установка оборудования РУ 0,4 кВ,  ВА55-41</v>
      </c>
    </row>
    <row r="31" spans="1:73" outlineLevel="1" x14ac:dyDescent="0.2">
      <c r="A31" s="20" t="s">
        <v>253</v>
      </c>
      <c r="C31" s="155" t="s">
        <v>272</v>
      </c>
      <c r="D31" s="139"/>
      <c r="E31" s="139"/>
      <c r="F31" s="139"/>
      <c r="G31" s="139"/>
      <c r="H31" s="139"/>
      <c r="I31" s="139"/>
      <c r="J31" s="139"/>
      <c r="K31" s="139"/>
      <c r="BT31" s="39" t="str">
        <f>C31</f>
        <v xml:space="preserve">  </v>
      </c>
    </row>
    <row r="32" spans="1:73" outlineLevel="1" x14ac:dyDescent="0.2"/>
    <row r="33" spans="1:213" ht="18.75" outlineLevel="1" x14ac:dyDescent="0.3">
      <c r="A33" s="123" t="s">
        <v>366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  <row r="34" spans="1:213" outlineLevel="1" x14ac:dyDescent="0.2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BV34" s="24">
        <f>A34</f>
        <v>0</v>
      </c>
    </row>
    <row r="35" spans="1:213" outlineLevel="1" x14ac:dyDescent="0.2">
      <c r="A35" s="20" t="s">
        <v>273</v>
      </c>
      <c r="C35" s="139"/>
      <c r="D35" s="139"/>
      <c r="E35" s="139"/>
      <c r="F35" s="139"/>
      <c r="G35" s="139"/>
      <c r="H35" s="139"/>
      <c r="I35" s="139"/>
      <c r="J35" s="139"/>
      <c r="K35" s="139"/>
      <c r="BT35" s="38">
        <f>C35</f>
        <v>0</v>
      </c>
    </row>
    <row r="36" spans="1:213" outlineLevel="1" x14ac:dyDescent="0.2">
      <c r="I36" s="40" t="s">
        <v>314</v>
      </c>
      <c r="J36" s="40" t="s">
        <v>274</v>
      </c>
    </row>
    <row r="37" spans="1:213" outlineLevel="1" x14ac:dyDescent="0.2">
      <c r="G37" s="111" t="s">
        <v>275</v>
      </c>
      <c r="H37" s="111"/>
      <c r="I37" s="41">
        <f>H100/1000</f>
        <v>8.8187100000000012</v>
      </c>
      <c r="J37" s="41">
        <f>J100/1000</f>
        <v>72.313079999999999</v>
      </c>
      <c r="K37" s="111" t="s">
        <v>276</v>
      </c>
    </row>
    <row r="38" spans="1:213" outlineLevel="1" x14ac:dyDescent="0.2">
      <c r="G38" s="13" t="s">
        <v>277</v>
      </c>
      <c r="H38" s="13"/>
      <c r="I38" s="42">
        <f>(EW88+EY88)/1000</f>
        <v>0.31981999999999994</v>
      </c>
      <c r="J38" s="42">
        <f>(CZ88+DB88)/1000</f>
        <v>5.8525799999999997</v>
      </c>
      <c r="K38" s="13" t="s">
        <v>276</v>
      </c>
    </row>
    <row r="39" spans="1:213" outlineLevel="1" x14ac:dyDescent="0.2">
      <c r="G39" s="13" t="s">
        <v>278</v>
      </c>
      <c r="H39" s="13"/>
      <c r="I39" s="42">
        <f>ET88</f>
        <v>26.559250599999999</v>
      </c>
      <c r="J39" s="42">
        <f>CW88</f>
        <v>26.559250599999999</v>
      </c>
      <c r="K39" s="13" t="s">
        <v>279</v>
      </c>
    </row>
    <row r="40" spans="1:213" outlineLevel="1" x14ac:dyDescent="0.2">
      <c r="A40" s="15" t="s">
        <v>267</v>
      </c>
    </row>
    <row r="41" spans="1:213" ht="13.5" outlineLevel="1" thickBot="1" x14ac:dyDescent="0.25">
      <c r="A41" s="15" t="s">
        <v>268</v>
      </c>
    </row>
    <row r="42" spans="1:213" x14ac:dyDescent="0.2">
      <c r="A42" s="157" t="s">
        <v>280</v>
      </c>
      <c r="B42" s="150" t="s">
        <v>281</v>
      </c>
      <c r="C42" s="150" t="s">
        <v>282</v>
      </c>
      <c r="D42" s="150" t="s">
        <v>283</v>
      </c>
      <c r="E42" s="150" t="s">
        <v>284</v>
      </c>
      <c r="F42" s="150" t="s">
        <v>285</v>
      </c>
      <c r="G42" s="150" t="s">
        <v>286</v>
      </c>
      <c r="H42" s="150" t="s">
        <v>287</v>
      </c>
      <c r="I42" s="150" t="s">
        <v>288</v>
      </c>
      <c r="J42" s="150" t="s">
        <v>289</v>
      </c>
      <c r="K42" s="152" t="s">
        <v>290</v>
      </c>
    </row>
    <row r="43" spans="1:213" x14ac:dyDescent="0.2">
      <c r="A43" s="158"/>
      <c r="B43" s="151"/>
      <c r="C43" s="151"/>
      <c r="D43" s="151"/>
      <c r="E43" s="151"/>
      <c r="F43" s="151"/>
      <c r="G43" s="151"/>
      <c r="H43" s="151"/>
      <c r="I43" s="151"/>
      <c r="J43" s="151"/>
      <c r="K43" s="153"/>
    </row>
    <row r="44" spans="1:213" x14ac:dyDescent="0.2">
      <c r="A44" s="158"/>
      <c r="B44" s="151"/>
      <c r="C44" s="151"/>
      <c r="D44" s="151"/>
      <c r="E44" s="151"/>
      <c r="F44" s="151"/>
      <c r="G44" s="151"/>
      <c r="H44" s="151"/>
      <c r="I44" s="151"/>
      <c r="J44" s="151"/>
      <c r="K44" s="153"/>
    </row>
    <row r="45" spans="1:213" ht="13.5" thickBot="1" x14ac:dyDescent="0.25">
      <c r="A45" s="158"/>
      <c r="B45" s="151"/>
      <c r="C45" s="151"/>
      <c r="D45" s="151"/>
      <c r="E45" s="151"/>
      <c r="F45" s="151"/>
      <c r="G45" s="151"/>
      <c r="H45" s="151"/>
      <c r="I45" s="151"/>
      <c r="J45" s="151"/>
      <c r="K45" s="153"/>
    </row>
    <row r="46" spans="1:213" ht="13.5" thickBot="1" x14ac:dyDescent="0.25">
      <c r="A46" s="43">
        <v>1</v>
      </c>
      <c r="B46" s="43">
        <v>2</v>
      </c>
      <c r="C46" s="43">
        <v>3</v>
      </c>
      <c r="D46" s="43">
        <v>4</v>
      </c>
      <c r="E46" s="43">
        <v>5</v>
      </c>
      <c r="F46" s="43">
        <v>6</v>
      </c>
      <c r="G46" s="43">
        <v>7</v>
      </c>
      <c r="H46" s="43">
        <v>8</v>
      </c>
      <c r="I46" s="43">
        <v>9</v>
      </c>
      <c r="J46" s="43">
        <v>10</v>
      </c>
      <c r="K46" s="43">
        <v>11</v>
      </c>
    </row>
    <row r="47" spans="1:213" ht="36" x14ac:dyDescent="0.2">
      <c r="A47" s="44">
        <v>1</v>
      </c>
      <c r="B47" s="50" t="s">
        <v>13</v>
      </c>
      <c r="C47" s="45" t="s">
        <v>14</v>
      </c>
      <c r="D47" s="46" t="s">
        <v>15</v>
      </c>
      <c r="E47" s="47">
        <v>1</v>
      </c>
      <c r="F47" s="48">
        <f>Source!AK25</f>
        <v>263.77999999999997</v>
      </c>
      <c r="G47" s="170" t="s">
        <v>3</v>
      </c>
      <c r="H47" s="48">
        <f>Source!AB25</f>
        <v>263.77999999999997</v>
      </c>
      <c r="I47" s="48"/>
      <c r="J47" s="171"/>
      <c r="K47" s="49"/>
    </row>
    <row r="48" spans="1:213" x14ac:dyDescent="0.2">
      <c r="A48" s="54"/>
      <c r="B48" s="51"/>
      <c r="C48" s="51" t="s">
        <v>293</v>
      </c>
      <c r="D48" s="52"/>
      <c r="E48" s="53"/>
      <c r="F48" s="55">
        <v>263.77999999999997</v>
      </c>
      <c r="G48" s="172"/>
      <c r="H48" s="55">
        <f>Source!AF25</f>
        <v>263.77999999999997</v>
      </c>
      <c r="I48" s="55">
        <f>T48</f>
        <v>263.77999999999997</v>
      </c>
      <c r="J48" s="172">
        <v>18.3</v>
      </c>
      <c r="K48" s="56">
        <f>U48</f>
        <v>4827.17</v>
      </c>
      <c r="T48" s="166">
        <f>ROUND(Source!AF25*Source!AV25*Source!I25,2)</f>
        <v>263.77999999999997</v>
      </c>
      <c r="U48" s="166">
        <f>Source!S25</f>
        <v>4827.17</v>
      </c>
      <c r="GJ48" s="166">
        <f>T48</f>
        <v>263.77999999999997</v>
      </c>
      <c r="GK48" s="166">
        <f>T48</f>
        <v>263.77999999999997</v>
      </c>
      <c r="HE48" s="166">
        <f>T48</f>
        <v>263.77999999999997</v>
      </c>
    </row>
    <row r="49" spans="1:213" x14ac:dyDescent="0.2">
      <c r="A49" s="61"/>
      <c r="B49" s="58"/>
      <c r="C49" s="58" t="s">
        <v>294</v>
      </c>
      <c r="D49" s="59"/>
      <c r="E49" s="60">
        <v>65</v>
      </c>
      <c r="F49" s="173" t="s">
        <v>295</v>
      </c>
      <c r="G49" s="174"/>
      <c r="H49" s="62">
        <f>ROUND((Source!AF25*Source!AV25+Source!AE25*Source!AV25)*(Source!FX25)/100,2)</f>
        <v>171.46</v>
      </c>
      <c r="I49" s="62">
        <f>T49</f>
        <v>171.46</v>
      </c>
      <c r="J49" s="174" t="s">
        <v>296</v>
      </c>
      <c r="K49" s="79">
        <f>U49</f>
        <v>2654.94</v>
      </c>
      <c r="T49" s="166">
        <f>ROUND((ROUND(Source!AF25*Source!AV25*Source!I25,2)+ROUND(Source!AE25*Source!AV25*Source!I25,2))*(Source!FX25)/100,2)</f>
        <v>171.46</v>
      </c>
      <c r="U49" s="166">
        <f>Source!X25</f>
        <v>2654.94</v>
      </c>
      <c r="GY49" s="166">
        <f>T49</f>
        <v>171.46</v>
      </c>
      <c r="HE49" s="166">
        <f>T49</f>
        <v>171.46</v>
      </c>
    </row>
    <row r="50" spans="1:213" x14ac:dyDescent="0.2">
      <c r="A50" s="61"/>
      <c r="B50" s="58"/>
      <c r="C50" s="58" t="s">
        <v>297</v>
      </c>
      <c r="D50" s="59"/>
      <c r="E50" s="60">
        <v>40</v>
      </c>
      <c r="F50" s="173" t="s">
        <v>295</v>
      </c>
      <c r="G50" s="174"/>
      <c r="H50" s="62">
        <f>ROUND((Source!AF25*Source!AV25+Source!AE25*Source!AV25)*(Source!FY25)/100,2)</f>
        <v>105.51</v>
      </c>
      <c r="I50" s="62">
        <f>T50</f>
        <v>105.51</v>
      </c>
      <c r="J50" s="174" t="s">
        <v>298</v>
      </c>
      <c r="K50" s="79">
        <f>U50</f>
        <v>1544.69</v>
      </c>
      <c r="T50" s="166">
        <f>ROUND((ROUND(Source!AF25*Source!AV25*Source!I25,2)+ROUND(Source!AE25*Source!AV25*Source!I25,2))*(Source!FY25)/100,2)</f>
        <v>105.51</v>
      </c>
      <c r="U50" s="166">
        <f>Source!Y25</f>
        <v>1544.69</v>
      </c>
      <c r="GZ50" s="166">
        <f>T50</f>
        <v>105.51</v>
      </c>
      <c r="HE50" s="166">
        <f>T50</f>
        <v>105.51</v>
      </c>
    </row>
    <row r="51" spans="1:213" ht="13.5" thickBot="1" x14ac:dyDescent="0.25">
      <c r="A51" s="65"/>
      <c r="B51" s="66"/>
      <c r="C51" s="66" t="s">
        <v>299</v>
      </c>
      <c r="D51" s="67" t="s">
        <v>300</v>
      </c>
      <c r="E51" s="68">
        <v>21.6</v>
      </c>
      <c r="F51" s="69"/>
      <c r="G51" s="69"/>
      <c r="H51" s="69">
        <f>ROUND(Source!AH25,2)</f>
        <v>21.6</v>
      </c>
      <c r="I51" s="70">
        <f>Source!U25</f>
        <v>21.6</v>
      </c>
      <c r="J51" s="69"/>
      <c r="K51" s="71"/>
    </row>
    <row r="52" spans="1:213" x14ac:dyDescent="0.2">
      <c r="A52" s="64"/>
      <c r="B52" s="63"/>
      <c r="C52" s="63"/>
      <c r="D52" s="63"/>
      <c r="E52" s="63"/>
      <c r="F52" s="63"/>
      <c r="G52" s="63"/>
      <c r="H52" s="159">
        <f>R52</f>
        <v>540.75</v>
      </c>
      <c r="I52" s="160"/>
      <c r="J52" s="159">
        <f>S52</f>
        <v>9026.8000000000011</v>
      </c>
      <c r="K52" s="161"/>
      <c r="R52" s="166">
        <f>SUM(T47:T51)</f>
        <v>540.75</v>
      </c>
      <c r="S52" s="166">
        <f>SUM(U47:U51)</f>
        <v>9026.8000000000011</v>
      </c>
      <c r="HA52" s="166">
        <f>R52</f>
        <v>540.75</v>
      </c>
    </row>
    <row r="53" spans="1:213" x14ac:dyDescent="0.2">
      <c r="A53" s="72">
        <v>2</v>
      </c>
      <c r="B53" s="78" t="s">
        <v>23</v>
      </c>
      <c r="C53" s="73" t="s">
        <v>24</v>
      </c>
      <c r="D53" s="74" t="s">
        <v>25</v>
      </c>
      <c r="E53" s="75">
        <v>2.8122999999999999E-2</v>
      </c>
      <c r="F53" s="76">
        <f>Source!AK27</f>
        <v>13013.710000000001</v>
      </c>
      <c r="G53" s="175" t="s">
        <v>3</v>
      </c>
      <c r="H53" s="76">
        <f>Source!AB27</f>
        <v>1029.8699999999999</v>
      </c>
      <c r="I53" s="76"/>
      <c r="J53" s="176"/>
      <c r="K53" s="77"/>
    </row>
    <row r="54" spans="1:213" x14ac:dyDescent="0.2">
      <c r="A54" s="54"/>
      <c r="B54" s="51"/>
      <c r="C54" s="51" t="s">
        <v>293</v>
      </c>
      <c r="D54" s="52"/>
      <c r="E54" s="53"/>
      <c r="F54" s="55">
        <v>598.36</v>
      </c>
      <c r="G54" s="172"/>
      <c r="H54" s="55">
        <f>Source!AF27</f>
        <v>598.36</v>
      </c>
      <c r="I54" s="55">
        <f>T54</f>
        <v>16.829999999999998</v>
      </c>
      <c r="J54" s="172">
        <v>18.3</v>
      </c>
      <c r="K54" s="56">
        <f>U54</f>
        <v>307.95</v>
      </c>
      <c r="T54" s="166">
        <f>ROUND(Source!AF27*Source!AV27*Source!I27,2)</f>
        <v>16.829999999999998</v>
      </c>
      <c r="U54" s="166">
        <f>Source!S27</f>
        <v>307.95</v>
      </c>
      <c r="GJ54" s="166">
        <f>T54</f>
        <v>16.829999999999998</v>
      </c>
      <c r="GK54" s="166">
        <f>T54</f>
        <v>16.829999999999998</v>
      </c>
      <c r="HC54" s="166">
        <f>T54</f>
        <v>16.829999999999998</v>
      </c>
    </row>
    <row r="55" spans="1:213" x14ac:dyDescent="0.2">
      <c r="A55" s="61"/>
      <c r="B55" s="58"/>
      <c r="C55" s="58" t="s">
        <v>301</v>
      </c>
      <c r="D55" s="59"/>
      <c r="E55" s="60"/>
      <c r="F55" s="62">
        <v>431.51</v>
      </c>
      <c r="G55" s="174"/>
      <c r="H55" s="62">
        <f>Source!AD27</f>
        <v>431.51</v>
      </c>
      <c r="I55" s="62">
        <f>T55</f>
        <v>12.14</v>
      </c>
      <c r="J55" s="174">
        <v>12.5</v>
      </c>
      <c r="K55" s="79">
        <f>U55</f>
        <v>151.69</v>
      </c>
      <c r="T55" s="166">
        <f>ROUND(Source!AD27*Source!AV27*Source!I27,2)</f>
        <v>12.14</v>
      </c>
      <c r="U55" s="166">
        <f>Source!Q27</f>
        <v>151.69</v>
      </c>
      <c r="GJ55" s="166">
        <f>T55</f>
        <v>12.14</v>
      </c>
      <c r="GL55" s="166">
        <f>T55</f>
        <v>12.14</v>
      </c>
      <c r="HC55" s="166">
        <f>T55</f>
        <v>12.14</v>
      </c>
    </row>
    <row r="56" spans="1:213" x14ac:dyDescent="0.2">
      <c r="A56" s="61"/>
      <c r="B56" s="58"/>
      <c r="C56" s="58" t="s">
        <v>302</v>
      </c>
      <c r="D56" s="59"/>
      <c r="E56" s="60"/>
      <c r="F56" s="62">
        <v>43.67</v>
      </c>
      <c r="G56" s="174"/>
      <c r="H56" s="62">
        <f>Source!AE27</f>
        <v>43.67</v>
      </c>
      <c r="I56" s="62">
        <f>GM56</f>
        <v>1.23</v>
      </c>
      <c r="J56" s="174">
        <v>18.3</v>
      </c>
      <c r="K56" s="79">
        <f>Source!R27</f>
        <v>22.47</v>
      </c>
      <c r="GM56" s="166">
        <f>ROUND(Source!AE27*Source!AV27*Source!I27,2)</f>
        <v>1.23</v>
      </c>
    </row>
    <row r="57" spans="1:213" x14ac:dyDescent="0.2">
      <c r="A57" s="61"/>
      <c r="B57" s="58"/>
      <c r="C57" s="58" t="s">
        <v>294</v>
      </c>
      <c r="D57" s="59"/>
      <c r="E57" s="60">
        <v>95</v>
      </c>
      <c r="F57" s="173" t="s">
        <v>295</v>
      </c>
      <c r="G57" s="174"/>
      <c r="H57" s="62">
        <f>ROUND((Source!AF27*Source!AV27+Source!AE27*Source!AV27)*(Source!FX27)/100,2)</f>
        <v>609.92999999999995</v>
      </c>
      <c r="I57" s="62">
        <f>T57</f>
        <v>17.16</v>
      </c>
      <c r="J57" s="174" t="s">
        <v>303</v>
      </c>
      <c r="K57" s="79">
        <f>U57</f>
        <v>267.64</v>
      </c>
      <c r="T57" s="166">
        <f>ROUND((ROUND(Source!AF27*Source!AV27*Source!I27,2)+ROUND(Source!AE27*Source!AV27*Source!I27,2))*(Source!FX27)/100,2)</f>
        <v>17.16</v>
      </c>
      <c r="U57" s="166">
        <f>Source!X27</f>
        <v>267.64</v>
      </c>
      <c r="GY57" s="166">
        <f>T57</f>
        <v>17.16</v>
      </c>
      <c r="HC57" s="166">
        <f>T57</f>
        <v>17.16</v>
      </c>
    </row>
    <row r="58" spans="1:213" x14ac:dyDescent="0.2">
      <c r="A58" s="61"/>
      <c r="B58" s="58"/>
      <c r="C58" s="58" t="s">
        <v>297</v>
      </c>
      <c r="D58" s="59"/>
      <c r="E58" s="60">
        <v>65</v>
      </c>
      <c r="F58" s="173" t="s">
        <v>295</v>
      </c>
      <c r="G58" s="174"/>
      <c r="H58" s="62">
        <f>ROUND((Source!AF27*Source!AV27+Source!AE27*Source!AV27)*(Source!FY27)/100,2)</f>
        <v>417.32</v>
      </c>
      <c r="I58" s="62">
        <f>T58</f>
        <v>11.74</v>
      </c>
      <c r="J58" s="174" t="s">
        <v>304</v>
      </c>
      <c r="K58" s="79">
        <f>U58</f>
        <v>171.82</v>
      </c>
      <c r="T58" s="166">
        <f>ROUND((ROUND(Source!AF27*Source!AV27*Source!I27,2)+ROUND(Source!AE27*Source!AV27*Source!I27,2))*(Source!FY27)/100,2)</f>
        <v>11.74</v>
      </c>
      <c r="U58" s="166">
        <f>Source!Y27</f>
        <v>171.82</v>
      </c>
      <c r="GZ58" s="166">
        <f>T58</f>
        <v>11.74</v>
      </c>
      <c r="HC58" s="166">
        <f>T58</f>
        <v>11.74</v>
      </c>
    </row>
    <row r="59" spans="1:213" ht="13.5" thickBot="1" x14ac:dyDescent="0.25">
      <c r="A59" s="65"/>
      <c r="B59" s="66"/>
      <c r="C59" s="66" t="s">
        <v>299</v>
      </c>
      <c r="D59" s="67" t="s">
        <v>300</v>
      </c>
      <c r="E59" s="68">
        <v>62.2</v>
      </c>
      <c r="F59" s="69"/>
      <c r="G59" s="69"/>
      <c r="H59" s="69">
        <f>ROUND(Source!AH27,2)</f>
        <v>62.2</v>
      </c>
      <c r="I59" s="70">
        <f>Source!U27</f>
        <v>1.7492506000000001</v>
      </c>
      <c r="J59" s="69"/>
      <c r="K59" s="71"/>
    </row>
    <row r="60" spans="1:213" x14ac:dyDescent="0.2">
      <c r="A60" s="64"/>
      <c r="B60" s="63"/>
      <c r="C60" s="63"/>
      <c r="D60" s="63"/>
      <c r="E60" s="63"/>
      <c r="F60" s="63"/>
      <c r="G60" s="63"/>
      <c r="H60" s="159">
        <f>R60</f>
        <v>57.87</v>
      </c>
      <c r="I60" s="160"/>
      <c r="J60" s="159">
        <f>S60</f>
        <v>899.09999999999991</v>
      </c>
      <c r="K60" s="161"/>
      <c r="R60" s="166">
        <f>SUM(T53:T59)</f>
        <v>57.87</v>
      </c>
      <c r="S60" s="166">
        <f>SUM(U53:U59)</f>
        <v>899.09999999999991</v>
      </c>
      <c r="HA60" s="166">
        <f>R60</f>
        <v>57.87</v>
      </c>
    </row>
    <row r="61" spans="1:213" ht="36" x14ac:dyDescent="0.2">
      <c r="A61" s="72">
        <v>3</v>
      </c>
      <c r="B61" s="78" t="s">
        <v>31</v>
      </c>
      <c r="C61" s="73" t="s">
        <v>32</v>
      </c>
      <c r="D61" s="74" t="s">
        <v>33</v>
      </c>
      <c r="E61" s="75">
        <v>0.02</v>
      </c>
      <c r="F61" s="76">
        <f>Source!AK29</f>
        <v>748.97</v>
      </c>
      <c r="G61" s="175" t="s">
        <v>3</v>
      </c>
      <c r="H61" s="76">
        <f>Source!AB29</f>
        <v>239.57</v>
      </c>
      <c r="I61" s="76"/>
      <c r="J61" s="176"/>
      <c r="K61" s="77"/>
    </row>
    <row r="62" spans="1:213" x14ac:dyDescent="0.2">
      <c r="A62" s="54"/>
      <c r="B62" s="51"/>
      <c r="C62" s="51" t="s">
        <v>293</v>
      </c>
      <c r="D62" s="52"/>
      <c r="E62" s="53"/>
      <c r="F62" s="55">
        <v>178.6</v>
      </c>
      <c r="G62" s="172"/>
      <c r="H62" s="55">
        <f>Source!AF29</f>
        <v>178.6</v>
      </c>
      <c r="I62" s="55">
        <f>T62</f>
        <v>3.57</v>
      </c>
      <c r="J62" s="172">
        <v>18.3</v>
      </c>
      <c r="K62" s="56">
        <f>U62</f>
        <v>65.37</v>
      </c>
      <c r="T62" s="166">
        <f>ROUND(Source!AF29*Source!AV29*Source!I29,2)</f>
        <v>3.57</v>
      </c>
      <c r="U62" s="166">
        <f>Source!S29</f>
        <v>65.37</v>
      </c>
      <c r="GJ62" s="166">
        <f>T62</f>
        <v>3.57</v>
      </c>
      <c r="GK62" s="166">
        <f>T62</f>
        <v>3.57</v>
      </c>
      <c r="HC62" s="166">
        <f>T62</f>
        <v>3.57</v>
      </c>
    </row>
    <row r="63" spans="1:213" x14ac:dyDescent="0.2">
      <c r="A63" s="61"/>
      <c r="B63" s="58"/>
      <c r="C63" s="58" t="s">
        <v>301</v>
      </c>
      <c r="D63" s="59"/>
      <c r="E63" s="60"/>
      <c r="F63" s="62">
        <v>60.98</v>
      </c>
      <c r="G63" s="174"/>
      <c r="H63" s="62">
        <f>Source!AD29</f>
        <v>60.98</v>
      </c>
      <c r="I63" s="62">
        <f>T63</f>
        <v>1.22</v>
      </c>
      <c r="J63" s="174">
        <v>12.5</v>
      </c>
      <c r="K63" s="79">
        <f>U63</f>
        <v>15.25</v>
      </c>
      <c r="T63" s="166">
        <f>ROUND(Source!AD29*Source!AV29*Source!I29,2)</f>
        <v>1.22</v>
      </c>
      <c r="U63" s="166">
        <f>Source!Q29</f>
        <v>15.25</v>
      </c>
      <c r="GJ63" s="166">
        <f>T63</f>
        <v>1.22</v>
      </c>
      <c r="GL63" s="166">
        <f>T63</f>
        <v>1.22</v>
      </c>
      <c r="HC63" s="166">
        <f>T63</f>
        <v>1.22</v>
      </c>
    </row>
    <row r="64" spans="1:213" x14ac:dyDescent="0.2">
      <c r="A64" s="61"/>
      <c r="B64" s="58"/>
      <c r="C64" s="58" t="s">
        <v>302</v>
      </c>
      <c r="D64" s="59"/>
      <c r="E64" s="60"/>
      <c r="F64" s="62">
        <v>4.7699999999999996</v>
      </c>
      <c r="G64" s="174"/>
      <c r="H64" s="62">
        <f>Source!AE29</f>
        <v>4.7699999999999996</v>
      </c>
      <c r="I64" s="62">
        <f>GM64</f>
        <v>0.1</v>
      </c>
      <c r="J64" s="174">
        <v>18.3</v>
      </c>
      <c r="K64" s="79">
        <f>Source!R29</f>
        <v>1.75</v>
      </c>
      <c r="GM64" s="166">
        <f>ROUND(Source!AE29*Source!AV29*Source!I29,2)</f>
        <v>0.1</v>
      </c>
    </row>
    <row r="65" spans="1:213" x14ac:dyDescent="0.2">
      <c r="A65" s="61"/>
      <c r="B65" s="58"/>
      <c r="C65" s="58" t="s">
        <v>305</v>
      </c>
      <c r="D65" s="59"/>
      <c r="E65" s="60"/>
      <c r="F65" s="62">
        <v>509.39</v>
      </c>
      <c r="G65" s="174"/>
      <c r="H65" s="62">
        <f>Source!AC29</f>
        <v>-0.01</v>
      </c>
      <c r="I65" s="62">
        <f>T65</f>
        <v>0</v>
      </c>
      <c r="J65" s="174">
        <v>7.5</v>
      </c>
      <c r="K65" s="79">
        <f>U65</f>
        <v>0</v>
      </c>
      <c r="T65" s="166">
        <f>ROUND(Source!AC29*Source!AW29*Source!I29,2)</f>
        <v>0</v>
      </c>
      <c r="U65" s="166">
        <f>Source!P29</f>
        <v>0</v>
      </c>
      <c r="GJ65" s="166">
        <f>T65</f>
        <v>0</v>
      </c>
      <c r="GN65" s="166">
        <f>T65</f>
        <v>0</v>
      </c>
      <c r="GP65" s="166">
        <f>T65</f>
        <v>0</v>
      </c>
      <c r="GQ65" s="166">
        <f>T65</f>
        <v>0</v>
      </c>
      <c r="GS65" s="166">
        <f>T65</f>
        <v>0</v>
      </c>
      <c r="GW65" s="166">
        <f>ROUND(Source!AG29*Source!I29,2)</f>
        <v>0</v>
      </c>
      <c r="GX65" s="166">
        <f>ROUND(Source!AJ29*Source!I29,2)</f>
        <v>0</v>
      </c>
      <c r="HC65" s="166">
        <f>T65</f>
        <v>0</v>
      </c>
    </row>
    <row r="66" spans="1:213" x14ac:dyDescent="0.2">
      <c r="A66" s="61"/>
      <c r="B66" s="58"/>
      <c r="C66" s="58" t="s">
        <v>294</v>
      </c>
      <c r="D66" s="59"/>
      <c r="E66" s="60">
        <v>95</v>
      </c>
      <c r="F66" s="173" t="s">
        <v>295</v>
      </c>
      <c r="G66" s="174"/>
      <c r="H66" s="62">
        <f>ROUND((Source!AF29*Source!AV29+Source!AE29*Source!AV29)*(Source!FX29)/100,2)</f>
        <v>174.2</v>
      </c>
      <c r="I66" s="62">
        <f>T66</f>
        <v>3.49</v>
      </c>
      <c r="J66" s="174" t="s">
        <v>303</v>
      </c>
      <c r="K66" s="79">
        <f>U66</f>
        <v>54.37</v>
      </c>
      <c r="T66" s="166">
        <f>ROUND((ROUND(Source!AF29*Source!AV29*Source!I29,2)+ROUND(Source!AE29*Source!AV29*Source!I29,2))*(Source!FX29)/100,2)</f>
        <v>3.49</v>
      </c>
      <c r="U66" s="166">
        <f>Source!X29</f>
        <v>54.37</v>
      </c>
      <c r="GY66" s="166">
        <f>T66</f>
        <v>3.49</v>
      </c>
      <c r="HC66" s="166">
        <f>T66</f>
        <v>3.49</v>
      </c>
    </row>
    <row r="67" spans="1:213" x14ac:dyDescent="0.2">
      <c r="A67" s="61"/>
      <c r="B67" s="58"/>
      <c r="C67" s="58" t="s">
        <v>297</v>
      </c>
      <c r="D67" s="59"/>
      <c r="E67" s="60">
        <v>65</v>
      </c>
      <c r="F67" s="173" t="s">
        <v>295</v>
      </c>
      <c r="G67" s="174"/>
      <c r="H67" s="62">
        <f>ROUND((Source!AF29*Source!AV29+Source!AE29*Source!AV29)*(Source!FY29)/100,2)</f>
        <v>119.19</v>
      </c>
      <c r="I67" s="62">
        <f>T67</f>
        <v>2.39</v>
      </c>
      <c r="J67" s="174" t="s">
        <v>304</v>
      </c>
      <c r="K67" s="79">
        <f>U67</f>
        <v>34.9</v>
      </c>
      <c r="T67" s="166">
        <f>ROUND((ROUND(Source!AF29*Source!AV29*Source!I29,2)+ROUND(Source!AE29*Source!AV29*Source!I29,2))*(Source!FY29)/100,2)</f>
        <v>2.39</v>
      </c>
      <c r="U67" s="166">
        <f>Source!Y29</f>
        <v>34.9</v>
      </c>
      <c r="GZ67" s="166">
        <f>T67</f>
        <v>2.39</v>
      </c>
      <c r="HC67" s="166">
        <f>T67</f>
        <v>2.39</v>
      </c>
    </row>
    <row r="68" spans="1:213" ht="13.5" thickBot="1" x14ac:dyDescent="0.25">
      <c r="A68" s="65"/>
      <c r="B68" s="66"/>
      <c r="C68" s="66" t="s">
        <v>299</v>
      </c>
      <c r="D68" s="67" t="s">
        <v>300</v>
      </c>
      <c r="E68" s="68">
        <v>19</v>
      </c>
      <c r="F68" s="69"/>
      <c r="G68" s="69"/>
      <c r="H68" s="69">
        <f>ROUND(Source!AH29,2)</f>
        <v>19</v>
      </c>
      <c r="I68" s="70">
        <f>Source!U29</f>
        <v>0.38</v>
      </c>
      <c r="J68" s="69"/>
      <c r="K68" s="71"/>
    </row>
    <row r="69" spans="1:213" x14ac:dyDescent="0.2">
      <c r="A69" s="64"/>
      <c r="B69" s="63"/>
      <c r="C69" s="63"/>
      <c r="D69" s="63"/>
      <c r="E69" s="63"/>
      <c r="F69" s="63"/>
      <c r="G69" s="63"/>
      <c r="H69" s="159">
        <f>R69</f>
        <v>10.670000000000002</v>
      </c>
      <c r="I69" s="160"/>
      <c r="J69" s="159">
        <f>S69</f>
        <v>169.89000000000001</v>
      </c>
      <c r="K69" s="161"/>
      <c r="R69" s="166">
        <f>SUM(T61:T68)</f>
        <v>10.670000000000002</v>
      </c>
      <c r="S69" s="166">
        <f>SUM(U61:U68)</f>
        <v>169.89000000000001</v>
      </c>
      <c r="HA69" s="166">
        <f>R69</f>
        <v>10.670000000000002</v>
      </c>
    </row>
    <row r="70" spans="1:213" ht="24" x14ac:dyDescent="0.2">
      <c r="A70" s="72">
        <v>4</v>
      </c>
      <c r="B70" s="78" t="s">
        <v>36</v>
      </c>
      <c r="C70" s="73" t="s">
        <v>37</v>
      </c>
      <c r="D70" s="74" t="s">
        <v>38</v>
      </c>
      <c r="E70" s="75">
        <v>1</v>
      </c>
      <c r="F70" s="76">
        <f>Source!AK31</f>
        <v>34.31</v>
      </c>
      <c r="G70" s="175" t="s">
        <v>3</v>
      </c>
      <c r="H70" s="76">
        <f>Source!AB31</f>
        <v>34.31</v>
      </c>
      <c r="I70" s="76"/>
      <c r="J70" s="176"/>
      <c r="K70" s="77"/>
    </row>
    <row r="71" spans="1:213" x14ac:dyDescent="0.2">
      <c r="A71" s="54"/>
      <c r="B71" s="51"/>
      <c r="C71" s="51" t="s">
        <v>293</v>
      </c>
      <c r="D71" s="52"/>
      <c r="E71" s="53"/>
      <c r="F71" s="55">
        <v>34.31</v>
      </c>
      <c r="G71" s="172"/>
      <c r="H71" s="55">
        <f>Source!AF31</f>
        <v>34.31</v>
      </c>
      <c r="I71" s="55">
        <f>T71</f>
        <v>34.31</v>
      </c>
      <c r="J71" s="172">
        <v>18.3</v>
      </c>
      <c r="K71" s="56">
        <f>U71</f>
        <v>627.87</v>
      </c>
      <c r="T71" s="166">
        <f>ROUND(Source!AF31*Source!AV31*Source!I31,2)</f>
        <v>34.31</v>
      </c>
      <c r="U71" s="166">
        <f>Source!S31</f>
        <v>627.87</v>
      </c>
      <c r="GJ71" s="166">
        <f>T71</f>
        <v>34.31</v>
      </c>
      <c r="GK71" s="166">
        <f>T71</f>
        <v>34.31</v>
      </c>
      <c r="HE71" s="166">
        <f>T71</f>
        <v>34.31</v>
      </c>
    </row>
    <row r="72" spans="1:213" x14ac:dyDescent="0.2">
      <c r="A72" s="61"/>
      <c r="B72" s="58"/>
      <c r="C72" s="58" t="s">
        <v>294</v>
      </c>
      <c r="D72" s="59"/>
      <c r="E72" s="60">
        <v>65</v>
      </c>
      <c r="F72" s="173" t="s">
        <v>295</v>
      </c>
      <c r="G72" s="174"/>
      <c r="H72" s="62">
        <f>ROUND((Source!AF31*Source!AV31+Source!AE31*Source!AV31)*(Source!FX31)/100,2)</f>
        <v>22.3</v>
      </c>
      <c r="I72" s="62">
        <f>T72</f>
        <v>22.3</v>
      </c>
      <c r="J72" s="174" t="s">
        <v>296</v>
      </c>
      <c r="K72" s="79">
        <f>U72</f>
        <v>345.33</v>
      </c>
      <c r="T72" s="166">
        <f>ROUND((ROUND(Source!AF31*Source!AV31*Source!I31,2)+ROUND(Source!AE31*Source!AV31*Source!I31,2))*(Source!FX31)/100,2)</f>
        <v>22.3</v>
      </c>
      <c r="U72" s="166">
        <f>Source!X31</f>
        <v>345.33</v>
      </c>
      <c r="GY72" s="166">
        <f>T72</f>
        <v>22.3</v>
      </c>
      <c r="HE72" s="166">
        <f>T72</f>
        <v>22.3</v>
      </c>
    </row>
    <row r="73" spans="1:213" x14ac:dyDescent="0.2">
      <c r="A73" s="61"/>
      <c r="B73" s="58"/>
      <c r="C73" s="58" t="s">
        <v>297</v>
      </c>
      <c r="D73" s="59"/>
      <c r="E73" s="60">
        <v>40</v>
      </c>
      <c r="F73" s="173" t="s">
        <v>295</v>
      </c>
      <c r="G73" s="174"/>
      <c r="H73" s="62">
        <f>ROUND((Source!AF31*Source!AV31+Source!AE31*Source!AV31)*(Source!FY31)/100,2)</f>
        <v>13.72</v>
      </c>
      <c r="I73" s="62">
        <f>T73</f>
        <v>13.72</v>
      </c>
      <c r="J73" s="174" t="s">
        <v>298</v>
      </c>
      <c r="K73" s="79">
        <f>U73</f>
        <v>200.92</v>
      </c>
      <c r="T73" s="166">
        <f>ROUND((ROUND(Source!AF31*Source!AV31*Source!I31,2)+ROUND(Source!AE31*Source!AV31*Source!I31,2))*(Source!FY31)/100,2)</f>
        <v>13.72</v>
      </c>
      <c r="U73" s="166">
        <f>Source!Y31</f>
        <v>200.92</v>
      </c>
      <c r="GZ73" s="166">
        <f>T73</f>
        <v>13.72</v>
      </c>
      <c r="HE73" s="166">
        <f>T73</f>
        <v>13.72</v>
      </c>
    </row>
    <row r="74" spans="1:213" ht="13.5" thickBot="1" x14ac:dyDescent="0.25">
      <c r="A74" s="65"/>
      <c r="B74" s="66"/>
      <c r="C74" s="66" t="s">
        <v>299</v>
      </c>
      <c r="D74" s="67" t="s">
        <v>300</v>
      </c>
      <c r="E74" s="68">
        <v>2.83</v>
      </c>
      <c r="F74" s="69"/>
      <c r="G74" s="69"/>
      <c r="H74" s="69">
        <f>ROUND(Source!AH31,2)</f>
        <v>2.83</v>
      </c>
      <c r="I74" s="70">
        <f>Source!U31</f>
        <v>2.83</v>
      </c>
      <c r="J74" s="69"/>
      <c r="K74" s="71"/>
    </row>
    <row r="75" spans="1:213" x14ac:dyDescent="0.2">
      <c r="A75" s="64"/>
      <c r="B75" s="63"/>
      <c r="C75" s="63"/>
      <c r="D75" s="63"/>
      <c r="E75" s="63"/>
      <c r="F75" s="63"/>
      <c r="G75" s="63"/>
      <c r="H75" s="159">
        <f>R75</f>
        <v>70.33</v>
      </c>
      <c r="I75" s="160"/>
      <c r="J75" s="159">
        <f>S75</f>
        <v>1174.1200000000001</v>
      </c>
      <c r="K75" s="161"/>
      <c r="R75" s="166">
        <f>SUM(T70:T74)</f>
        <v>70.33</v>
      </c>
      <c r="S75" s="166">
        <f>SUM(U70:U74)</f>
        <v>1174.1200000000001</v>
      </c>
      <c r="HA75" s="166">
        <f>R75</f>
        <v>70.33</v>
      </c>
    </row>
    <row r="76" spans="1:213" x14ac:dyDescent="0.2">
      <c r="A76" s="72">
        <v>5</v>
      </c>
      <c r="B76" s="78" t="s">
        <v>41</v>
      </c>
      <c r="C76" s="73" t="s">
        <v>42</v>
      </c>
      <c r="D76" s="74" t="s">
        <v>15</v>
      </c>
      <c r="E76" s="75">
        <v>1</v>
      </c>
      <c r="F76" s="76">
        <v>7669.33</v>
      </c>
      <c r="G76" s="177"/>
      <c r="H76" s="76">
        <f>Source!AC33</f>
        <v>7669.33</v>
      </c>
      <c r="I76" s="76">
        <f>T76</f>
        <v>7669.33</v>
      </c>
      <c r="J76" s="177">
        <v>7.5</v>
      </c>
      <c r="K76" s="77">
        <f>U76</f>
        <v>57519.98</v>
      </c>
      <c r="T76" s="166">
        <f>ROUND(Source!AC33*Source!AW33*Source!I33,2)</f>
        <v>7669.33</v>
      </c>
      <c r="U76" s="166">
        <f>Source!P33</f>
        <v>57519.98</v>
      </c>
      <c r="GJ76" s="166">
        <f>T76</f>
        <v>7669.33</v>
      </c>
      <c r="GN76" s="166">
        <f>T76</f>
        <v>7669.33</v>
      </c>
      <c r="GP76" s="166">
        <f>T76</f>
        <v>7669.33</v>
      </c>
      <c r="GQ76" s="166">
        <f>T76</f>
        <v>7669.33</v>
      </c>
      <c r="GS76" s="166">
        <f>T76</f>
        <v>7669.33</v>
      </c>
      <c r="GW76" s="166">
        <f>ROUND(Source!AG33*Source!I33,2)</f>
        <v>0</v>
      </c>
      <c r="GX76" s="166">
        <f>ROUND(Source!AJ33*Source!I33,2)</f>
        <v>0</v>
      </c>
      <c r="HB76" s="166">
        <f>T76</f>
        <v>7669.33</v>
      </c>
    </row>
    <row r="77" spans="1:213" ht="13.5" thickBot="1" x14ac:dyDescent="0.25">
      <c r="A77" s="178"/>
      <c r="B77" s="179" t="s">
        <v>306</v>
      </c>
      <c r="C77" s="179" t="s">
        <v>307</v>
      </c>
      <c r="D77" s="180"/>
      <c r="E77" s="180"/>
      <c r="F77" s="180"/>
      <c r="G77" s="180"/>
      <c r="H77" s="180"/>
      <c r="I77" s="180"/>
      <c r="J77" s="180"/>
      <c r="K77" s="181"/>
    </row>
    <row r="78" spans="1:213" x14ac:dyDescent="0.2">
      <c r="A78" s="64"/>
      <c r="B78" s="63"/>
      <c r="C78" s="63"/>
      <c r="D78" s="63"/>
      <c r="E78" s="63"/>
      <c r="F78" s="63"/>
      <c r="G78" s="63"/>
      <c r="H78" s="159">
        <f>R78</f>
        <v>7669.33</v>
      </c>
      <c r="I78" s="160"/>
      <c r="J78" s="159">
        <f>S78</f>
        <v>57519.98</v>
      </c>
      <c r="K78" s="161"/>
      <c r="R78" s="166">
        <f>SUM(T76:T77)</f>
        <v>7669.33</v>
      </c>
      <c r="S78" s="166">
        <f>SUM(U76:U77)</f>
        <v>57519.98</v>
      </c>
      <c r="HA78" s="166">
        <f>R78</f>
        <v>7669.33</v>
      </c>
    </row>
    <row r="79" spans="1:213" x14ac:dyDescent="0.2">
      <c r="A79" s="72">
        <v>6</v>
      </c>
      <c r="B79" s="78" t="s">
        <v>41</v>
      </c>
      <c r="C79" s="73" t="s">
        <v>48</v>
      </c>
      <c r="D79" s="74" t="s">
        <v>49</v>
      </c>
      <c r="E79" s="75">
        <v>5</v>
      </c>
      <c r="F79" s="76">
        <v>4.62</v>
      </c>
      <c r="G79" s="177"/>
      <c r="H79" s="76">
        <f>Source!AC35</f>
        <v>4.62</v>
      </c>
      <c r="I79" s="76">
        <f>T79</f>
        <v>23.1</v>
      </c>
      <c r="J79" s="177">
        <v>7.5</v>
      </c>
      <c r="K79" s="77">
        <f>U79</f>
        <v>173.25</v>
      </c>
      <c r="T79" s="166">
        <f>ROUND(Source!AC35*Source!AW35*Source!I35,2)</f>
        <v>23.1</v>
      </c>
      <c r="U79" s="166">
        <f>Source!P35</f>
        <v>173.25</v>
      </c>
      <c r="GJ79" s="166">
        <f>T79</f>
        <v>23.1</v>
      </c>
      <c r="GN79" s="166">
        <f>T79</f>
        <v>23.1</v>
      </c>
      <c r="GP79" s="166">
        <f>T79</f>
        <v>23.1</v>
      </c>
      <c r="GQ79" s="166">
        <f>T79</f>
        <v>23.1</v>
      </c>
      <c r="GS79" s="166">
        <f>T79</f>
        <v>23.1</v>
      </c>
      <c r="GW79" s="166">
        <f>ROUND(Source!AG35*Source!I35,2)</f>
        <v>0</v>
      </c>
      <c r="GX79" s="166">
        <f>ROUND(Source!AJ35*Source!I35,2)</f>
        <v>0</v>
      </c>
      <c r="HB79" s="166">
        <f>T79</f>
        <v>23.1</v>
      </c>
    </row>
    <row r="80" spans="1:213" ht="13.5" thickBot="1" x14ac:dyDescent="0.25">
      <c r="A80" s="178"/>
      <c r="B80" s="179" t="s">
        <v>306</v>
      </c>
      <c r="C80" s="179" t="s">
        <v>308</v>
      </c>
      <c r="D80" s="180"/>
      <c r="E80" s="180"/>
      <c r="F80" s="180"/>
      <c r="G80" s="180"/>
      <c r="H80" s="180"/>
      <c r="I80" s="180"/>
      <c r="J80" s="180"/>
      <c r="K80" s="181"/>
    </row>
    <row r="81" spans="1:210" x14ac:dyDescent="0.2">
      <c r="A81" s="64"/>
      <c r="B81" s="63"/>
      <c r="C81" s="63"/>
      <c r="D81" s="63"/>
      <c r="E81" s="63"/>
      <c r="F81" s="63"/>
      <c r="G81" s="63"/>
      <c r="H81" s="159">
        <f>R81</f>
        <v>23.1</v>
      </c>
      <c r="I81" s="160"/>
      <c r="J81" s="159">
        <f>S81</f>
        <v>173.25</v>
      </c>
      <c r="K81" s="161"/>
      <c r="R81" s="166">
        <f>SUM(T79:T80)</f>
        <v>23.1</v>
      </c>
      <c r="S81" s="166">
        <f>SUM(U79:U80)</f>
        <v>173.25</v>
      </c>
      <c r="HA81" s="166">
        <f>R81</f>
        <v>23.1</v>
      </c>
    </row>
    <row r="82" spans="1:210" x14ac:dyDescent="0.2">
      <c r="A82" s="72">
        <v>7</v>
      </c>
      <c r="B82" s="78" t="s">
        <v>41</v>
      </c>
      <c r="C82" s="73" t="s">
        <v>52</v>
      </c>
      <c r="D82" s="74" t="s">
        <v>49</v>
      </c>
      <c r="E82" s="75">
        <v>2.1</v>
      </c>
      <c r="F82" s="76">
        <v>76.38</v>
      </c>
      <c r="G82" s="177"/>
      <c r="H82" s="76">
        <f>Source!AC37</f>
        <v>76.38</v>
      </c>
      <c r="I82" s="76">
        <f>T82</f>
        <v>160.4</v>
      </c>
      <c r="J82" s="177">
        <v>7.5</v>
      </c>
      <c r="K82" s="77">
        <f>U82</f>
        <v>1202.99</v>
      </c>
      <c r="T82" s="166">
        <f>ROUND(Source!AC37*Source!AW37*Source!I37,2)</f>
        <v>160.4</v>
      </c>
      <c r="U82" s="166">
        <f>Source!P37</f>
        <v>1202.99</v>
      </c>
      <c r="GJ82" s="166">
        <f>T82</f>
        <v>160.4</v>
      </c>
      <c r="GN82" s="166">
        <f>T82</f>
        <v>160.4</v>
      </c>
      <c r="GP82" s="166">
        <f>T82</f>
        <v>160.4</v>
      </c>
      <c r="GQ82" s="166">
        <f>T82</f>
        <v>160.4</v>
      </c>
      <c r="GS82" s="166">
        <f>T82</f>
        <v>160.4</v>
      </c>
      <c r="GW82" s="166">
        <f>ROUND(Source!AG37*Source!I37,2)</f>
        <v>0</v>
      </c>
      <c r="GX82" s="166">
        <f>ROUND(Source!AJ37*Source!I37,2)</f>
        <v>0</v>
      </c>
      <c r="HB82" s="166">
        <f>T82</f>
        <v>160.4</v>
      </c>
    </row>
    <row r="83" spans="1:210" ht="13.5" thickBot="1" x14ac:dyDescent="0.25">
      <c r="A83" s="178"/>
      <c r="B83" s="179" t="s">
        <v>306</v>
      </c>
      <c r="C83" s="179" t="s">
        <v>309</v>
      </c>
      <c r="D83" s="180"/>
      <c r="E83" s="180"/>
      <c r="F83" s="180"/>
      <c r="G83" s="180"/>
      <c r="H83" s="180"/>
      <c r="I83" s="180"/>
      <c r="J83" s="180"/>
      <c r="K83" s="181"/>
    </row>
    <row r="84" spans="1:210" x14ac:dyDescent="0.2">
      <c r="A84" s="64"/>
      <c r="B84" s="63"/>
      <c r="C84" s="63"/>
      <c r="D84" s="63"/>
      <c r="E84" s="63"/>
      <c r="F84" s="63"/>
      <c r="G84" s="63"/>
      <c r="H84" s="159">
        <f>R84</f>
        <v>160.4</v>
      </c>
      <c r="I84" s="160"/>
      <c r="J84" s="159">
        <f>S84</f>
        <v>1202.99</v>
      </c>
      <c r="K84" s="161"/>
      <c r="R84" s="166">
        <f>SUM(T82:T83)</f>
        <v>160.4</v>
      </c>
      <c r="S84" s="166">
        <f>SUM(U82:U83)</f>
        <v>1202.99</v>
      </c>
      <c r="HA84" s="166">
        <f>R84</f>
        <v>160.4</v>
      </c>
    </row>
    <row r="85" spans="1:210" x14ac:dyDescent="0.2">
      <c r="A85" s="72">
        <v>8</v>
      </c>
      <c r="B85" s="78" t="s">
        <v>41</v>
      </c>
      <c r="C85" s="73" t="s">
        <v>55</v>
      </c>
      <c r="D85" s="74" t="s">
        <v>49</v>
      </c>
      <c r="E85" s="75">
        <v>6</v>
      </c>
      <c r="F85" s="76">
        <v>47.71</v>
      </c>
      <c r="G85" s="177"/>
      <c r="H85" s="76">
        <f>Source!AC39</f>
        <v>47.71</v>
      </c>
      <c r="I85" s="76">
        <f>T85</f>
        <v>286.26</v>
      </c>
      <c r="J85" s="177">
        <v>7.5</v>
      </c>
      <c r="K85" s="77">
        <f>U85</f>
        <v>2146.9499999999998</v>
      </c>
      <c r="T85" s="166">
        <f>ROUND(Source!AC39*Source!AW39*Source!I39,2)</f>
        <v>286.26</v>
      </c>
      <c r="U85" s="166">
        <f>Source!P39</f>
        <v>2146.9499999999998</v>
      </c>
      <c r="GJ85" s="166">
        <f>T85</f>
        <v>286.26</v>
      </c>
      <c r="GN85" s="166">
        <f>T85</f>
        <v>286.26</v>
      </c>
      <c r="GP85" s="166">
        <f>T85</f>
        <v>286.26</v>
      </c>
      <c r="GQ85" s="166">
        <f>T85</f>
        <v>286.26</v>
      </c>
      <c r="GS85" s="166">
        <f>T85</f>
        <v>286.26</v>
      </c>
      <c r="GW85" s="166">
        <f>ROUND(Source!AG39*Source!I39,2)</f>
        <v>0</v>
      </c>
      <c r="GX85" s="166">
        <f>ROUND(Source!AJ39*Source!I39,2)</f>
        <v>0</v>
      </c>
      <c r="HB85" s="166">
        <f>T85</f>
        <v>286.26</v>
      </c>
    </row>
    <row r="86" spans="1:210" ht="13.5" thickBot="1" x14ac:dyDescent="0.25">
      <c r="A86" s="178"/>
      <c r="B86" s="179" t="s">
        <v>306</v>
      </c>
      <c r="C86" s="179" t="s">
        <v>310</v>
      </c>
      <c r="D86" s="180"/>
      <c r="E86" s="180"/>
      <c r="F86" s="180"/>
      <c r="G86" s="180"/>
      <c r="H86" s="180"/>
      <c r="I86" s="180"/>
      <c r="J86" s="180"/>
      <c r="K86" s="181"/>
    </row>
    <row r="87" spans="1:210" ht="13.5" thickBot="1" x14ac:dyDescent="0.25">
      <c r="A87" s="64"/>
      <c r="B87" s="63"/>
      <c r="C87" s="63"/>
      <c r="D87" s="63"/>
      <c r="E87" s="63"/>
      <c r="F87" s="63"/>
      <c r="G87" s="63"/>
      <c r="H87" s="159">
        <f>R87</f>
        <v>286.26</v>
      </c>
      <c r="I87" s="160"/>
      <c r="J87" s="159">
        <f>S87</f>
        <v>2146.9499999999998</v>
      </c>
      <c r="K87" s="161"/>
      <c r="R87" s="166">
        <f>SUM(T85:T86)</f>
        <v>286.26</v>
      </c>
      <c r="S87" s="166">
        <f>SUM(U85:U86)</f>
        <v>2146.9499999999998</v>
      </c>
      <c r="HA87" s="166">
        <f>R87</f>
        <v>286.26</v>
      </c>
    </row>
    <row r="88" spans="1:210" x14ac:dyDescent="0.2">
      <c r="A88" s="182"/>
      <c r="B88" s="182"/>
      <c r="C88" s="80" t="s">
        <v>311</v>
      </c>
      <c r="D88" s="80"/>
      <c r="E88" s="80"/>
      <c r="F88" s="80"/>
      <c r="G88" s="80"/>
      <c r="H88" s="163">
        <f>FM88</f>
        <v>8818.7100000000009</v>
      </c>
      <c r="I88" s="163"/>
      <c r="J88" s="163">
        <f>DP88</f>
        <v>72313.08</v>
      </c>
      <c r="K88" s="163"/>
      <c r="P88" s="166">
        <f>SUM(R47:R87)</f>
        <v>8818.7100000000009</v>
      </c>
      <c r="Q88" s="166">
        <f>SUM(S47:S87)</f>
        <v>72313.08</v>
      </c>
      <c r="CW88" s="166">
        <f>Source!DM41</f>
        <v>26.559250599999999</v>
      </c>
      <c r="CX88" s="166">
        <f>Source!DN41</f>
        <v>0.10546803999999999</v>
      </c>
      <c r="CY88" s="166">
        <f>Source!DG41</f>
        <v>67038.47</v>
      </c>
      <c r="CZ88" s="166">
        <f>Source!DK41</f>
        <v>5828.36</v>
      </c>
      <c r="DA88" s="166">
        <f>Source!DI41</f>
        <v>166.94</v>
      </c>
      <c r="DB88" s="166">
        <f>Source!DJ41</f>
        <v>24.22</v>
      </c>
      <c r="DC88" s="166">
        <f>Source!DH41</f>
        <v>61043.17</v>
      </c>
      <c r="DD88" s="166">
        <f>Source!EG41</f>
        <v>0</v>
      </c>
      <c r="DE88" s="166">
        <f>Source!EN41</f>
        <v>61043.17</v>
      </c>
      <c r="DF88" s="166">
        <f>Source!EO41</f>
        <v>61043.17</v>
      </c>
      <c r="DG88" s="166">
        <f>Source!EP41</f>
        <v>0</v>
      </c>
      <c r="DH88" s="166">
        <f>Source!EQ41</f>
        <v>61043.17</v>
      </c>
      <c r="DI88" s="166">
        <f>Source!EH41</f>
        <v>0</v>
      </c>
      <c r="DJ88" s="166">
        <f>Source!EI41</f>
        <v>0</v>
      </c>
      <c r="DK88" s="166">
        <f>Source!ER41</f>
        <v>0</v>
      </c>
      <c r="DL88" s="166">
        <f>Source!DL41</f>
        <v>0</v>
      </c>
      <c r="DM88" s="166">
        <f>Source!DO41</f>
        <v>0</v>
      </c>
      <c r="DN88" s="166">
        <f>Source!DP41</f>
        <v>3322.28</v>
      </c>
      <c r="DO88" s="166">
        <f>Source!DQ41</f>
        <v>1952.33</v>
      </c>
      <c r="DP88" s="166">
        <f>Source!EJ41</f>
        <v>72313.08</v>
      </c>
      <c r="DQ88" s="166">
        <f>Source!EK41</f>
        <v>61043.17</v>
      </c>
      <c r="DR88" s="166">
        <f>Source!EL41</f>
        <v>1068.99</v>
      </c>
      <c r="DS88" s="166">
        <f>Source!EH41</f>
        <v>0</v>
      </c>
      <c r="DT88" s="166">
        <f>Source!EM41</f>
        <v>10200.92</v>
      </c>
      <c r="DU88" s="166">
        <f>Source!EK41+Source!EL41</f>
        <v>62112.159999999996</v>
      </c>
      <c r="DW88" s="166">
        <f>Source!ES41</f>
        <v>0</v>
      </c>
      <c r="DX88" s="166">
        <f>Source!ET41</f>
        <v>0</v>
      </c>
      <c r="DY88" s="166">
        <f>Source!EU41</f>
        <v>0</v>
      </c>
      <c r="ET88" s="166">
        <f>Source!DM41</f>
        <v>26.559250599999999</v>
      </c>
      <c r="EU88" s="166">
        <f>Source!DN41</f>
        <v>0.10546803999999999</v>
      </c>
      <c r="EV88" s="166">
        <f t="shared" ref="EV88:FQ88" si="0">SUM(GJ47:GJ87)</f>
        <v>8470.94</v>
      </c>
      <c r="EW88" s="166">
        <f t="shared" si="0"/>
        <v>318.48999999999995</v>
      </c>
      <c r="EX88" s="166">
        <f t="shared" si="0"/>
        <v>13.360000000000001</v>
      </c>
      <c r="EY88" s="166">
        <f t="shared" si="0"/>
        <v>1.33</v>
      </c>
      <c r="EZ88" s="166">
        <f t="shared" si="0"/>
        <v>8139.09</v>
      </c>
      <c r="FA88" s="166">
        <f t="shared" si="0"/>
        <v>0</v>
      </c>
      <c r="FB88" s="166">
        <f t="shared" si="0"/>
        <v>8139.09</v>
      </c>
      <c r="FC88" s="166">
        <f t="shared" si="0"/>
        <v>8139.09</v>
      </c>
      <c r="FD88" s="166">
        <f t="shared" si="0"/>
        <v>0</v>
      </c>
      <c r="FE88" s="166">
        <f t="shared" si="0"/>
        <v>8139.09</v>
      </c>
      <c r="FF88" s="166">
        <f t="shared" si="0"/>
        <v>0</v>
      </c>
      <c r="FG88" s="166">
        <f t="shared" si="0"/>
        <v>0</v>
      </c>
      <c r="FH88" s="166">
        <f t="shared" si="0"/>
        <v>0</v>
      </c>
      <c r="FI88" s="166">
        <f t="shared" si="0"/>
        <v>0</v>
      </c>
      <c r="FJ88" s="166">
        <f t="shared" si="0"/>
        <v>0</v>
      </c>
      <c r="FK88" s="166">
        <f t="shared" si="0"/>
        <v>214.41000000000003</v>
      </c>
      <c r="FL88" s="166">
        <f t="shared" si="0"/>
        <v>133.36000000000001</v>
      </c>
      <c r="FM88" s="166">
        <f t="shared" si="0"/>
        <v>8818.7100000000009</v>
      </c>
      <c r="FN88" s="166">
        <f t="shared" si="0"/>
        <v>8139.09</v>
      </c>
      <c r="FO88" s="166">
        <f t="shared" si="0"/>
        <v>68.539999999999992</v>
      </c>
      <c r="FP88" s="166">
        <f t="shared" si="0"/>
        <v>0</v>
      </c>
      <c r="FQ88" s="166">
        <f t="shared" si="0"/>
        <v>611.07999999999993</v>
      </c>
      <c r="FR88" s="166">
        <f>FN88+FO88</f>
        <v>8207.630000000001</v>
      </c>
      <c r="FS88" s="166">
        <f>SUM(HG47:HG87)</f>
        <v>0</v>
      </c>
      <c r="FT88" s="166">
        <f>SUM(HH47:HH87)</f>
        <v>0</v>
      </c>
      <c r="FU88" s="166">
        <f>SUM(HI47:HI87)</f>
        <v>0</v>
      </c>
      <c r="FV88" s="166">
        <f>SUM(HJ47:HJ87)</f>
        <v>0</v>
      </c>
    </row>
    <row r="89" spans="1:210" x14ac:dyDescent="0.2">
      <c r="H89" s="183"/>
      <c r="I89" s="183"/>
      <c r="J89" s="183"/>
      <c r="K89" s="183"/>
    </row>
    <row r="90" spans="1:210" x14ac:dyDescent="0.2">
      <c r="C90" s="23"/>
      <c r="D90" s="23"/>
      <c r="E90" s="23"/>
      <c r="F90" s="23"/>
      <c r="G90" s="23"/>
      <c r="H90" s="162"/>
      <c r="I90" s="162"/>
      <c r="J90" s="162"/>
      <c r="K90" s="183"/>
    </row>
    <row r="91" spans="1:210" x14ac:dyDescent="0.2">
      <c r="C91" s="23" t="s">
        <v>315</v>
      </c>
      <c r="D91" s="23"/>
      <c r="E91" s="23"/>
      <c r="F91" s="23"/>
      <c r="G91" s="23"/>
      <c r="H91" s="164">
        <f>FK88</f>
        <v>214.41000000000003</v>
      </c>
      <c r="I91" s="164"/>
      <c r="J91" s="164">
        <f>DN88</f>
        <v>3322.28</v>
      </c>
      <c r="K91" s="184"/>
    </row>
    <row r="92" spans="1:210" x14ac:dyDescent="0.2">
      <c r="C92" s="23" t="s">
        <v>316</v>
      </c>
      <c r="D92" s="23"/>
      <c r="E92" s="23"/>
      <c r="F92" s="23"/>
      <c r="G92" s="23"/>
      <c r="H92" s="164">
        <f>FL88</f>
        <v>133.36000000000001</v>
      </c>
      <c r="I92" s="164"/>
      <c r="J92" s="164">
        <f>DO88</f>
        <v>1952.33</v>
      </c>
      <c r="K92" s="184"/>
    </row>
    <row r="93" spans="1:210" x14ac:dyDescent="0.2">
      <c r="C93" s="23" t="s">
        <v>317</v>
      </c>
      <c r="D93" s="23"/>
      <c r="E93" s="23"/>
      <c r="F93" s="23"/>
      <c r="G93" s="23"/>
      <c r="H93" s="164">
        <f>FM88</f>
        <v>8818.7100000000009</v>
      </c>
      <c r="I93" s="164"/>
      <c r="J93" s="164">
        <f>DP88</f>
        <v>72313.08</v>
      </c>
      <c r="K93" s="184"/>
    </row>
    <row r="94" spans="1:210" x14ac:dyDescent="0.2">
      <c r="C94" s="23" t="s">
        <v>318</v>
      </c>
      <c r="D94" s="23"/>
      <c r="E94" s="23"/>
      <c r="F94" s="23"/>
      <c r="G94" s="23"/>
      <c r="H94" s="162"/>
      <c r="I94" s="162"/>
      <c r="J94" s="162"/>
      <c r="K94" s="183"/>
    </row>
    <row r="95" spans="1:210" x14ac:dyDescent="0.2">
      <c r="C95" s="23" t="s">
        <v>319</v>
      </c>
      <c r="D95" s="23"/>
      <c r="E95" s="23"/>
      <c r="F95" s="23"/>
      <c r="G95" s="23"/>
      <c r="H95" s="164">
        <f>FN88</f>
        <v>8139.09</v>
      </c>
      <c r="I95" s="164"/>
      <c r="J95" s="164">
        <f>DQ88</f>
        <v>61043.17</v>
      </c>
      <c r="K95" s="184"/>
    </row>
    <row r="96" spans="1:210" x14ac:dyDescent="0.2">
      <c r="C96" s="23" t="s">
        <v>320</v>
      </c>
      <c r="D96" s="23"/>
      <c r="E96" s="23"/>
      <c r="F96" s="23"/>
      <c r="G96" s="23"/>
      <c r="H96" s="164">
        <f>FO88</f>
        <v>68.539999999999992</v>
      </c>
      <c r="I96" s="164"/>
      <c r="J96" s="164">
        <f>DR88</f>
        <v>1068.99</v>
      </c>
      <c r="K96" s="184"/>
    </row>
    <row r="97" spans="1:78" hidden="1" x14ac:dyDescent="0.2">
      <c r="C97" s="23" t="s">
        <v>321</v>
      </c>
      <c r="D97" s="23"/>
      <c r="E97" s="23"/>
      <c r="F97" s="23"/>
      <c r="G97" s="23"/>
      <c r="H97" s="164">
        <f>FP88</f>
        <v>0</v>
      </c>
      <c r="I97" s="164"/>
      <c r="J97" s="164">
        <f>DS88</f>
        <v>0</v>
      </c>
      <c r="K97" s="184"/>
    </row>
    <row r="98" spans="1:78" x14ac:dyDescent="0.2">
      <c r="C98" s="23" t="s">
        <v>322</v>
      </c>
      <c r="D98" s="23"/>
      <c r="E98" s="23"/>
      <c r="F98" s="23"/>
      <c r="G98" s="23"/>
      <c r="H98" s="164">
        <f>FQ88</f>
        <v>611.07999999999993</v>
      </c>
      <c r="I98" s="164"/>
      <c r="J98" s="164">
        <f>DT88</f>
        <v>10200.92</v>
      </c>
      <c r="K98" s="184"/>
    </row>
    <row r="99" spans="1:78" x14ac:dyDescent="0.2">
      <c r="C99" s="23"/>
      <c r="D99" s="23"/>
      <c r="E99" s="23"/>
      <c r="F99" s="23"/>
      <c r="G99" s="23"/>
      <c r="H99" s="162"/>
      <c r="I99" s="162"/>
      <c r="J99" s="162"/>
      <c r="K99" s="183"/>
    </row>
    <row r="100" spans="1:78" x14ac:dyDescent="0.2">
      <c r="C100" s="23" t="s">
        <v>323</v>
      </c>
      <c r="D100" s="23"/>
      <c r="E100" s="23"/>
      <c r="F100" s="23"/>
      <c r="G100" s="23"/>
      <c r="H100" s="164">
        <f>H93</f>
        <v>8818.7100000000009</v>
      </c>
      <c r="I100" s="164"/>
      <c r="J100" s="164">
        <f>J93</f>
        <v>72313.08</v>
      </c>
      <c r="K100" s="184"/>
    </row>
    <row r="101" spans="1:78" hidden="1" x14ac:dyDescent="0.2">
      <c r="C101" s="23" t="s">
        <v>324</v>
      </c>
      <c r="D101" s="23"/>
      <c r="E101" s="81">
        <v>20</v>
      </c>
      <c r="F101" s="82" t="s">
        <v>295</v>
      </c>
      <c r="G101" s="23"/>
      <c r="H101" s="23"/>
      <c r="I101" s="23"/>
      <c r="J101" s="164">
        <f>ROUND(J100*E101/100,2)</f>
        <v>14462.62</v>
      </c>
      <c r="K101" s="185"/>
    </row>
    <row r="102" spans="1:78" hidden="1" x14ac:dyDescent="0.2">
      <c r="C102" s="23" t="s">
        <v>325</v>
      </c>
      <c r="D102" s="23"/>
      <c r="E102" s="23"/>
      <c r="F102" s="23"/>
      <c r="G102" s="23"/>
      <c r="H102" s="23"/>
      <c r="I102" s="23"/>
      <c r="J102" s="164">
        <f>J101+J100</f>
        <v>86775.7</v>
      </c>
      <c r="K102" s="184"/>
    </row>
    <row r="103" spans="1:78" x14ac:dyDescent="0.2">
      <c r="C103" s="23"/>
      <c r="D103" s="23"/>
      <c r="E103" s="23"/>
      <c r="F103" s="23"/>
      <c r="G103" s="23"/>
      <c r="H103" s="23"/>
      <c r="I103" s="23"/>
      <c r="J103" s="162"/>
      <c r="K103" s="183"/>
    </row>
    <row r="104" spans="1:78" hidden="1" outlineLevel="1" x14ac:dyDescent="0.2">
      <c r="C104" s="23"/>
      <c r="D104" s="23"/>
      <c r="E104" s="23"/>
      <c r="F104" s="23"/>
      <c r="G104" s="23"/>
      <c r="H104" s="23"/>
      <c r="I104" s="23"/>
      <c r="J104" s="23"/>
    </row>
    <row r="105" spans="1:78" hidden="1" outlineLevel="1" x14ac:dyDescent="0.2"/>
    <row r="106" spans="1:78" hidden="1" outlineLevel="1" x14ac:dyDescent="0.2">
      <c r="A106" s="83" t="s">
        <v>326</v>
      </c>
      <c r="B106" s="83"/>
      <c r="C106" s="121"/>
      <c r="D106" s="121"/>
      <c r="E106" s="121"/>
      <c r="F106" s="121"/>
      <c r="G106" s="84"/>
      <c r="H106" s="84"/>
      <c r="I106" s="121"/>
      <c r="J106" s="121"/>
      <c r="BY106" s="85">
        <f>C106</f>
        <v>0</v>
      </c>
      <c r="BZ106" s="85">
        <f>I106</f>
        <v>0</v>
      </c>
    </row>
    <row r="107" spans="1:78" s="87" customFormat="1" ht="11.25" hidden="1" outlineLevel="1" x14ac:dyDescent="0.2">
      <c r="A107" s="86"/>
      <c r="B107" s="86"/>
      <c r="C107" s="165" t="s">
        <v>327</v>
      </c>
      <c r="D107" s="165"/>
      <c r="E107" s="165"/>
      <c r="F107" s="165"/>
      <c r="G107" s="165"/>
      <c r="H107" s="165"/>
      <c r="I107" s="165" t="s">
        <v>328</v>
      </c>
      <c r="J107" s="165"/>
    </row>
    <row r="108" spans="1:78" hidden="1" outlineLevel="1" x14ac:dyDescent="0.2">
      <c r="A108" s="186"/>
      <c r="B108" s="186"/>
      <c r="C108" s="186"/>
      <c r="D108" s="186"/>
      <c r="E108" s="186"/>
      <c r="F108" s="186"/>
      <c r="G108" s="187" t="s">
        <v>329</v>
      </c>
      <c r="H108" s="186"/>
      <c r="I108" s="186"/>
      <c r="J108" s="186"/>
    </row>
    <row r="109" spans="1:78" hidden="1" outlineLevel="1" x14ac:dyDescent="0.2">
      <c r="A109" s="83" t="s">
        <v>330</v>
      </c>
      <c r="B109" s="83"/>
      <c r="C109" s="121"/>
      <c r="D109" s="121"/>
      <c r="E109" s="121"/>
      <c r="F109" s="121"/>
      <c r="G109" s="84"/>
      <c r="H109" s="84"/>
      <c r="I109" s="121"/>
      <c r="J109" s="121"/>
      <c r="BY109" s="85">
        <f>C109</f>
        <v>0</v>
      </c>
      <c r="BZ109" s="85">
        <f>I109</f>
        <v>0</v>
      </c>
    </row>
    <row r="110" spans="1:78" s="87" customFormat="1" ht="11.25" hidden="1" outlineLevel="1" x14ac:dyDescent="0.2">
      <c r="A110" s="86"/>
      <c r="B110" s="86"/>
      <c r="C110" s="165" t="s">
        <v>327</v>
      </c>
      <c r="D110" s="165"/>
      <c r="E110" s="165"/>
      <c r="F110" s="165"/>
      <c r="G110" s="165"/>
      <c r="H110" s="165"/>
      <c r="I110" s="165" t="s">
        <v>328</v>
      </c>
      <c r="J110" s="165"/>
    </row>
    <row r="111" spans="1:78" hidden="1" outlineLevel="1" x14ac:dyDescent="0.2">
      <c r="A111" s="186"/>
      <c r="B111" s="186"/>
      <c r="C111" s="186"/>
      <c r="D111" s="186"/>
      <c r="E111" s="186"/>
      <c r="F111" s="186"/>
      <c r="G111" s="187" t="s">
        <v>329</v>
      </c>
      <c r="H111" s="186"/>
      <c r="I111" s="186"/>
      <c r="J111" s="186"/>
    </row>
    <row r="112" spans="1:78" collapsed="1" x14ac:dyDescent="0.2"/>
    <row r="113" spans="1:78" outlineLevel="1" x14ac:dyDescent="0.2"/>
    <row r="114" spans="1:78" outlineLevel="1" x14ac:dyDescent="0.2"/>
    <row r="115" spans="1:78" outlineLevel="1" x14ac:dyDescent="0.2">
      <c r="A115" s="83" t="s">
        <v>331</v>
      </c>
      <c r="B115" s="83"/>
      <c r="C115" s="121"/>
      <c r="D115" s="121"/>
      <c r="E115" s="121"/>
      <c r="F115" s="121"/>
      <c r="G115" s="84"/>
      <c r="H115" s="84"/>
      <c r="I115" s="121"/>
      <c r="J115" s="121"/>
      <c r="BY115" s="85">
        <f>C115</f>
        <v>0</v>
      </c>
      <c r="BZ115" s="85">
        <f>I115</f>
        <v>0</v>
      </c>
    </row>
    <row r="116" spans="1:78" s="87" customFormat="1" ht="11.25" outlineLevel="1" x14ac:dyDescent="0.2">
      <c r="A116" s="86"/>
      <c r="B116" s="86"/>
      <c r="C116" s="165" t="s">
        <v>327</v>
      </c>
      <c r="D116" s="165"/>
      <c r="E116" s="165"/>
      <c r="F116" s="165"/>
      <c r="G116" s="165"/>
      <c r="H116" s="165"/>
      <c r="I116" s="165" t="s">
        <v>328</v>
      </c>
      <c r="J116" s="165"/>
    </row>
    <row r="117" spans="1:78" outlineLevel="1" x14ac:dyDescent="0.2">
      <c r="A117" s="186"/>
      <c r="B117" s="186"/>
      <c r="C117" s="186"/>
      <c r="D117" s="186"/>
      <c r="E117" s="186"/>
      <c r="F117" s="186"/>
      <c r="G117" s="187" t="s">
        <v>329</v>
      </c>
      <c r="H117" s="186"/>
      <c r="I117" s="186"/>
      <c r="J117" s="186"/>
    </row>
    <row r="118" spans="1:78" outlineLevel="1" x14ac:dyDescent="0.2">
      <c r="A118" s="83" t="s">
        <v>332</v>
      </c>
      <c r="B118" s="83"/>
      <c r="C118" s="121"/>
      <c r="D118" s="121"/>
      <c r="E118" s="121"/>
      <c r="F118" s="121"/>
      <c r="G118" s="84"/>
      <c r="H118" s="84"/>
      <c r="I118" s="121"/>
      <c r="J118" s="121"/>
      <c r="BY118" s="85">
        <f>C118</f>
        <v>0</v>
      </c>
      <c r="BZ118" s="85">
        <f>I118</f>
        <v>0</v>
      </c>
    </row>
    <row r="119" spans="1:78" s="87" customFormat="1" ht="11.25" outlineLevel="1" x14ac:dyDescent="0.2">
      <c r="A119" s="86"/>
      <c r="B119" s="86"/>
      <c r="C119" s="165" t="s">
        <v>327</v>
      </c>
      <c r="D119" s="165"/>
      <c r="E119" s="165"/>
      <c r="F119" s="165"/>
      <c r="G119" s="165"/>
      <c r="H119" s="165"/>
      <c r="I119" s="165" t="s">
        <v>328</v>
      </c>
      <c r="J119" s="165"/>
    </row>
    <row r="120" spans="1:78" outlineLevel="1" x14ac:dyDescent="0.2">
      <c r="A120" s="186"/>
      <c r="B120" s="186"/>
      <c r="C120" s="186"/>
      <c r="D120" s="186"/>
      <c r="E120" s="186"/>
      <c r="F120" s="186"/>
      <c r="G120" s="187" t="s">
        <v>329</v>
      </c>
      <c r="H120" s="186"/>
      <c r="I120" s="186"/>
      <c r="J120" s="186"/>
    </row>
  </sheetData>
  <mergeCells count="109">
    <mergeCell ref="C116:H116"/>
    <mergeCell ref="I116:J116"/>
    <mergeCell ref="C118:F118"/>
    <mergeCell ref="I118:J118"/>
    <mergeCell ref="C119:H119"/>
    <mergeCell ref="I119:J119"/>
    <mergeCell ref="C109:F109"/>
    <mergeCell ref="I109:J109"/>
    <mergeCell ref="C110:H110"/>
    <mergeCell ref="I110:J110"/>
    <mergeCell ref="C115:F115"/>
    <mergeCell ref="I115:J115"/>
    <mergeCell ref="J101:K101"/>
    <mergeCell ref="J102:K102"/>
    <mergeCell ref="J103:K103"/>
    <mergeCell ref="C106:F106"/>
    <mergeCell ref="I106:J106"/>
    <mergeCell ref="C107:H107"/>
    <mergeCell ref="I107:J107"/>
    <mergeCell ref="H98:I98"/>
    <mergeCell ref="J98:K98"/>
    <mergeCell ref="H99:I99"/>
    <mergeCell ref="J99:K99"/>
    <mergeCell ref="H100:I100"/>
    <mergeCell ref="J100:K100"/>
    <mergeCell ref="H95:I95"/>
    <mergeCell ref="J95:K95"/>
    <mergeCell ref="H96:I96"/>
    <mergeCell ref="J96:K96"/>
    <mergeCell ref="H97:I97"/>
    <mergeCell ref="J97:K97"/>
    <mergeCell ref="H92:I92"/>
    <mergeCell ref="J92:K92"/>
    <mergeCell ref="H93:I93"/>
    <mergeCell ref="J93:K93"/>
    <mergeCell ref="H94:I94"/>
    <mergeCell ref="J94:K94"/>
    <mergeCell ref="H89:I89"/>
    <mergeCell ref="J89:K89"/>
    <mergeCell ref="H90:I90"/>
    <mergeCell ref="J90:K90"/>
    <mergeCell ref="H91:I91"/>
    <mergeCell ref="J91:K91"/>
    <mergeCell ref="H84:I84"/>
    <mergeCell ref="J84:K84"/>
    <mergeCell ref="H87:I87"/>
    <mergeCell ref="J87:K87"/>
    <mergeCell ref="H88:I88"/>
    <mergeCell ref="J88:K88"/>
    <mergeCell ref="H75:I75"/>
    <mergeCell ref="J75:K75"/>
    <mergeCell ref="H78:I78"/>
    <mergeCell ref="J78:K78"/>
    <mergeCell ref="H81:I81"/>
    <mergeCell ref="J81:K81"/>
    <mergeCell ref="H52:I52"/>
    <mergeCell ref="J52:K52"/>
    <mergeCell ref="H60:I60"/>
    <mergeCell ref="J60:K60"/>
    <mergeCell ref="H69:I69"/>
    <mergeCell ref="J69:K69"/>
    <mergeCell ref="F42:F45"/>
    <mergeCell ref="G42:G45"/>
    <mergeCell ref="H42:H45"/>
    <mergeCell ref="I42:I45"/>
    <mergeCell ref="J42:J45"/>
    <mergeCell ref="K42:K45"/>
    <mergeCell ref="C30:K30"/>
    <mergeCell ref="C31:K31"/>
    <mergeCell ref="A33:K33"/>
    <mergeCell ref="A34:K34"/>
    <mergeCell ref="C35:K35"/>
    <mergeCell ref="A42:A45"/>
    <mergeCell ref="B42:B45"/>
    <mergeCell ref="C42:C45"/>
    <mergeCell ref="D42:D45"/>
    <mergeCell ref="E42:E45"/>
    <mergeCell ref="C20:F20"/>
    <mergeCell ref="C21:F21"/>
    <mergeCell ref="C22:F22"/>
    <mergeCell ref="C23:F23"/>
    <mergeCell ref="E26:F26"/>
    <mergeCell ref="C29:K29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0.78740157480314998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5"/>
  <sheetViews>
    <sheetView workbookViewId="0"/>
  </sheetViews>
  <sheetFormatPr defaultRowHeight="12.75" x14ac:dyDescent="0.2"/>
  <sheetData>
    <row r="1" spans="1:178" x14ac:dyDescent="0.2">
      <c r="B1" t="s">
        <v>230</v>
      </c>
    </row>
    <row r="3" spans="1:178" x14ac:dyDescent="0.2">
      <c r="A3">
        <v>3</v>
      </c>
      <c r="B3" t="s">
        <v>231</v>
      </c>
    </row>
    <row r="4" spans="1:178" x14ac:dyDescent="0.2">
      <c r="A4">
        <v>2</v>
      </c>
      <c r="B4" t="s">
        <v>232</v>
      </c>
    </row>
    <row r="5" spans="1:178" x14ac:dyDescent="0.2">
      <c r="A5">
        <v>0</v>
      </c>
      <c r="B5" t="s">
        <v>233</v>
      </c>
    </row>
    <row r="6" spans="1:178" x14ac:dyDescent="0.2">
      <c r="A6">
        <v>2</v>
      </c>
      <c r="B6" t="s">
        <v>234</v>
      </c>
    </row>
    <row r="7" spans="1:178" x14ac:dyDescent="0.2">
      <c r="A7">
        <v>0</v>
      </c>
      <c r="B7" t="s">
        <v>235</v>
      </c>
    </row>
    <row r="8" spans="1:178" x14ac:dyDescent="0.2">
      <c r="A8">
        <v>2</v>
      </c>
      <c r="B8" t="s">
        <v>236</v>
      </c>
    </row>
    <row r="9" spans="1:178" x14ac:dyDescent="0.2">
      <c r="A9">
        <v>0</v>
      </c>
      <c r="B9" t="s">
        <v>237</v>
      </c>
    </row>
    <row r="13" spans="1:178" x14ac:dyDescent="0.2">
      <c r="A13">
        <v>3</v>
      </c>
      <c r="B13" t="s">
        <v>291</v>
      </c>
      <c r="D13" t="s">
        <v>292</v>
      </c>
      <c r="F13" t="s">
        <v>272</v>
      </c>
    </row>
    <row r="14" spans="1:178" x14ac:dyDescent="0.2">
      <c r="A14">
        <v>513</v>
      </c>
      <c r="B14" t="s">
        <v>312</v>
      </c>
      <c r="D14" t="s">
        <v>292</v>
      </c>
      <c r="F14" t="s">
        <v>272</v>
      </c>
      <c r="CW14">
        <f>Source!DM41</f>
        <v>26.559250599999999</v>
      </c>
      <c r="CX14">
        <f>Source!DN41</f>
        <v>0.10546803999999999</v>
      </c>
      <c r="CY14">
        <f>Source!DG41</f>
        <v>67038.47</v>
      </c>
      <c r="CZ14">
        <f>Source!DK41</f>
        <v>5828.36</v>
      </c>
      <c r="DA14">
        <f>Source!DI41</f>
        <v>166.94</v>
      </c>
      <c r="DB14">
        <f>Source!DJ41</f>
        <v>24.22</v>
      </c>
      <c r="DC14">
        <f>Source!DH41</f>
        <v>61043.17</v>
      </c>
      <c r="DD14">
        <f>Source!EG41</f>
        <v>0</v>
      </c>
      <c r="DE14">
        <f>Source!EN41</f>
        <v>61043.17</v>
      </c>
      <c r="DF14">
        <f>Source!EO41</f>
        <v>61043.17</v>
      </c>
      <c r="DG14">
        <f>Source!EP41</f>
        <v>0</v>
      </c>
      <c r="DH14">
        <f>Source!EQ41</f>
        <v>61043.17</v>
      </c>
      <c r="DI14">
        <f>Source!EH41</f>
        <v>0</v>
      </c>
      <c r="DJ14">
        <f>Source!EI41</f>
        <v>0</v>
      </c>
      <c r="DK14">
        <f>Source!ER41</f>
        <v>0</v>
      </c>
      <c r="DL14">
        <f>Source!DL41</f>
        <v>0</v>
      </c>
      <c r="DM14">
        <f>Source!DO41</f>
        <v>0</v>
      </c>
      <c r="DN14">
        <f>Source!DP41</f>
        <v>3322.28</v>
      </c>
      <c r="DO14">
        <f>Source!DQ41</f>
        <v>1952.33</v>
      </c>
      <c r="DP14">
        <f>Source!EJ41</f>
        <v>72313.08</v>
      </c>
      <c r="DQ14">
        <f>Source!EK41</f>
        <v>61043.17</v>
      </c>
      <c r="DR14">
        <f>Source!EL41</f>
        <v>1068.99</v>
      </c>
      <c r="DS14">
        <f>Source!EH41</f>
        <v>0</v>
      </c>
      <c r="DT14">
        <f>Source!EM41</f>
        <v>10200.92</v>
      </c>
      <c r="DU14">
        <f>Source!EK41+Source!EL41</f>
        <v>62112.159999999996</v>
      </c>
      <c r="DW14">
        <f>Source!ES41</f>
        <v>0</v>
      </c>
      <c r="DX14">
        <f>Source!ET41</f>
        <v>0</v>
      </c>
      <c r="DY14">
        <f>Source!EU41</f>
        <v>0</v>
      </c>
      <c r="ET14">
        <f>Source!DM41</f>
        <v>26.559250599999999</v>
      </c>
      <c r="EU14">
        <f>Source!DN41</f>
        <v>0.10546803999999999</v>
      </c>
      <c r="EV14">
        <f>SUM('1.Лок.смета.и.Акт'!GJ47:'1.Лок.смета.и.Акт'!GJ87)</f>
        <v>8470.94</v>
      </c>
      <c r="EW14">
        <f>SUM('1.Лок.смета.и.Акт'!GK47:'1.Лок.смета.и.Акт'!GK87)</f>
        <v>318.48999999999995</v>
      </c>
      <c r="EX14">
        <f>SUM('1.Лок.смета.и.Акт'!GL47:'1.Лок.смета.и.Акт'!GL87)</f>
        <v>13.360000000000001</v>
      </c>
      <c r="EY14">
        <f>SUM('1.Лок.смета.и.Акт'!GM47:'1.Лок.смета.и.Акт'!GM87)</f>
        <v>1.33</v>
      </c>
      <c r="EZ14">
        <f>SUM('1.Лок.смета.и.Акт'!GN47:'1.Лок.смета.и.Акт'!GN87)</f>
        <v>8139.09</v>
      </c>
      <c r="FA14">
        <f>SUM('1.Лок.смета.и.Акт'!GO47:'1.Лок.смета.и.Акт'!GO87)</f>
        <v>0</v>
      </c>
      <c r="FB14">
        <f>SUM('1.Лок.смета.и.Акт'!GP47:'1.Лок.смета.и.Акт'!GP87)</f>
        <v>8139.09</v>
      </c>
      <c r="FC14">
        <f>SUM('1.Лок.смета.и.Акт'!GQ47:'1.Лок.смета.и.Акт'!GQ87)</f>
        <v>8139.09</v>
      </c>
      <c r="FD14">
        <f>SUM('1.Лок.смета.и.Акт'!GR47:'1.Лок.смета.и.Акт'!GR87)</f>
        <v>0</v>
      </c>
      <c r="FE14">
        <f>SUM('1.Лок.смета.и.Акт'!GS47:'1.Лок.смета.и.Акт'!GS87)</f>
        <v>8139.09</v>
      </c>
      <c r="FF14">
        <f>SUM('1.Лок.смета.и.Акт'!GT47:'1.Лок.смета.и.Акт'!GT87)</f>
        <v>0</v>
      </c>
      <c r="FG14">
        <f>SUM('1.Лок.смета.и.Акт'!GU47:'1.Лок.смета.и.Акт'!GU87)</f>
        <v>0</v>
      </c>
      <c r="FH14">
        <f>SUM('1.Лок.смета.и.Акт'!GV47:'1.Лок.смета.и.Акт'!GV87)</f>
        <v>0</v>
      </c>
      <c r="FI14">
        <f>SUM('1.Лок.смета.и.Акт'!GW47:'1.Лок.смета.и.Акт'!GW87)</f>
        <v>0</v>
      </c>
      <c r="FJ14">
        <f>SUM('1.Лок.смета.и.Акт'!GX47:'1.Лок.смета.и.Акт'!GX87)</f>
        <v>0</v>
      </c>
      <c r="FK14">
        <f>SUM('1.Лок.смета.и.Акт'!GY47:'1.Лок.смета.и.Акт'!GY87)</f>
        <v>214.41000000000003</v>
      </c>
      <c r="FL14">
        <f>SUM('1.Лок.смета.и.Акт'!GZ47:'1.Лок.смета.и.Акт'!GZ87)</f>
        <v>133.36000000000001</v>
      </c>
      <c r="FM14">
        <f>SUM('1.Лок.смета.и.Акт'!HA47:'1.Лок.смета.и.Акт'!HA87)</f>
        <v>8818.7100000000009</v>
      </c>
      <c r="FN14">
        <f>SUM('1.Лок.смета.и.Акт'!HB47:'1.Лок.смета.и.Акт'!HB87)</f>
        <v>8139.09</v>
      </c>
      <c r="FO14">
        <f>SUM('1.Лок.смета.и.Акт'!HC47:'1.Лок.смета.и.Акт'!HC87)</f>
        <v>68.539999999999992</v>
      </c>
      <c r="FP14">
        <f>SUM('1.Лок.смета.и.Акт'!HD47:'1.Лок.смета.и.Акт'!HD87)</f>
        <v>0</v>
      </c>
      <c r="FQ14">
        <f>SUM('1.Лок.смета.и.Акт'!HE47:'1.Лок.смета.и.Акт'!HE87)</f>
        <v>611.07999999999993</v>
      </c>
      <c r="FR14">
        <f>'1.Лок.смета.и.Акт'!FN88+'1.Лок.смета.и.Акт'!FO88</f>
        <v>8207.630000000001</v>
      </c>
      <c r="FS14">
        <f>SUM('1.Лок.смета.и.Акт'!HG47:'1.Лок.смета.и.Акт'!HG87)</f>
        <v>0</v>
      </c>
      <c r="FT14">
        <f>SUM('1.Лок.смета.и.Акт'!HH47:'1.Лок.смета.и.Акт'!HH87)</f>
        <v>0</v>
      </c>
      <c r="FU14">
        <f>SUM('1.Лок.смета.и.Акт'!HI47:'1.Лок.смета.и.Акт'!HI87)</f>
        <v>0</v>
      </c>
      <c r="FV14">
        <f>SUM('1.Лок.смета.и.Акт'!HJ47:'1.Лок.смета.и.Акт'!HJ87)</f>
        <v>0</v>
      </c>
    </row>
    <row r="15" spans="1:178" x14ac:dyDescent="0.2">
      <c r="A15">
        <v>999</v>
      </c>
      <c r="B15" t="s">
        <v>333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39"/>
  <sheetViews>
    <sheetView workbookViewId="0">
      <selection activeCell="A135" sqref="A135:AH135"/>
    </sheetView>
  </sheetViews>
  <sheetFormatPr defaultColWidth="9.140625" defaultRowHeight="12.75" x14ac:dyDescent="0.2"/>
  <cols>
    <col min="1" max="256" width="9.140625" customWidth="1"/>
  </cols>
  <sheetData>
    <row r="1" spans="1:240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  <c r="N1">
        <v>10</v>
      </c>
      <c r="O1">
        <v>1</v>
      </c>
      <c r="P1">
        <v>0</v>
      </c>
      <c r="Q1">
        <v>11</v>
      </c>
      <c r="IF1">
        <v>-1</v>
      </c>
    </row>
    <row r="2" spans="1:240" x14ac:dyDescent="0.2">
      <c r="G2" s="57">
        <f>'2.Материалы'!G26</f>
        <v>61043.199999999997</v>
      </c>
      <c r="H2" t="s">
        <v>363</v>
      </c>
      <c r="IF2">
        <v>-1</v>
      </c>
    </row>
    <row r="3" spans="1:240" x14ac:dyDescent="0.2">
      <c r="IF3">
        <v>-1</v>
      </c>
    </row>
    <row r="4" spans="1:240" x14ac:dyDescent="0.2">
      <c r="IF4">
        <v>-1</v>
      </c>
    </row>
    <row r="5" spans="1:240" x14ac:dyDescent="0.2">
      <c r="G5">
        <v>3</v>
      </c>
      <c r="H5" t="s">
        <v>238</v>
      </c>
      <c r="T5">
        <v>1</v>
      </c>
      <c r="U5" t="s">
        <v>224</v>
      </c>
      <c r="IF5">
        <v>-1</v>
      </c>
    </row>
    <row r="6" spans="1:240" x14ac:dyDescent="0.2">
      <c r="G6">
        <v>50</v>
      </c>
      <c r="H6" t="s">
        <v>227</v>
      </c>
      <c r="IF6">
        <v>-1</v>
      </c>
    </row>
    <row r="7" spans="1:240" x14ac:dyDescent="0.2">
      <c r="G7">
        <v>2</v>
      </c>
      <c r="H7" t="s">
        <v>334</v>
      </c>
      <c r="IF7">
        <v>-1</v>
      </c>
    </row>
    <row r="8" spans="1:240" x14ac:dyDescent="0.2">
      <c r="G8">
        <f>IF((Source!AR41&lt;&gt;'1.Лок.смета.и.Акт'!P88),0,1)</f>
        <v>1</v>
      </c>
      <c r="H8" t="s">
        <v>313</v>
      </c>
      <c r="IF8">
        <v>-1</v>
      </c>
    </row>
    <row r="9" spans="1:240" x14ac:dyDescent="0.2">
      <c r="G9" s="12" t="s">
        <v>228</v>
      </c>
      <c r="H9" t="s">
        <v>229</v>
      </c>
      <c r="T9" t="s">
        <v>225</v>
      </c>
      <c r="U9" t="s">
        <v>226</v>
      </c>
      <c r="IF9">
        <v>-1</v>
      </c>
    </row>
    <row r="10" spans="1:240" x14ac:dyDescent="0.2">
      <c r="IF10">
        <v>-1</v>
      </c>
    </row>
    <row r="11" spans="1:240" x14ac:dyDescent="0.2">
      <c r="IF11">
        <v>-1</v>
      </c>
    </row>
    <row r="12" spans="1:240" x14ac:dyDescent="0.2">
      <c r="A12" s="1">
        <v>1</v>
      </c>
      <c r="B12" s="1">
        <v>133</v>
      </c>
      <c r="C12" s="1">
        <v>0</v>
      </c>
      <c r="D12" s="1">
        <f>ROW(A70)</f>
        <v>70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  <c r="IF12">
        <v>-1</v>
      </c>
    </row>
    <row r="13" spans="1:240" x14ac:dyDescent="0.2">
      <c r="IF13">
        <v>-1</v>
      </c>
    </row>
    <row r="14" spans="1:240" x14ac:dyDescent="0.2">
      <c r="IF14">
        <v>-1</v>
      </c>
    </row>
    <row r="15" spans="1:240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IF15">
        <v>-1</v>
      </c>
    </row>
    <row r="16" spans="1:240" x14ac:dyDescent="0.2">
      <c r="IF16">
        <v>-1</v>
      </c>
    </row>
    <row r="17" spans="1:255" x14ac:dyDescent="0.2">
      <c r="IF17">
        <v>-1</v>
      </c>
    </row>
    <row r="18" spans="1:255" x14ac:dyDescent="0.2">
      <c r="A18" s="3">
        <v>52</v>
      </c>
      <c r="B18" s="3">
        <f t="shared" ref="B18:G18" si="0">B70</f>
        <v>133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Установка ВА55-41</v>
      </c>
      <c r="H18" s="3"/>
      <c r="I18" s="3"/>
      <c r="J18" s="3"/>
      <c r="K18" s="3"/>
      <c r="L18" s="3"/>
      <c r="M18" s="3"/>
      <c r="N18" s="3"/>
      <c r="O18" s="3">
        <f t="shared" ref="O18:AT18" si="1">O70</f>
        <v>8470.94</v>
      </c>
      <c r="P18" s="3">
        <f t="shared" si="1"/>
        <v>8139.09</v>
      </c>
      <c r="Q18" s="3">
        <f t="shared" si="1"/>
        <v>13.36</v>
      </c>
      <c r="R18" s="3">
        <f t="shared" si="1"/>
        <v>1.33</v>
      </c>
      <c r="S18" s="3">
        <f t="shared" si="1"/>
        <v>318.49</v>
      </c>
      <c r="T18" s="3">
        <f t="shared" si="1"/>
        <v>0</v>
      </c>
      <c r="U18" s="3">
        <f t="shared" si="1"/>
        <v>26.559250599999999</v>
      </c>
      <c r="V18" s="3">
        <f t="shared" si="1"/>
        <v>0.10546803999999999</v>
      </c>
      <c r="W18" s="3">
        <f t="shared" si="1"/>
        <v>0</v>
      </c>
      <c r="X18" s="3">
        <f t="shared" si="1"/>
        <v>214.41</v>
      </c>
      <c r="Y18" s="3">
        <f t="shared" si="1"/>
        <v>133.36000000000001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8818.7099999999991</v>
      </c>
      <c r="AS18" s="3">
        <f t="shared" si="1"/>
        <v>8139.09</v>
      </c>
      <c r="AT18" s="3">
        <f t="shared" si="1"/>
        <v>68.540000000000006</v>
      </c>
      <c r="AU18" s="3">
        <f t="shared" ref="AU18:BZ18" si="2">AU70</f>
        <v>611.08000000000004</v>
      </c>
      <c r="AV18" s="3">
        <f t="shared" si="2"/>
        <v>8139.09</v>
      </c>
      <c r="AW18" s="3">
        <f t="shared" si="2"/>
        <v>8139.09</v>
      </c>
      <c r="AX18" s="3">
        <f t="shared" si="2"/>
        <v>0</v>
      </c>
      <c r="AY18" s="3">
        <f t="shared" si="2"/>
        <v>8139.09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CA70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DG70</f>
        <v>67038.47</v>
      </c>
      <c r="DH18" s="4">
        <f t="shared" si="4"/>
        <v>61043.17</v>
      </c>
      <c r="DI18" s="4">
        <f t="shared" si="4"/>
        <v>166.94</v>
      </c>
      <c r="DJ18" s="4">
        <f t="shared" si="4"/>
        <v>24.22</v>
      </c>
      <c r="DK18" s="4">
        <f t="shared" si="4"/>
        <v>5828.36</v>
      </c>
      <c r="DL18" s="4">
        <f t="shared" si="4"/>
        <v>0</v>
      </c>
      <c r="DM18" s="4">
        <f t="shared" si="4"/>
        <v>26.559250599999999</v>
      </c>
      <c r="DN18" s="4">
        <f t="shared" si="4"/>
        <v>0.10546803999999999</v>
      </c>
      <c r="DO18" s="4">
        <f t="shared" si="4"/>
        <v>0</v>
      </c>
      <c r="DP18" s="4">
        <f t="shared" si="4"/>
        <v>3322.28</v>
      </c>
      <c r="DQ18" s="4">
        <f t="shared" si="4"/>
        <v>1952.33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72313.08</v>
      </c>
      <c r="EK18" s="4">
        <f t="shared" si="4"/>
        <v>61043.17</v>
      </c>
      <c r="EL18" s="4">
        <f t="shared" si="4"/>
        <v>1068.99</v>
      </c>
      <c r="EM18" s="4">
        <f t="shared" ref="EM18:FR18" si="5">EM70</f>
        <v>10200.92</v>
      </c>
      <c r="EN18" s="4">
        <f t="shared" si="5"/>
        <v>61043.17</v>
      </c>
      <c r="EO18" s="4">
        <f t="shared" si="5"/>
        <v>61043.17</v>
      </c>
      <c r="EP18" s="4">
        <f t="shared" si="5"/>
        <v>0</v>
      </c>
      <c r="EQ18" s="4">
        <f t="shared" si="5"/>
        <v>61043.17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FS70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  <c r="IF18">
        <v>-1</v>
      </c>
    </row>
    <row r="19" spans="1:255" x14ac:dyDescent="0.2">
      <c r="IF19">
        <v>-1</v>
      </c>
    </row>
    <row r="20" spans="1:255" x14ac:dyDescent="0.2">
      <c r="A20" s="1">
        <v>3</v>
      </c>
      <c r="B20" s="1">
        <v>1</v>
      </c>
      <c r="C20" s="1"/>
      <c r="D20" s="1">
        <f>ROW(A41)</f>
        <v>41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  <c r="IF20">
        <v>-1</v>
      </c>
    </row>
    <row r="21" spans="1:255" x14ac:dyDescent="0.2">
      <c r="IF21">
        <v>-1</v>
      </c>
    </row>
    <row r="22" spans="1:255" x14ac:dyDescent="0.2">
      <c r="A22" s="3">
        <v>52</v>
      </c>
      <c r="B22" s="3">
        <f t="shared" ref="B22:G22" si="7">B41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O41</f>
        <v>8470.94</v>
      </c>
      <c r="P22" s="3">
        <f t="shared" si="8"/>
        <v>8139.09</v>
      </c>
      <c r="Q22" s="3">
        <f t="shared" si="8"/>
        <v>13.36</v>
      </c>
      <c r="R22" s="3">
        <f t="shared" si="8"/>
        <v>1.33</v>
      </c>
      <c r="S22" s="3">
        <f t="shared" si="8"/>
        <v>318.49</v>
      </c>
      <c r="T22" s="3">
        <f t="shared" si="8"/>
        <v>0</v>
      </c>
      <c r="U22" s="3">
        <f t="shared" si="8"/>
        <v>26.559250599999999</v>
      </c>
      <c r="V22" s="3">
        <f t="shared" si="8"/>
        <v>0.10546803999999999</v>
      </c>
      <c r="W22" s="3">
        <f t="shared" si="8"/>
        <v>0</v>
      </c>
      <c r="X22" s="3">
        <f t="shared" si="8"/>
        <v>214.41</v>
      </c>
      <c r="Y22" s="3">
        <f t="shared" si="8"/>
        <v>133.36000000000001</v>
      </c>
      <c r="Z22" s="3">
        <f t="shared" si="8"/>
        <v>0</v>
      </c>
      <c r="AA22" s="3">
        <f t="shared" si="8"/>
        <v>0</v>
      </c>
      <c r="AB22" s="3">
        <f t="shared" si="8"/>
        <v>8470.94</v>
      </c>
      <c r="AC22" s="3">
        <f t="shared" si="8"/>
        <v>8139.09</v>
      </c>
      <c r="AD22" s="3">
        <f t="shared" si="8"/>
        <v>13.36</v>
      </c>
      <c r="AE22" s="3">
        <f t="shared" si="8"/>
        <v>1.33</v>
      </c>
      <c r="AF22" s="3">
        <f t="shared" si="8"/>
        <v>318.49</v>
      </c>
      <c r="AG22" s="3">
        <f t="shared" si="8"/>
        <v>0</v>
      </c>
      <c r="AH22" s="3">
        <f t="shared" si="8"/>
        <v>26.559250599999999</v>
      </c>
      <c r="AI22" s="3">
        <f t="shared" si="8"/>
        <v>0.10546803999999999</v>
      </c>
      <c r="AJ22" s="3">
        <f t="shared" si="8"/>
        <v>0</v>
      </c>
      <c r="AK22" s="3">
        <f t="shared" si="8"/>
        <v>214.41</v>
      </c>
      <c r="AL22" s="3">
        <f t="shared" si="8"/>
        <v>133.36000000000001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8818.7099999999991</v>
      </c>
      <c r="AS22" s="3">
        <f t="shared" si="8"/>
        <v>8139.09</v>
      </c>
      <c r="AT22" s="3">
        <f t="shared" si="8"/>
        <v>68.540000000000006</v>
      </c>
      <c r="AU22" s="3">
        <f t="shared" ref="AU22:BZ22" si="9">AU41</f>
        <v>611.08000000000004</v>
      </c>
      <c r="AV22" s="3">
        <f t="shared" si="9"/>
        <v>8139.09</v>
      </c>
      <c r="AW22" s="3">
        <f t="shared" si="9"/>
        <v>8139.09</v>
      </c>
      <c r="AX22" s="3">
        <f t="shared" si="9"/>
        <v>0</v>
      </c>
      <c r="AY22" s="3">
        <f t="shared" si="9"/>
        <v>8139.09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CA41</f>
        <v>8818.7099999999991</v>
      </c>
      <c r="CB22" s="3">
        <f t="shared" si="10"/>
        <v>8139.09</v>
      </c>
      <c r="CC22" s="3">
        <f t="shared" si="10"/>
        <v>68.540000000000006</v>
      </c>
      <c r="CD22" s="3">
        <f t="shared" si="10"/>
        <v>611.08000000000004</v>
      </c>
      <c r="CE22" s="3">
        <f t="shared" si="10"/>
        <v>8139.09</v>
      </c>
      <c r="CF22" s="3">
        <f t="shared" si="10"/>
        <v>8139.09</v>
      </c>
      <c r="CG22" s="3">
        <f t="shared" si="10"/>
        <v>0</v>
      </c>
      <c r="CH22" s="3">
        <f t="shared" si="10"/>
        <v>8139.09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DG41</f>
        <v>67038.47</v>
      </c>
      <c r="DH22" s="4">
        <f t="shared" si="11"/>
        <v>61043.17</v>
      </c>
      <c r="DI22" s="4">
        <f t="shared" si="11"/>
        <v>166.94</v>
      </c>
      <c r="DJ22" s="4">
        <f t="shared" si="11"/>
        <v>24.22</v>
      </c>
      <c r="DK22" s="4">
        <f t="shared" si="11"/>
        <v>5828.36</v>
      </c>
      <c r="DL22" s="4">
        <f t="shared" si="11"/>
        <v>0</v>
      </c>
      <c r="DM22" s="4">
        <f t="shared" si="11"/>
        <v>26.559250599999999</v>
      </c>
      <c r="DN22" s="4">
        <f t="shared" si="11"/>
        <v>0.10546803999999999</v>
      </c>
      <c r="DO22" s="4">
        <f t="shared" si="11"/>
        <v>0</v>
      </c>
      <c r="DP22" s="4">
        <f t="shared" si="11"/>
        <v>3322.28</v>
      </c>
      <c r="DQ22" s="4">
        <f t="shared" si="11"/>
        <v>1952.33</v>
      </c>
      <c r="DR22" s="4">
        <f t="shared" si="11"/>
        <v>0</v>
      </c>
      <c r="DS22" s="4">
        <f t="shared" si="11"/>
        <v>0</v>
      </c>
      <c r="DT22" s="4">
        <f t="shared" si="11"/>
        <v>67038.47</v>
      </c>
      <c r="DU22" s="4">
        <f t="shared" si="11"/>
        <v>61043.17</v>
      </c>
      <c r="DV22" s="4">
        <f t="shared" si="11"/>
        <v>166.94</v>
      </c>
      <c r="DW22" s="4">
        <f t="shared" si="11"/>
        <v>24.22</v>
      </c>
      <c r="DX22" s="4">
        <f t="shared" si="11"/>
        <v>5828.36</v>
      </c>
      <c r="DY22" s="4">
        <f t="shared" si="11"/>
        <v>0</v>
      </c>
      <c r="DZ22" s="4">
        <f t="shared" si="11"/>
        <v>26.559250599999999</v>
      </c>
      <c r="EA22" s="4">
        <f t="shared" si="11"/>
        <v>0.10546803999999999</v>
      </c>
      <c r="EB22" s="4">
        <f t="shared" si="11"/>
        <v>0</v>
      </c>
      <c r="EC22" s="4">
        <f t="shared" si="11"/>
        <v>3322.28</v>
      </c>
      <c r="ED22" s="4">
        <f t="shared" si="11"/>
        <v>1952.33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72313.08</v>
      </c>
      <c r="EK22" s="4">
        <f t="shared" si="11"/>
        <v>61043.17</v>
      </c>
      <c r="EL22" s="4">
        <f t="shared" si="11"/>
        <v>1068.99</v>
      </c>
      <c r="EM22" s="4">
        <f t="shared" ref="EM22:FR22" si="12">EM41</f>
        <v>10200.92</v>
      </c>
      <c r="EN22" s="4">
        <f t="shared" si="12"/>
        <v>61043.17</v>
      </c>
      <c r="EO22" s="4">
        <f t="shared" si="12"/>
        <v>61043.17</v>
      </c>
      <c r="EP22" s="4">
        <f t="shared" si="12"/>
        <v>0</v>
      </c>
      <c r="EQ22" s="4">
        <f t="shared" si="12"/>
        <v>61043.17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FS41</f>
        <v>72313.08</v>
      </c>
      <c r="FT22" s="4">
        <f t="shared" si="13"/>
        <v>61043.17</v>
      </c>
      <c r="FU22" s="4">
        <f t="shared" si="13"/>
        <v>1068.99</v>
      </c>
      <c r="FV22" s="4">
        <f t="shared" si="13"/>
        <v>10200.92</v>
      </c>
      <c r="FW22" s="4">
        <f t="shared" si="13"/>
        <v>61043.17</v>
      </c>
      <c r="FX22" s="4">
        <f t="shared" si="13"/>
        <v>61043.17</v>
      </c>
      <c r="FY22" s="4">
        <f t="shared" si="13"/>
        <v>0</v>
      </c>
      <c r="FZ22" s="4">
        <f t="shared" si="13"/>
        <v>61043.17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  <c r="IF22">
        <v>-1</v>
      </c>
    </row>
    <row r="23" spans="1:255" x14ac:dyDescent="0.2">
      <c r="IF23">
        <v>-1</v>
      </c>
    </row>
    <row r="24" spans="1:255" x14ac:dyDescent="0.2">
      <c r="A24" s="2">
        <v>17</v>
      </c>
      <c r="B24" s="2">
        <v>1</v>
      </c>
      <c r="C24" s="2">
        <f>ROW(SmtRes!A3)</f>
        <v>3</v>
      </c>
      <c r="D24" s="2">
        <f>ROW(EtalonRes!A3)</f>
        <v>3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'1.Лок.смета.и.Акт'!E47</f>
        <v>1</v>
      </c>
      <c r="J24" s="2">
        <v>0</v>
      </c>
      <c r="K24" s="2"/>
      <c r="L24" s="2"/>
      <c r="M24" s="2"/>
      <c r="N24" s="2"/>
      <c r="O24" s="2">
        <f t="shared" ref="O24:O39" si="14">ROUND(CP24,2)</f>
        <v>263.77999999999997</v>
      </c>
      <c r="P24" s="2">
        <f t="shared" ref="P24:P39" si="15">ROUND(CQ24*I24,2)</f>
        <v>0</v>
      </c>
      <c r="Q24" s="2">
        <f t="shared" ref="Q24:Q39" si="16">ROUND(CR24*I24,2)</f>
        <v>0</v>
      </c>
      <c r="R24" s="2">
        <f t="shared" ref="R24:R39" si="17">ROUND(CS24*I24,2)</f>
        <v>0</v>
      </c>
      <c r="S24" s="2">
        <f t="shared" ref="S24:S39" si="18">ROUND(CT24*I24,2)</f>
        <v>263.77999999999997</v>
      </c>
      <c r="T24" s="2">
        <f t="shared" ref="T24:T39" si="19">ROUND(CU24*I24,2)</f>
        <v>0</v>
      </c>
      <c r="U24" s="2">
        <f t="shared" ref="U24:U39" si="20">CV24*I24</f>
        <v>21.6</v>
      </c>
      <c r="V24" s="2">
        <f t="shared" ref="V24:V39" si="21">CW24*I24</f>
        <v>0</v>
      </c>
      <c r="W24" s="2">
        <f t="shared" ref="W24:W39" si="22">ROUND(CX24*I24,2)</f>
        <v>0</v>
      </c>
      <c r="X24" s="2">
        <f t="shared" ref="X24:X39" si="23">ROUND(CY24,2)</f>
        <v>171.46</v>
      </c>
      <c r="Y24" s="2">
        <f t="shared" ref="Y24:Y39" si="24">ROUND(CZ24,2)</f>
        <v>105.51</v>
      </c>
      <c r="Z24" s="2"/>
      <c r="AA24" s="2">
        <v>34711381</v>
      </c>
      <c r="AB24" s="2">
        <f t="shared" ref="AB24:AB39" si="25">ROUND((AC24+AD24+AF24),2)</f>
        <v>263.77999999999997</v>
      </c>
      <c r="AC24" s="2">
        <f>ROUND((ES24),2)</f>
        <v>0</v>
      </c>
      <c r="AD24" s="2">
        <f t="shared" ref="AD24:AD39" si="26">ROUND((((ET24)-(EU24))+AE24),2)</f>
        <v>0</v>
      </c>
      <c r="AE24" s="2">
        <f t="shared" ref="AE24:AE39" si="27">ROUND((EU24),2)</f>
        <v>0</v>
      </c>
      <c r="AF24" s="2">
        <f t="shared" ref="AF24:AF39" si="28">ROUND((EV24),2)</f>
        <v>263.77999999999997</v>
      </c>
      <c r="AG24" s="2">
        <f t="shared" ref="AG24:AG39" si="29">ROUND((AP24),2)</f>
        <v>0</v>
      </c>
      <c r="AH24" s="2">
        <f t="shared" ref="AH24:AH39" si="30">(EW24)</f>
        <v>21.6</v>
      </c>
      <c r="AI24" s="2">
        <f t="shared" ref="AI24:AI39" si="31">(EX24)</f>
        <v>0</v>
      </c>
      <c r="AJ24" s="2">
        <f t="shared" ref="AJ24:AJ39" si="32">(AS24)</f>
        <v>0</v>
      </c>
      <c r="AK24" s="2">
        <v>263.77999999999997</v>
      </c>
      <c r="AL24" s="2">
        <v>0</v>
      </c>
      <c r="AM24" s="2">
        <v>0</v>
      </c>
      <c r="AN24" s="2">
        <v>0</v>
      </c>
      <c r="AO24" s="2">
        <v>263.77999999999997</v>
      </c>
      <c r="AP24" s="2">
        <v>0</v>
      </c>
      <c r="AQ24" s="2">
        <v>21.6</v>
      </c>
      <c r="AR24" s="2">
        <v>0</v>
      </c>
      <c r="AS24" s="2">
        <v>0</v>
      </c>
      <c r="AT24" s="2">
        <v>65</v>
      </c>
      <c r="AU24" s="2">
        <v>40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4</v>
      </c>
      <c r="BJ24" s="2" t="s">
        <v>16</v>
      </c>
      <c r="BK24" s="2"/>
      <c r="BL24" s="2"/>
      <c r="BM24" s="2">
        <v>200001</v>
      </c>
      <c r="BN24" s="2">
        <v>0</v>
      </c>
      <c r="BO24" s="2" t="s">
        <v>3</v>
      </c>
      <c r="BP24" s="2">
        <v>0</v>
      </c>
      <c r="BQ24" s="2">
        <v>5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65</v>
      </c>
      <c r="CA24" s="2">
        <v>40</v>
      </c>
      <c r="CB24" s="2"/>
      <c r="CC24" s="2"/>
      <c r="CD24" s="2"/>
      <c r="CE24" s="2">
        <v>0</v>
      </c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39" si="33">(P24+Q24+S24)</f>
        <v>263.77999999999997</v>
      </c>
      <c r="CQ24" s="2">
        <f t="shared" ref="CQ24:CQ39" si="34">AC24*BC24</f>
        <v>0</v>
      </c>
      <c r="CR24" s="2">
        <f t="shared" ref="CR24:CR39" si="35">AD24*BB24</f>
        <v>0</v>
      </c>
      <c r="CS24" s="2">
        <f t="shared" ref="CS24:CS39" si="36">AE24*BS24</f>
        <v>0</v>
      </c>
      <c r="CT24" s="2">
        <f t="shared" ref="CT24:CT39" si="37">AF24*BA24</f>
        <v>263.77999999999997</v>
      </c>
      <c r="CU24" s="2">
        <f t="shared" ref="CU24:CU39" si="38">AG24</f>
        <v>0</v>
      </c>
      <c r="CV24" s="2">
        <f t="shared" ref="CV24:CV39" si="39">AH24</f>
        <v>21.6</v>
      </c>
      <c r="CW24" s="2">
        <f t="shared" ref="CW24:CW39" si="40">AI24</f>
        <v>0</v>
      </c>
      <c r="CX24" s="2">
        <f t="shared" ref="CX24:CX39" si="41">AJ24</f>
        <v>0</v>
      </c>
      <c r="CY24" s="2">
        <f t="shared" ref="CY24:CY39" si="42">(((S24+(R24*IF(0,0,1)))*AT24)/100)</f>
        <v>171.45699999999997</v>
      </c>
      <c r="CZ24" s="2">
        <f t="shared" ref="CZ24:CZ39" si="43">(((S24+(R24*IF(0,0,1)))*AU24)/100)</f>
        <v>105.51199999999999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15</v>
      </c>
      <c r="DW24" s="2" t="s">
        <v>15</v>
      </c>
      <c r="DX24" s="2">
        <v>1</v>
      </c>
      <c r="DY24" s="2"/>
      <c r="DZ24" s="2"/>
      <c r="EA24" s="2"/>
      <c r="EB24" s="2"/>
      <c r="EC24" s="2"/>
      <c r="ED24" s="2"/>
      <c r="EE24" s="2">
        <v>32653283</v>
      </c>
      <c r="EF24" s="2">
        <v>5</v>
      </c>
      <c r="EG24" s="2" t="s">
        <v>17</v>
      </c>
      <c r="EH24" s="2">
        <v>0</v>
      </c>
      <c r="EI24" s="2" t="s">
        <v>3</v>
      </c>
      <c r="EJ24" s="2">
        <v>4</v>
      </c>
      <c r="EK24" s="2">
        <v>200001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263.77999999999997</v>
      </c>
      <c r="ES24" s="2">
        <v>0</v>
      </c>
      <c r="ET24" s="2">
        <v>0</v>
      </c>
      <c r="EU24" s="2">
        <v>0</v>
      </c>
      <c r="EV24" s="2">
        <v>263.77999999999997</v>
      </c>
      <c r="EW24" s="2">
        <v>21.6</v>
      </c>
      <c r="EX24" s="2">
        <v>0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39" si="44">ROUND(IF(AND(BH24=3,BI24=3),P24,0),2)</f>
        <v>0</v>
      </c>
      <c r="FS24" s="2">
        <v>0</v>
      </c>
      <c r="FT24" s="2"/>
      <c r="FU24" s="2"/>
      <c r="FV24" s="2"/>
      <c r="FW24" s="2"/>
      <c r="FX24" s="2">
        <v>65</v>
      </c>
      <c r="FY24" s="2">
        <v>40</v>
      </c>
      <c r="FZ24" s="2"/>
      <c r="GA24" s="2" t="s">
        <v>3</v>
      </c>
      <c r="GB24" s="2"/>
      <c r="GC24" s="2"/>
      <c r="GD24" s="2">
        <v>1</v>
      </c>
      <c r="GE24" s="2"/>
      <c r="GF24" s="2">
        <v>1691174342</v>
      </c>
      <c r="GG24" s="2">
        <v>2</v>
      </c>
      <c r="GH24" s="2">
        <v>1</v>
      </c>
      <c r="GI24" s="2">
        <v>-2</v>
      </c>
      <c r="GJ24" s="2">
        <v>0</v>
      </c>
      <c r="GK24" s="2">
        <v>0</v>
      </c>
      <c r="GL24" s="2">
        <f t="shared" ref="GL24:GL39" si="45">ROUND(IF(AND(BH24=3,BI24=3,FS24&lt;&gt;0),P24,0),2)</f>
        <v>0</v>
      </c>
      <c r="GM24" s="2">
        <f t="shared" ref="GM24:GM39" si="46">ROUND(O24+X24+Y24,2)+GX24</f>
        <v>540.75</v>
      </c>
      <c r="GN24" s="2">
        <f t="shared" ref="GN24:GN39" si="47">IF(OR(BI24=0,BI24=1),ROUND(O24+X24+Y24,2),0)</f>
        <v>0</v>
      </c>
      <c r="GO24" s="2">
        <f t="shared" ref="GO24:GO39" si="48">IF(BI24=2,ROUND(O24+X24+Y24,2),0)</f>
        <v>0</v>
      </c>
      <c r="GP24" s="2">
        <f t="shared" ref="GP24:GP39" si="49">IF(BI24=4,ROUND(O24+X24+Y24,2)+GX24,0)</f>
        <v>540.75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39" si="50">ROUND((GT24),2)</f>
        <v>0</v>
      </c>
      <c r="GW24" s="2">
        <v>1</v>
      </c>
      <c r="GX24" s="2">
        <f t="shared" ref="GX24:GX39" si="51">ROUND(HC24*I24,2)</f>
        <v>0</v>
      </c>
      <c r="GY24" s="2"/>
      <c r="GZ24" s="2"/>
      <c r="HA24" s="2">
        <v>0</v>
      </c>
      <c r="HB24" s="2">
        <v>0</v>
      </c>
      <c r="HC24" s="2">
        <f t="shared" ref="HC24:HC39" si="52">GV24*GW24</f>
        <v>0</v>
      </c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>
        <v>-1</v>
      </c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ROW(SmtRes!A6)</f>
        <v>6</v>
      </c>
      <c r="D25">
        <f>ROW(EtalonRes!A6)</f>
        <v>6</v>
      </c>
      <c r="E25" t="s">
        <v>12</v>
      </c>
      <c r="F25" t="s">
        <v>13</v>
      </c>
      <c r="G25" t="s">
        <v>14</v>
      </c>
      <c r="H25" t="s">
        <v>15</v>
      </c>
      <c r="I25">
        <f>'1.Лок.смета.и.Акт'!E47</f>
        <v>1</v>
      </c>
      <c r="J25">
        <v>0</v>
      </c>
      <c r="O25">
        <f t="shared" si="14"/>
        <v>4827.17</v>
      </c>
      <c r="P25">
        <f t="shared" si="15"/>
        <v>0</v>
      </c>
      <c r="Q25">
        <f t="shared" si="16"/>
        <v>0</v>
      </c>
      <c r="R25">
        <f t="shared" si="17"/>
        <v>0</v>
      </c>
      <c r="S25">
        <f t="shared" si="18"/>
        <v>4827.17</v>
      </c>
      <c r="T25">
        <f t="shared" si="19"/>
        <v>0</v>
      </c>
      <c r="U25">
        <f t="shared" si="20"/>
        <v>21.6</v>
      </c>
      <c r="V25">
        <f t="shared" si="21"/>
        <v>0</v>
      </c>
      <c r="W25">
        <f t="shared" si="22"/>
        <v>0</v>
      </c>
      <c r="X25">
        <f t="shared" si="23"/>
        <v>2654.94</v>
      </c>
      <c r="Y25">
        <f t="shared" si="24"/>
        <v>1544.69</v>
      </c>
      <c r="AA25">
        <v>34711382</v>
      </c>
      <c r="AB25">
        <f t="shared" si="25"/>
        <v>263.77999999999997</v>
      </c>
      <c r="AC25">
        <f>ROUND((ES25),2)</f>
        <v>0</v>
      </c>
      <c r="AD25">
        <f t="shared" si="26"/>
        <v>0</v>
      </c>
      <c r="AE25">
        <f t="shared" si="27"/>
        <v>0</v>
      </c>
      <c r="AF25">
        <f t="shared" si="28"/>
        <v>263.77999999999997</v>
      </c>
      <c r="AG25">
        <f t="shared" si="29"/>
        <v>0</v>
      </c>
      <c r="AH25">
        <f t="shared" si="30"/>
        <v>21.6</v>
      </c>
      <c r="AI25">
        <f t="shared" si="31"/>
        <v>0</v>
      </c>
      <c r="AJ25">
        <f t="shared" si="32"/>
        <v>0</v>
      </c>
      <c r="AK25">
        <f>AL25+AM25+AO25</f>
        <v>263.77999999999997</v>
      </c>
      <c r="AL25">
        <v>0</v>
      </c>
      <c r="AM25">
        <v>0</v>
      </c>
      <c r="AN25">
        <v>0</v>
      </c>
      <c r="AO25" s="57">
        <f>'1.Лок.смета.и.Акт'!F48</f>
        <v>263.77999999999997</v>
      </c>
      <c r="AP25">
        <v>0</v>
      </c>
      <c r="AQ25">
        <f>'1.Лок.смета.и.Акт'!E51</f>
        <v>21.6</v>
      </c>
      <c r="AR25">
        <v>0</v>
      </c>
      <c r="AS25">
        <v>0</v>
      </c>
      <c r="AT25">
        <v>55</v>
      </c>
      <c r="AU25">
        <v>32</v>
      </c>
      <c r="AV25">
        <v>1</v>
      </c>
      <c r="AW25">
        <v>1</v>
      </c>
      <c r="AZ25">
        <v>1</v>
      </c>
      <c r="BA25">
        <f>'1.Лок.смета.и.Акт'!J48</f>
        <v>18.3</v>
      </c>
      <c r="BB25">
        <v>18.3</v>
      </c>
      <c r="BC25">
        <v>18.3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4</v>
      </c>
      <c r="BJ25" t="s">
        <v>16</v>
      </c>
      <c r="BM25">
        <v>200001</v>
      </c>
      <c r="BN25">
        <v>0</v>
      </c>
      <c r="BO25" t="s">
        <v>3</v>
      </c>
      <c r="BP25">
        <v>0</v>
      </c>
      <c r="BQ25">
        <v>5</v>
      </c>
      <c r="BR25">
        <v>0</v>
      </c>
      <c r="BS25"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65</v>
      </c>
      <c r="CA25">
        <v>40</v>
      </c>
      <c r="CE25">
        <v>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4827.17</v>
      </c>
      <c r="CQ25">
        <f t="shared" si="34"/>
        <v>0</v>
      </c>
      <c r="CR25">
        <f t="shared" si="35"/>
        <v>0</v>
      </c>
      <c r="CS25">
        <f t="shared" si="36"/>
        <v>0</v>
      </c>
      <c r="CT25">
        <f t="shared" si="37"/>
        <v>4827.174</v>
      </c>
      <c r="CU25">
        <f t="shared" si="38"/>
        <v>0</v>
      </c>
      <c r="CV25">
        <f t="shared" si="39"/>
        <v>21.6</v>
      </c>
      <c r="CW25">
        <f t="shared" si="40"/>
        <v>0</v>
      </c>
      <c r="CX25">
        <f t="shared" si="41"/>
        <v>0</v>
      </c>
      <c r="CY25">
        <f t="shared" si="42"/>
        <v>2654.9434999999999</v>
      </c>
      <c r="CZ25">
        <f t="shared" si="43"/>
        <v>1544.6944000000001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15</v>
      </c>
      <c r="DW25" t="str">
        <f>'1.Лок.смета.и.Акт'!D47</f>
        <v>ШТ</v>
      </c>
      <c r="DX25">
        <v>1</v>
      </c>
      <c r="EE25">
        <v>32653283</v>
      </c>
      <c r="EF25">
        <v>5</v>
      </c>
      <c r="EG25" t="s">
        <v>17</v>
      </c>
      <c r="EH25">
        <v>0</v>
      </c>
      <c r="EI25" t="s">
        <v>3</v>
      </c>
      <c r="EJ25">
        <v>4</v>
      </c>
      <c r="EK25">
        <v>200001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263.77999999999997</v>
      </c>
      <c r="ES25">
        <v>0</v>
      </c>
      <c r="ET25">
        <v>0</v>
      </c>
      <c r="EU25">
        <v>0</v>
      </c>
      <c r="EV25" s="57">
        <f>'1.Лок.смета.и.Акт'!F48</f>
        <v>263.77999999999997</v>
      </c>
      <c r="EW25">
        <f>'1.Лок.смета.и.Акт'!E51</f>
        <v>21.6</v>
      </c>
      <c r="EX25">
        <v>0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65</v>
      </c>
      <c r="FY25">
        <v>40</v>
      </c>
      <c r="GA25" t="s">
        <v>3</v>
      </c>
      <c r="GD25">
        <v>1</v>
      </c>
      <c r="GF25">
        <v>1691174342</v>
      </c>
      <c r="GG25">
        <v>2</v>
      </c>
      <c r="GH25">
        <v>1</v>
      </c>
      <c r="GI25">
        <v>4</v>
      </c>
      <c r="GJ25">
        <v>0</v>
      </c>
      <c r="GK25">
        <v>0</v>
      </c>
      <c r="GL25">
        <f t="shared" si="45"/>
        <v>0</v>
      </c>
      <c r="GM25">
        <f t="shared" si="46"/>
        <v>9026.7999999999993</v>
      </c>
      <c r="GN25">
        <f t="shared" si="47"/>
        <v>0</v>
      </c>
      <c r="GO25">
        <f t="shared" si="48"/>
        <v>0</v>
      </c>
      <c r="GP25">
        <f t="shared" si="49"/>
        <v>9026.7999999999993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HC25">
        <f t="shared" si="52"/>
        <v>0</v>
      </c>
      <c r="IF25">
        <v>-1</v>
      </c>
      <c r="IK25">
        <v>0</v>
      </c>
    </row>
    <row r="26" spans="1:255" x14ac:dyDescent="0.2">
      <c r="A26" s="2">
        <v>17</v>
      </c>
      <c r="B26" s="2">
        <v>1</v>
      </c>
      <c r="C26" s="2">
        <f>ROW(SmtRes!A11)</f>
        <v>11</v>
      </c>
      <c r="D26" s="2">
        <f>ROW(EtalonRes!A18)</f>
        <v>18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'1.Лок.смета.и.Акт'!E53</f>
        <v>2.8122999999999999E-2</v>
      </c>
      <c r="J26" s="2">
        <v>0</v>
      </c>
      <c r="K26" s="2"/>
      <c r="L26" s="2"/>
      <c r="M26" s="2"/>
      <c r="N26" s="2"/>
      <c r="O26" s="2">
        <f t="shared" si="14"/>
        <v>28.97</v>
      </c>
      <c r="P26" s="2">
        <f t="shared" si="15"/>
        <v>0</v>
      </c>
      <c r="Q26" s="2">
        <f t="shared" si="16"/>
        <v>12.14</v>
      </c>
      <c r="R26" s="2">
        <f t="shared" si="17"/>
        <v>1.23</v>
      </c>
      <c r="S26" s="2">
        <f t="shared" si="18"/>
        <v>16.829999999999998</v>
      </c>
      <c r="T26" s="2">
        <f t="shared" si="19"/>
        <v>0</v>
      </c>
      <c r="U26" s="2">
        <f t="shared" si="20"/>
        <v>1.7492506000000001</v>
      </c>
      <c r="V26" s="2">
        <f t="shared" si="21"/>
        <v>9.7868039999999989E-2</v>
      </c>
      <c r="W26" s="2">
        <f t="shared" si="22"/>
        <v>0</v>
      </c>
      <c r="X26" s="2">
        <f t="shared" si="23"/>
        <v>17.16</v>
      </c>
      <c r="Y26" s="2">
        <f t="shared" si="24"/>
        <v>11.74</v>
      </c>
      <c r="Z26" s="2"/>
      <c r="AA26" s="2">
        <v>34711381</v>
      </c>
      <c r="AB26" s="2">
        <f t="shared" si="25"/>
        <v>1029.8699999999999</v>
      </c>
      <c r="AC26" s="2">
        <f>ROUND((ES26+(SUM(SmtRes!BC7:'SmtRes'!BC11)+SUM(EtalonRes!AL7:'EtalonRes'!AL18))),2)</f>
        <v>0</v>
      </c>
      <c r="AD26" s="2">
        <f t="shared" si="26"/>
        <v>431.51</v>
      </c>
      <c r="AE26" s="2">
        <f t="shared" si="27"/>
        <v>43.67</v>
      </c>
      <c r="AF26" s="2">
        <f t="shared" si="28"/>
        <v>598.36</v>
      </c>
      <c r="AG26" s="2">
        <f t="shared" si="29"/>
        <v>0</v>
      </c>
      <c r="AH26" s="2">
        <f t="shared" si="30"/>
        <v>62.2</v>
      </c>
      <c r="AI26" s="2">
        <f t="shared" si="31"/>
        <v>3.48</v>
      </c>
      <c r="AJ26" s="2">
        <f t="shared" si="32"/>
        <v>0</v>
      </c>
      <c r="AK26" s="2">
        <v>13013.71</v>
      </c>
      <c r="AL26" s="2">
        <v>11983.84</v>
      </c>
      <c r="AM26" s="2">
        <v>431.51</v>
      </c>
      <c r="AN26" s="2">
        <v>43.67</v>
      </c>
      <c r="AO26" s="2">
        <v>598.36</v>
      </c>
      <c r="AP26" s="2">
        <v>0</v>
      </c>
      <c r="AQ26" s="2">
        <v>62.2</v>
      </c>
      <c r="AR26" s="2">
        <v>3.48</v>
      </c>
      <c r="AS26" s="2">
        <v>0</v>
      </c>
      <c r="AT26" s="2">
        <v>95</v>
      </c>
      <c r="AU26" s="2">
        <v>65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2</v>
      </c>
      <c r="BJ26" s="2" t="s">
        <v>26</v>
      </c>
      <c r="BK26" s="2"/>
      <c r="BL26" s="2"/>
      <c r="BM26" s="2">
        <v>108001</v>
      </c>
      <c r="BN26" s="2">
        <v>0</v>
      </c>
      <c r="BO26" s="2" t="s">
        <v>3</v>
      </c>
      <c r="BP26" s="2">
        <v>0</v>
      </c>
      <c r="BQ26" s="2">
        <v>2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95</v>
      </c>
      <c r="CA26" s="2">
        <v>65</v>
      </c>
      <c r="CB26" s="2"/>
      <c r="CC26" s="2"/>
      <c r="CD26" s="2"/>
      <c r="CE26" s="2">
        <v>0</v>
      </c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28.97</v>
      </c>
      <c r="CQ26" s="2">
        <f t="shared" si="34"/>
        <v>0</v>
      </c>
      <c r="CR26" s="2">
        <f t="shared" si="35"/>
        <v>431.51</v>
      </c>
      <c r="CS26" s="2">
        <f t="shared" si="36"/>
        <v>43.67</v>
      </c>
      <c r="CT26" s="2">
        <f t="shared" si="37"/>
        <v>598.36</v>
      </c>
      <c r="CU26" s="2">
        <f t="shared" si="38"/>
        <v>0</v>
      </c>
      <c r="CV26" s="2">
        <f t="shared" si="39"/>
        <v>62.2</v>
      </c>
      <c r="CW26" s="2">
        <f t="shared" si="40"/>
        <v>3.48</v>
      </c>
      <c r="CX26" s="2">
        <f t="shared" si="41"/>
        <v>0</v>
      </c>
      <c r="CY26" s="2">
        <f t="shared" si="42"/>
        <v>17.156999999999996</v>
      </c>
      <c r="CZ26" s="2">
        <f t="shared" si="43"/>
        <v>11.738999999999999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1009</v>
      </c>
      <c r="DV26" s="2" t="s">
        <v>25</v>
      </c>
      <c r="DW26" s="2" t="s">
        <v>25</v>
      </c>
      <c r="DX26" s="2">
        <v>1000</v>
      </c>
      <c r="DY26" s="2"/>
      <c r="DZ26" s="2"/>
      <c r="EA26" s="2"/>
      <c r="EB26" s="2"/>
      <c r="EC26" s="2"/>
      <c r="ED26" s="2"/>
      <c r="EE26" s="2">
        <v>32653241</v>
      </c>
      <c r="EF26" s="2">
        <v>2</v>
      </c>
      <c r="EG26" s="2" t="s">
        <v>27</v>
      </c>
      <c r="EH26" s="2">
        <v>0</v>
      </c>
      <c r="EI26" s="2" t="s">
        <v>3</v>
      </c>
      <c r="EJ26" s="2">
        <v>2</v>
      </c>
      <c r="EK26" s="2">
        <v>108001</v>
      </c>
      <c r="EL26" s="2" t="s">
        <v>28</v>
      </c>
      <c r="EM26" s="2" t="s">
        <v>29</v>
      </c>
      <c r="EN26" s="2"/>
      <c r="EO26" s="2" t="s">
        <v>3</v>
      </c>
      <c r="EP26" s="2"/>
      <c r="EQ26" s="2">
        <v>0</v>
      </c>
      <c r="ER26" s="2">
        <v>13013.71</v>
      </c>
      <c r="ES26" s="2">
        <v>11983.84</v>
      </c>
      <c r="ET26" s="2">
        <v>431.51</v>
      </c>
      <c r="EU26" s="2">
        <v>43.67</v>
      </c>
      <c r="EV26" s="2">
        <v>598.36</v>
      </c>
      <c r="EW26" s="2">
        <v>62.2</v>
      </c>
      <c r="EX26" s="2">
        <v>3.48</v>
      </c>
      <c r="EY26" s="2">
        <v>1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95</v>
      </c>
      <c r="FY26" s="2">
        <v>65</v>
      </c>
      <c r="FZ26" s="2"/>
      <c r="GA26" s="2" t="s">
        <v>3</v>
      </c>
      <c r="GB26" s="2"/>
      <c r="GC26" s="2"/>
      <c r="GD26" s="2">
        <v>1</v>
      </c>
      <c r="GE26" s="2"/>
      <c r="GF26" s="2">
        <v>1188302152</v>
      </c>
      <c r="GG26" s="2">
        <v>2</v>
      </c>
      <c r="GH26" s="2">
        <v>1</v>
      </c>
      <c r="GI26" s="2">
        <v>-2</v>
      </c>
      <c r="GJ26" s="2">
        <v>0</v>
      </c>
      <c r="GK26" s="2">
        <v>0</v>
      </c>
      <c r="GL26" s="2">
        <f t="shared" si="45"/>
        <v>0</v>
      </c>
      <c r="GM26" s="2">
        <f t="shared" si="46"/>
        <v>57.87</v>
      </c>
      <c r="GN26" s="2">
        <f t="shared" si="47"/>
        <v>0</v>
      </c>
      <c r="GO26" s="2">
        <f t="shared" si="48"/>
        <v>57.87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>
        <f t="shared" si="52"/>
        <v>0</v>
      </c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>
        <v>-1</v>
      </c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ROW(SmtRes!A16)</f>
        <v>16</v>
      </c>
      <c r="D27">
        <f>ROW(EtalonRes!A30)</f>
        <v>30</v>
      </c>
      <c r="E27" t="s">
        <v>22</v>
      </c>
      <c r="F27" t="s">
        <v>23</v>
      </c>
      <c r="G27" t="s">
        <v>24</v>
      </c>
      <c r="H27" t="s">
        <v>25</v>
      </c>
      <c r="I27">
        <f>'1.Лок.смета.и.Акт'!E53</f>
        <v>2.8122999999999999E-2</v>
      </c>
      <c r="J27">
        <v>0</v>
      </c>
      <c r="O27">
        <f t="shared" si="14"/>
        <v>459.64</v>
      </c>
      <c r="P27">
        <f t="shared" si="15"/>
        <v>0</v>
      </c>
      <c r="Q27">
        <f t="shared" si="16"/>
        <v>151.69</v>
      </c>
      <c r="R27">
        <f t="shared" si="17"/>
        <v>22.47</v>
      </c>
      <c r="S27">
        <f t="shared" si="18"/>
        <v>307.95</v>
      </c>
      <c r="T27">
        <f t="shared" si="19"/>
        <v>0</v>
      </c>
      <c r="U27">
        <f t="shared" si="20"/>
        <v>1.7492506000000001</v>
      </c>
      <c r="V27">
        <f t="shared" si="21"/>
        <v>9.7868039999999989E-2</v>
      </c>
      <c r="W27">
        <f t="shared" si="22"/>
        <v>0</v>
      </c>
      <c r="X27">
        <f t="shared" si="23"/>
        <v>267.64</v>
      </c>
      <c r="Y27">
        <f t="shared" si="24"/>
        <v>171.82</v>
      </c>
      <c r="AA27">
        <v>34711382</v>
      </c>
      <c r="AB27">
        <f t="shared" si="25"/>
        <v>1029.8699999999999</v>
      </c>
      <c r="AC27">
        <f>ROUND((ES27+(SUM(SmtRes!BC12:'SmtRes'!BC16)+SUM(EtalonRes!AL19:'EtalonRes'!AL30))),2)</f>
        <v>0</v>
      </c>
      <c r="AD27">
        <f t="shared" si="26"/>
        <v>431.51</v>
      </c>
      <c r="AE27">
        <f t="shared" si="27"/>
        <v>43.67</v>
      </c>
      <c r="AF27">
        <f t="shared" si="28"/>
        <v>598.36</v>
      </c>
      <c r="AG27">
        <f t="shared" si="29"/>
        <v>0</v>
      </c>
      <c r="AH27">
        <f t="shared" si="30"/>
        <v>62.2</v>
      </c>
      <c r="AI27">
        <f t="shared" si="31"/>
        <v>3.48</v>
      </c>
      <c r="AJ27">
        <f t="shared" si="32"/>
        <v>0</v>
      </c>
      <c r="AK27">
        <f>AL27+AM27+AO27</f>
        <v>13013.710000000001</v>
      </c>
      <c r="AL27">
        <v>11983.84</v>
      </c>
      <c r="AM27" s="57">
        <f>'1.Лок.смета.и.Акт'!F55</f>
        <v>431.51</v>
      </c>
      <c r="AN27" s="57">
        <f>'1.Лок.смета.и.Акт'!F56</f>
        <v>43.67</v>
      </c>
      <c r="AO27" s="57">
        <f>'1.Лок.смета.и.Акт'!F54</f>
        <v>598.36</v>
      </c>
      <c r="AP27">
        <v>0</v>
      </c>
      <c r="AQ27">
        <f>'1.Лок.смета.и.Акт'!E59</f>
        <v>62.2</v>
      </c>
      <c r="AR27">
        <v>3.48</v>
      </c>
      <c r="AS27">
        <v>0</v>
      </c>
      <c r="AT27">
        <v>81</v>
      </c>
      <c r="AU27">
        <v>52</v>
      </c>
      <c r="AV27">
        <v>1</v>
      </c>
      <c r="AW27">
        <v>1</v>
      </c>
      <c r="AZ27">
        <v>1</v>
      </c>
      <c r="BA27">
        <f>'1.Лок.смета.и.Акт'!J54</f>
        <v>18.3</v>
      </c>
      <c r="BB27">
        <f>'1.Лок.смета.и.Акт'!J55</f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2</v>
      </c>
      <c r="BJ27" t="s">
        <v>26</v>
      </c>
      <c r="BM27">
        <v>108001</v>
      </c>
      <c r="BN27">
        <v>0</v>
      </c>
      <c r="BO27" t="s">
        <v>3</v>
      </c>
      <c r="BP27">
        <v>0</v>
      </c>
      <c r="BQ27">
        <v>2</v>
      </c>
      <c r="BR27">
        <v>0</v>
      </c>
      <c r="BS27">
        <f>'1.Лок.смета.и.Акт'!J56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95</v>
      </c>
      <c r="CA27">
        <v>65</v>
      </c>
      <c r="CE27">
        <v>0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459.64</v>
      </c>
      <c r="CQ27">
        <f t="shared" si="34"/>
        <v>0</v>
      </c>
      <c r="CR27">
        <f t="shared" si="35"/>
        <v>5393.875</v>
      </c>
      <c r="CS27">
        <f t="shared" si="36"/>
        <v>799.16100000000006</v>
      </c>
      <c r="CT27">
        <f t="shared" si="37"/>
        <v>10949.988000000001</v>
      </c>
      <c r="CU27">
        <f t="shared" si="38"/>
        <v>0</v>
      </c>
      <c r="CV27">
        <f t="shared" si="39"/>
        <v>62.2</v>
      </c>
      <c r="CW27">
        <f t="shared" si="40"/>
        <v>3.48</v>
      </c>
      <c r="CX27">
        <f t="shared" si="41"/>
        <v>0</v>
      </c>
      <c r="CY27">
        <f t="shared" si="42"/>
        <v>267.64019999999999</v>
      </c>
      <c r="CZ27">
        <f t="shared" si="43"/>
        <v>171.81839999999997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1009</v>
      </c>
      <c r="DV27" t="s">
        <v>25</v>
      </c>
      <c r="DW27" t="str">
        <f>'1.Лок.смета.и.Акт'!D53</f>
        <v>т</v>
      </c>
      <c r="DX27">
        <v>1000</v>
      </c>
      <c r="EE27">
        <v>32653241</v>
      </c>
      <c r="EF27">
        <v>2</v>
      </c>
      <c r="EG27" t="s">
        <v>27</v>
      </c>
      <c r="EH27">
        <v>0</v>
      </c>
      <c r="EI27" t="s">
        <v>3</v>
      </c>
      <c r="EJ27">
        <v>2</v>
      </c>
      <c r="EK27">
        <v>108001</v>
      </c>
      <c r="EL27" t="s">
        <v>28</v>
      </c>
      <c r="EM27" t="s">
        <v>29</v>
      </c>
      <c r="EO27" t="s">
        <v>3</v>
      </c>
      <c r="EQ27">
        <v>0</v>
      </c>
      <c r="ER27">
        <f>ES27+ET27+EV27</f>
        <v>13013.710000000001</v>
      </c>
      <c r="ES27">
        <v>11983.84</v>
      </c>
      <c r="ET27" s="57">
        <f>'1.Лок.смета.и.Акт'!F55</f>
        <v>431.51</v>
      </c>
      <c r="EU27" s="57">
        <f>'1.Лок.смета.и.Акт'!F56</f>
        <v>43.67</v>
      </c>
      <c r="EV27" s="57">
        <f>'1.Лок.смета.и.Акт'!F54</f>
        <v>598.36</v>
      </c>
      <c r="EW27">
        <f>'1.Лок.смета.и.Акт'!E59</f>
        <v>62.2</v>
      </c>
      <c r="EX27">
        <v>3.48</v>
      </c>
      <c r="EY27">
        <v>1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95</v>
      </c>
      <c r="FY27">
        <v>65</v>
      </c>
      <c r="GA27" t="s">
        <v>3</v>
      </c>
      <c r="GD27">
        <v>1</v>
      </c>
      <c r="GF27">
        <v>1188302152</v>
      </c>
      <c r="GG27">
        <v>2</v>
      </c>
      <c r="GH27">
        <v>1</v>
      </c>
      <c r="GI27">
        <v>4</v>
      </c>
      <c r="GJ27">
        <v>0</v>
      </c>
      <c r="GK27">
        <v>0</v>
      </c>
      <c r="GL27">
        <f t="shared" si="45"/>
        <v>0</v>
      </c>
      <c r="GM27">
        <f t="shared" si="46"/>
        <v>899.1</v>
      </c>
      <c r="GN27">
        <f t="shared" si="47"/>
        <v>0</v>
      </c>
      <c r="GO27">
        <f t="shared" si="48"/>
        <v>899.1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HC27">
        <f t="shared" si="52"/>
        <v>0</v>
      </c>
      <c r="IF27">
        <v>-1</v>
      </c>
      <c r="IK27">
        <v>0</v>
      </c>
    </row>
    <row r="28" spans="1:255" x14ac:dyDescent="0.2">
      <c r="A28" s="2">
        <v>17</v>
      </c>
      <c r="B28" s="2">
        <v>1</v>
      </c>
      <c r="C28" s="2">
        <f>ROW(SmtRes!A21)</f>
        <v>21</v>
      </c>
      <c r="D28" s="2">
        <f>ROW(EtalonRes!A39)</f>
        <v>39</v>
      </c>
      <c r="E28" s="2" t="s">
        <v>30</v>
      </c>
      <c r="F28" s="2" t="s">
        <v>31</v>
      </c>
      <c r="G28" s="2" t="s">
        <v>32</v>
      </c>
      <c r="H28" s="2" t="s">
        <v>33</v>
      </c>
      <c r="I28" s="2">
        <f>'1.Лок.смета.и.Акт'!E61</f>
        <v>0.02</v>
      </c>
      <c r="J28" s="2">
        <v>0</v>
      </c>
      <c r="K28" s="2"/>
      <c r="L28" s="2"/>
      <c r="M28" s="2"/>
      <c r="N28" s="2"/>
      <c r="O28" s="2">
        <f t="shared" si="14"/>
        <v>4.79</v>
      </c>
      <c r="P28" s="2">
        <f t="shared" si="15"/>
        <v>0</v>
      </c>
      <c r="Q28" s="2">
        <f t="shared" si="16"/>
        <v>1.22</v>
      </c>
      <c r="R28" s="2">
        <f t="shared" si="17"/>
        <v>0.1</v>
      </c>
      <c r="S28" s="2">
        <f t="shared" si="18"/>
        <v>3.57</v>
      </c>
      <c r="T28" s="2">
        <f t="shared" si="19"/>
        <v>0</v>
      </c>
      <c r="U28" s="2">
        <f t="shared" si="20"/>
        <v>0.38</v>
      </c>
      <c r="V28" s="2">
        <f t="shared" si="21"/>
        <v>7.6E-3</v>
      </c>
      <c r="W28" s="2">
        <f t="shared" si="22"/>
        <v>0</v>
      </c>
      <c r="X28" s="2">
        <f t="shared" si="23"/>
        <v>3.49</v>
      </c>
      <c r="Y28" s="2">
        <f t="shared" si="24"/>
        <v>2.39</v>
      </c>
      <c r="Z28" s="2"/>
      <c r="AA28" s="2">
        <v>34711381</v>
      </c>
      <c r="AB28" s="2">
        <f t="shared" si="25"/>
        <v>239.57</v>
      </c>
      <c r="AC28" s="2">
        <f>ROUND((ES28+(SUM(SmtRes!BC17:'SmtRes'!BC21)+SUM(EtalonRes!AL31:'EtalonRes'!AL39))),2)</f>
        <v>-0.01</v>
      </c>
      <c r="AD28" s="2">
        <f t="shared" si="26"/>
        <v>60.98</v>
      </c>
      <c r="AE28" s="2">
        <f t="shared" si="27"/>
        <v>4.7699999999999996</v>
      </c>
      <c r="AF28" s="2">
        <f t="shared" si="28"/>
        <v>178.6</v>
      </c>
      <c r="AG28" s="2">
        <f t="shared" si="29"/>
        <v>0</v>
      </c>
      <c r="AH28" s="2">
        <f t="shared" si="30"/>
        <v>19</v>
      </c>
      <c r="AI28" s="2">
        <f t="shared" si="31"/>
        <v>0.38</v>
      </c>
      <c r="AJ28" s="2">
        <f t="shared" si="32"/>
        <v>0</v>
      </c>
      <c r="AK28" s="2">
        <v>748.97</v>
      </c>
      <c r="AL28" s="2">
        <v>509.39</v>
      </c>
      <c r="AM28" s="2">
        <v>60.98</v>
      </c>
      <c r="AN28" s="2">
        <v>4.7699999999999996</v>
      </c>
      <c r="AO28" s="2">
        <v>178.6</v>
      </c>
      <c r="AP28" s="2">
        <v>0</v>
      </c>
      <c r="AQ28" s="2">
        <v>19</v>
      </c>
      <c r="AR28" s="2">
        <v>0.38</v>
      </c>
      <c r="AS28" s="2">
        <v>0</v>
      </c>
      <c r="AT28" s="2">
        <v>95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2</v>
      </c>
      <c r="BJ28" s="2" t="s">
        <v>34</v>
      </c>
      <c r="BK28" s="2"/>
      <c r="BL28" s="2"/>
      <c r="BM28" s="2">
        <v>108001</v>
      </c>
      <c r="BN28" s="2">
        <v>0</v>
      </c>
      <c r="BO28" s="2" t="s">
        <v>3</v>
      </c>
      <c r="BP28" s="2">
        <v>0</v>
      </c>
      <c r="BQ28" s="2">
        <v>2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95</v>
      </c>
      <c r="CA28" s="2">
        <v>65</v>
      </c>
      <c r="CB28" s="2"/>
      <c r="CC28" s="2"/>
      <c r="CD28" s="2"/>
      <c r="CE28" s="2">
        <v>0</v>
      </c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4.79</v>
      </c>
      <c r="CQ28" s="2">
        <f t="shared" si="34"/>
        <v>-0.01</v>
      </c>
      <c r="CR28" s="2">
        <f t="shared" si="35"/>
        <v>60.98</v>
      </c>
      <c r="CS28" s="2">
        <f t="shared" si="36"/>
        <v>4.7699999999999996</v>
      </c>
      <c r="CT28" s="2">
        <f t="shared" si="37"/>
        <v>178.6</v>
      </c>
      <c r="CU28" s="2">
        <f t="shared" si="38"/>
        <v>0</v>
      </c>
      <c r="CV28" s="2">
        <f t="shared" si="39"/>
        <v>19</v>
      </c>
      <c r="CW28" s="2">
        <f t="shared" si="40"/>
        <v>0.38</v>
      </c>
      <c r="CX28" s="2">
        <f t="shared" si="41"/>
        <v>0</v>
      </c>
      <c r="CY28" s="2">
        <f t="shared" si="42"/>
        <v>3.4864999999999999</v>
      </c>
      <c r="CZ28" s="2">
        <f t="shared" si="43"/>
        <v>2.3855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1003</v>
      </c>
      <c r="DV28" s="2" t="s">
        <v>33</v>
      </c>
      <c r="DW28" s="2" t="s">
        <v>33</v>
      </c>
      <c r="DX28" s="2">
        <v>100</v>
      </c>
      <c r="DY28" s="2"/>
      <c r="DZ28" s="2"/>
      <c r="EA28" s="2"/>
      <c r="EB28" s="2"/>
      <c r="EC28" s="2"/>
      <c r="ED28" s="2"/>
      <c r="EE28" s="2">
        <v>32653241</v>
      </c>
      <c r="EF28" s="2">
        <v>2</v>
      </c>
      <c r="EG28" s="2" t="s">
        <v>27</v>
      </c>
      <c r="EH28" s="2">
        <v>0</v>
      </c>
      <c r="EI28" s="2" t="s">
        <v>3</v>
      </c>
      <c r="EJ28" s="2">
        <v>2</v>
      </c>
      <c r="EK28" s="2">
        <v>108001</v>
      </c>
      <c r="EL28" s="2" t="s">
        <v>28</v>
      </c>
      <c r="EM28" s="2" t="s">
        <v>29</v>
      </c>
      <c r="EN28" s="2"/>
      <c r="EO28" s="2" t="s">
        <v>3</v>
      </c>
      <c r="EP28" s="2"/>
      <c r="EQ28" s="2">
        <v>0</v>
      </c>
      <c r="ER28" s="2">
        <v>748.97</v>
      </c>
      <c r="ES28" s="2">
        <v>509.39</v>
      </c>
      <c r="ET28" s="2">
        <v>60.98</v>
      </c>
      <c r="EU28" s="2">
        <v>4.7699999999999996</v>
      </c>
      <c r="EV28" s="2">
        <v>178.6</v>
      </c>
      <c r="EW28" s="2">
        <v>19</v>
      </c>
      <c r="EX28" s="2">
        <v>0.38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95</v>
      </c>
      <c r="FY28" s="2">
        <v>65</v>
      </c>
      <c r="FZ28" s="2"/>
      <c r="GA28" s="2" t="s">
        <v>3</v>
      </c>
      <c r="GB28" s="2"/>
      <c r="GC28" s="2"/>
      <c r="GD28" s="2">
        <v>1</v>
      </c>
      <c r="GE28" s="2"/>
      <c r="GF28" s="2">
        <v>-2055133935</v>
      </c>
      <c r="GG28" s="2">
        <v>2</v>
      </c>
      <c r="GH28" s="2">
        <v>1</v>
      </c>
      <c r="GI28" s="2">
        <v>-2</v>
      </c>
      <c r="GJ28" s="2">
        <v>0</v>
      </c>
      <c r="GK28" s="2">
        <v>0</v>
      </c>
      <c r="GL28" s="2">
        <f t="shared" si="45"/>
        <v>0</v>
      </c>
      <c r="GM28" s="2">
        <f t="shared" si="46"/>
        <v>10.67</v>
      </c>
      <c r="GN28" s="2">
        <f t="shared" si="47"/>
        <v>0</v>
      </c>
      <c r="GO28" s="2">
        <f t="shared" si="48"/>
        <v>10.67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>
        <f t="shared" si="52"/>
        <v>0</v>
      </c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>
        <v>-1</v>
      </c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ROW(SmtRes!A26)</f>
        <v>26</v>
      </c>
      <c r="D29">
        <f>ROW(EtalonRes!A48)</f>
        <v>48</v>
      </c>
      <c r="E29" t="s">
        <v>30</v>
      </c>
      <c r="F29" t="s">
        <v>31</v>
      </c>
      <c r="G29" t="s">
        <v>32</v>
      </c>
      <c r="H29" t="s">
        <v>33</v>
      </c>
      <c r="I29">
        <f>'1.Лок.смета.и.Акт'!E61</f>
        <v>0.02</v>
      </c>
      <c r="J29">
        <v>0</v>
      </c>
      <c r="O29">
        <f t="shared" si="14"/>
        <v>80.62</v>
      </c>
      <c r="P29">
        <f t="shared" si="15"/>
        <v>0</v>
      </c>
      <c r="Q29">
        <f t="shared" si="16"/>
        <v>15.25</v>
      </c>
      <c r="R29">
        <f t="shared" si="17"/>
        <v>1.75</v>
      </c>
      <c r="S29">
        <f t="shared" si="18"/>
        <v>65.37</v>
      </c>
      <c r="T29">
        <f t="shared" si="19"/>
        <v>0</v>
      </c>
      <c r="U29">
        <f t="shared" si="20"/>
        <v>0.38</v>
      </c>
      <c r="V29">
        <f t="shared" si="21"/>
        <v>7.6E-3</v>
      </c>
      <c r="W29">
        <f t="shared" si="22"/>
        <v>0</v>
      </c>
      <c r="X29">
        <f t="shared" si="23"/>
        <v>54.37</v>
      </c>
      <c r="Y29">
        <f t="shared" si="24"/>
        <v>34.9</v>
      </c>
      <c r="AA29">
        <v>34711382</v>
      </c>
      <c r="AB29">
        <f t="shared" si="25"/>
        <v>239.57</v>
      </c>
      <c r="AC29">
        <f>ROUND((ES29+(SUM(SmtRes!BC22:'SmtRes'!BC26)+SUM(EtalonRes!AL40:'EtalonRes'!AL48))),2)</f>
        <v>-0.01</v>
      </c>
      <c r="AD29">
        <f t="shared" si="26"/>
        <v>60.98</v>
      </c>
      <c r="AE29">
        <f t="shared" si="27"/>
        <v>4.7699999999999996</v>
      </c>
      <c r="AF29">
        <f t="shared" si="28"/>
        <v>178.6</v>
      </c>
      <c r="AG29">
        <f t="shared" si="29"/>
        <v>0</v>
      </c>
      <c r="AH29">
        <f t="shared" si="30"/>
        <v>19</v>
      </c>
      <c r="AI29">
        <f t="shared" si="31"/>
        <v>0.38</v>
      </c>
      <c r="AJ29">
        <f t="shared" si="32"/>
        <v>0</v>
      </c>
      <c r="AK29">
        <f>AL29+AM29+AO29</f>
        <v>748.97</v>
      </c>
      <c r="AL29" s="57">
        <f>'1.Лок.смета.и.Акт'!F65</f>
        <v>509.39</v>
      </c>
      <c r="AM29" s="57">
        <f>'1.Лок.смета.и.Акт'!F63</f>
        <v>60.98</v>
      </c>
      <c r="AN29" s="57">
        <f>'1.Лок.смета.и.Акт'!F64</f>
        <v>4.7699999999999996</v>
      </c>
      <c r="AO29" s="57">
        <f>'1.Лок.смета.и.Акт'!F62</f>
        <v>178.6</v>
      </c>
      <c r="AP29">
        <v>0</v>
      </c>
      <c r="AQ29">
        <f>'1.Лок.смета.и.Акт'!E68</f>
        <v>19</v>
      </c>
      <c r="AR29">
        <v>0.38</v>
      </c>
      <c r="AS29">
        <v>0</v>
      </c>
      <c r="AT29">
        <v>81</v>
      </c>
      <c r="AU29">
        <v>52</v>
      </c>
      <c r="AV29">
        <v>1</v>
      </c>
      <c r="AW29">
        <v>1</v>
      </c>
      <c r="AZ29">
        <v>1</v>
      </c>
      <c r="BA29">
        <f>'1.Лок.смета.и.Акт'!J62</f>
        <v>18.3</v>
      </c>
      <c r="BB29">
        <f>'1.Лок.смета.и.Акт'!J63</f>
        <v>12.5</v>
      </c>
      <c r="BC29">
        <f>'1.Лок.смета.и.Акт'!J65</f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2</v>
      </c>
      <c r="BJ29" t="s">
        <v>34</v>
      </c>
      <c r="BM29">
        <v>108001</v>
      </c>
      <c r="BN29">
        <v>0</v>
      </c>
      <c r="BO29" t="s">
        <v>3</v>
      </c>
      <c r="BP29">
        <v>0</v>
      </c>
      <c r="BQ29">
        <v>2</v>
      </c>
      <c r="BR29">
        <v>0</v>
      </c>
      <c r="BS29">
        <f>'1.Лок.смета.и.Акт'!J64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95</v>
      </c>
      <c r="CA29">
        <v>65</v>
      </c>
      <c r="CE29">
        <v>0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80.62</v>
      </c>
      <c r="CQ29">
        <f t="shared" si="34"/>
        <v>-7.4999999999999997E-2</v>
      </c>
      <c r="CR29">
        <f t="shared" si="35"/>
        <v>762.25</v>
      </c>
      <c r="CS29">
        <f t="shared" si="36"/>
        <v>87.290999999999997</v>
      </c>
      <c r="CT29">
        <f t="shared" si="37"/>
        <v>3268.38</v>
      </c>
      <c r="CU29">
        <f t="shared" si="38"/>
        <v>0</v>
      </c>
      <c r="CV29">
        <f t="shared" si="39"/>
        <v>19</v>
      </c>
      <c r="CW29">
        <f t="shared" si="40"/>
        <v>0.38</v>
      </c>
      <c r="CX29">
        <f t="shared" si="41"/>
        <v>0</v>
      </c>
      <c r="CY29">
        <f t="shared" si="42"/>
        <v>54.367200000000004</v>
      </c>
      <c r="CZ29">
        <f t="shared" si="43"/>
        <v>34.9024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1003</v>
      </c>
      <c r="DV29" t="s">
        <v>33</v>
      </c>
      <c r="DW29" t="str">
        <f>'1.Лок.смета.и.Акт'!D61</f>
        <v>100 м</v>
      </c>
      <c r="DX29">
        <v>100</v>
      </c>
      <c r="EE29">
        <v>32653241</v>
      </c>
      <c r="EF29">
        <v>2</v>
      </c>
      <c r="EG29" t="s">
        <v>27</v>
      </c>
      <c r="EH29">
        <v>0</v>
      </c>
      <c r="EI29" t="s">
        <v>3</v>
      </c>
      <c r="EJ29">
        <v>2</v>
      </c>
      <c r="EK29">
        <v>108001</v>
      </c>
      <c r="EL29" t="s">
        <v>28</v>
      </c>
      <c r="EM29" t="s">
        <v>29</v>
      </c>
      <c r="EO29" t="s">
        <v>3</v>
      </c>
      <c r="EQ29">
        <v>0</v>
      </c>
      <c r="ER29">
        <f>ES29+ET29+EV29</f>
        <v>748.97</v>
      </c>
      <c r="ES29" s="57">
        <f>'1.Лок.смета.и.Акт'!F65</f>
        <v>509.39</v>
      </c>
      <c r="ET29" s="57">
        <f>'1.Лок.смета.и.Акт'!F63</f>
        <v>60.98</v>
      </c>
      <c r="EU29" s="57">
        <f>'1.Лок.смета.и.Акт'!F64</f>
        <v>4.7699999999999996</v>
      </c>
      <c r="EV29" s="57">
        <f>'1.Лок.смета.и.Акт'!F62</f>
        <v>178.6</v>
      </c>
      <c r="EW29">
        <f>'1.Лок.смета.и.Акт'!E68</f>
        <v>19</v>
      </c>
      <c r="EX29">
        <v>0.38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95</v>
      </c>
      <c r="FY29">
        <v>65</v>
      </c>
      <c r="GA29" t="s">
        <v>3</v>
      </c>
      <c r="GD29">
        <v>1</v>
      </c>
      <c r="GF29">
        <v>-2055133935</v>
      </c>
      <c r="GG29">
        <v>2</v>
      </c>
      <c r="GH29">
        <v>1</v>
      </c>
      <c r="GI29">
        <v>4</v>
      </c>
      <c r="GJ29">
        <v>0</v>
      </c>
      <c r="GK29">
        <v>0</v>
      </c>
      <c r="GL29">
        <f t="shared" si="45"/>
        <v>0</v>
      </c>
      <c r="GM29">
        <f t="shared" si="46"/>
        <v>169.89</v>
      </c>
      <c r="GN29">
        <f t="shared" si="47"/>
        <v>0</v>
      </c>
      <c r="GO29">
        <f t="shared" si="48"/>
        <v>169.89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HC29">
        <f t="shared" si="52"/>
        <v>0</v>
      </c>
      <c r="IF29">
        <v>-1</v>
      </c>
      <c r="IK29">
        <v>0</v>
      </c>
    </row>
    <row r="30" spans="1:255" x14ac:dyDescent="0.2">
      <c r="A30" s="2">
        <v>17</v>
      </c>
      <c r="B30" s="2">
        <v>1</v>
      </c>
      <c r="C30" s="2">
        <f>ROW(SmtRes!A28)</f>
        <v>28</v>
      </c>
      <c r="D30" s="2">
        <f>ROW(EtalonRes!A50)</f>
        <v>50</v>
      </c>
      <c r="E30" s="2" t="s">
        <v>35</v>
      </c>
      <c r="F30" s="2" t="s">
        <v>36</v>
      </c>
      <c r="G30" s="2" t="s">
        <v>37</v>
      </c>
      <c r="H30" s="2" t="s">
        <v>38</v>
      </c>
      <c r="I30" s="2">
        <f>'1.Лок.смета.и.Акт'!E70</f>
        <v>1</v>
      </c>
      <c r="J30" s="2">
        <v>0</v>
      </c>
      <c r="K30" s="2"/>
      <c r="L30" s="2"/>
      <c r="M30" s="2"/>
      <c r="N30" s="2"/>
      <c r="O30" s="2">
        <f t="shared" si="14"/>
        <v>34.31</v>
      </c>
      <c r="P30" s="2">
        <f t="shared" si="15"/>
        <v>0</v>
      </c>
      <c r="Q30" s="2">
        <f t="shared" si="16"/>
        <v>0</v>
      </c>
      <c r="R30" s="2">
        <f t="shared" si="17"/>
        <v>0</v>
      </c>
      <c r="S30" s="2">
        <f t="shared" si="18"/>
        <v>34.31</v>
      </c>
      <c r="T30" s="2">
        <f t="shared" si="19"/>
        <v>0</v>
      </c>
      <c r="U30" s="2">
        <f t="shared" si="20"/>
        <v>2.83</v>
      </c>
      <c r="V30" s="2">
        <f t="shared" si="21"/>
        <v>0</v>
      </c>
      <c r="W30" s="2">
        <f t="shared" si="22"/>
        <v>0</v>
      </c>
      <c r="X30" s="2">
        <f t="shared" si="23"/>
        <v>22.3</v>
      </c>
      <c r="Y30" s="2">
        <f t="shared" si="24"/>
        <v>13.72</v>
      </c>
      <c r="Z30" s="2"/>
      <c r="AA30" s="2">
        <v>34711381</v>
      </c>
      <c r="AB30" s="2">
        <f t="shared" si="25"/>
        <v>34.31</v>
      </c>
      <c r="AC30" s="2">
        <f t="shared" ref="AC30:AC39" si="53">ROUND((ES30),2)</f>
        <v>0</v>
      </c>
      <c r="AD30" s="2">
        <f t="shared" si="26"/>
        <v>0</v>
      </c>
      <c r="AE30" s="2">
        <f t="shared" si="27"/>
        <v>0</v>
      </c>
      <c r="AF30" s="2">
        <f t="shared" si="28"/>
        <v>34.31</v>
      </c>
      <c r="AG30" s="2">
        <f t="shared" si="29"/>
        <v>0</v>
      </c>
      <c r="AH30" s="2">
        <f t="shared" si="30"/>
        <v>2.83</v>
      </c>
      <c r="AI30" s="2">
        <f t="shared" si="31"/>
        <v>0</v>
      </c>
      <c r="AJ30" s="2">
        <f t="shared" si="32"/>
        <v>0</v>
      </c>
      <c r="AK30" s="2">
        <v>34.31</v>
      </c>
      <c r="AL30" s="2">
        <v>0</v>
      </c>
      <c r="AM30" s="2">
        <v>0</v>
      </c>
      <c r="AN30" s="2">
        <v>0</v>
      </c>
      <c r="AO30" s="2">
        <v>34.31</v>
      </c>
      <c r="AP30" s="2">
        <v>0</v>
      </c>
      <c r="AQ30" s="2">
        <v>2.83</v>
      </c>
      <c r="AR30" s="2">
        <v>0</v>
      </c>
      <c r="AS30" s="2">
        <v>0</v>
      </c>
      <c r="AT30" s="2">
        <v>65</v>
      </c>
      <c r="AU30" s="2">
        <v>40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4</v>
      </c>
      <c r="BJ30" s="2" t="s">
        <v>39</v>
      </c>
      <c r="BK30" s="2"/>
      <c r="BL30" s="2"/>
      <c r="BM30" s="2">
        <v>200001</v>
      </c>
      <c r="BN30" s="2">
        <v>0</v>
      </c>
      <c r="BO30" s="2" t="s">
        <v>3</v>
      </c>
      <c r="BP30" s="2">
        <v>0</v>
      </c>
      <c r="BQ30" s="2">
        <v>5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65</v>
      </c>
      <c r="CA30" s="2">
        <v>40</v>
      </c>
      <c r="CB30" s="2"/>
      <c r="CC30" s="2"/>
      <c r="CD30" s="2"/>
      <c r="CE30" s="2">
        <v>0</v>
      </c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34.31</v>
      </c>
      <c r="CQ30" s="2">
        <f t="shared" si="34"/>
        <v>0</v>
      </c>
      <c r="CR30" s="2">
        <f t="shared" si="35"/>
        <v>0</v>
      </c>
      <c r="CS30" s="2">
        <f t="shared" si="36"/>
        <v>0</v>
      </c>
      <c r="CT30" s="2">
        <f t="shared" si="37"/>
        <v>34.31</v>
      </c>
      <c r="CU30" s="2">
        <f t="shared" si="38"/>
        <v>0</v>
      </c>
      <c r="CV30" s="2">
        <f t="shared" si="39"/>
        <v>2.83</v>
      </c>
      <c r="CW30" s="2">
        <f t="shared" si="40"/>
        <v>0</v>
      </c>
      <c r="CX30" s="2">
        <f t="shared" si="41"/>
        <v>0</v>
      </c>
      <c r="CY30" s="2">
        <f t="shared" si="42"/>
        <v>22.301500000000001</v>
      </c>
      <c r="CZ30" s="2">
        <f t="shared" si="43"/>
        <v>13.724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38</v>
      </c>
      <c r="DW30" s="2" t="s">
        <v>38</v>
      </c>
      <c r="DX30" s="2">
        <v>1</v>
      </c>
      <c r="DY30" s="2"/>
      <c r="DZ30" s="2"/>
      <c r="EA30" s="2"/>
      <c r="EB30" s="2"/>
      <c r="EC30" s="2"/>
      <c r="ED30" s="2"/>
      <c r="EE30" s="2">
        <v>32653283</v>
      </c>
      <c r="EF30" s="2">
        <v>5</v>
      </c>
      <c r="EG30" s="2" t="s">
        <v>17</v>
      </c>
      <c r="EH30" s="2">
        <v>0</v>
      </c>
      <c r="EI30" s="2" t="s">
        <v>3</v>
      </c>
      <c r="EJ30" s="2">
        <v>4</v>
      </c>
      <c r="EK30" s="2">
        <v>200001</v>
      </c>
      <c r="EL30" s="2" t="s">
        <v>18</v>
      </c>
      <c r="EM30" s="2" t="s">
        <v>19</v>
      </c>
      <c r="EN30" s="2"/>
      <c r="EO30" s="2" t="s">
        <v>3</v>
      </c>
      <c r="EP30" s="2"/>
      <c r="EQ30" s="2">
        <v>0</v>
      </c>
      <c r="ER30" s="2">
        <v>34.31</v>
      </c>
      <c r="ES30" s="2">
        <v>0</v>
      </c>
      <c r="ET30" s="2">
        <v>0</v>
      </c>
      <c r="EU30" s="2">
        <v>0</v>
      </c>
      <c r="EV30" s="2">
        <v>34.31</v>
      </c>
      <c r="EW30" s="2">
        <v>2.83</v>
      </c>
      <c r="EX30" s="2">
        <v>0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65</v>
      </c>
      <c r="FY30" s="2">
        <v>40</v>
      </c>
      <c r="FZ30" s="2"/>
      <c r="GA30" s="2" t="s">
        <v>3</v>
      </c>
      <c r="GB30" s="2"/>
      <c r="GC30" s="2"/>
      <c r="GD30" s="2">
        <v>1</v>
      </c>
      <c r="GE30" s="2"/>
      <c r="GF30" s="2">
        <v>-1436894812</v>
      </c>
      <c r="GG30" s="2">
        <v>2</v>
      </c>
      <c r="GH30" s="2">
        <v>1</v>
      </c>
      <c r="GI30" s="2">
        <v>-2</v>
      </c>
      <c r="GJ30" s="2">
        <v>0</v>
      </c>
      <c r="GK30" s="2">
        <v>0</v>
      </c>
      <c r="GL30" s="2">
        <f t="shared" si="45"/>
        <v>0</v>
      </c>
      <c r="GM30" s="2">
        <f t="shared" si="46"/>
        <v>70.33</v>
      </c>
      <c r="GN30" s="2">
        <f t="shared" si="47"/>
        <v>0</v>
      </c>
      <c r="GO30" s="2">
        <f t="shared" si="48"/>
        <v>0</v>
      </c>
      <c r="GP30" s="2">
        <f t="shared" si="49"/>
        <v>70.33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>
        <f t="shared" si="52"/>
        <v>0</v>
      </c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>
        <v>-1</v>
      </c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ROW(SmtRes!A30)</f>
        <v>30</v>
      </c>
      <c r="D31">
        <f>ROW(EtalonRes!A52)</f>
        <v>52</v>
      </c>
      <c r="E31" t="s">
        <v>35</v>
      </c>
      <c r="F31" t="s">
        <v>36</v>
      </c>
      <c r="G31" t="s">
        <v>37</v>
      </c>
      <c r="H31" t="s">
        <v>38</v>
      </c>
      <c r="I31">
        <f>'1.Лок.смета.и.Акт'!E70</f>
        <v>1</v>
      </c>
      <c r="J31">
        <v>0</v>
      </c>
      <c r="O31">
        <f t="shared" si="14"/>
        <v>627.87</v>
      </c>
      <c r="P31">
        <f t="shared" si="15"/>
        <v>0</v>
      </c>
      <c r="Q31">
        <f t="shared" si="16"/>
        <v>0</v>
      </c>
      <c r="R31">
        <f t="shared" si="17"/>
        <v>0</v>
      </c>
      <c r="S31">
        <f t="shared" si="18"/>
        <v>627.87</v>
      </c>
      <c r="T31">
        <f t="shared" si="19"/>
        <v>0</v>
      </c>
      <c r="U31">
        <f t="shared" si="20"/>
        <v>2.83</v>
      </c>
      <c r="V31">
        <f t="shared" si="21"/>
        <v>0</v>
      </c>
      <c r="W31">
        <f t="shared" si="22"/>
        <v>0</v>
      </c>
      <c r="X31">
        <f t="shared" si="23"/>
        <v>345.33</v>
      </c>
      <c r="Y31">
        <f t="shared" si="24"/>
        <v>200.92</v>
      </c>
      <c r="AA31">
        <v>34711382</v>
      </c>
      <c r="AB31">
        <f t="shared" si="25"/>
        <v>34.31</v>
      </c>
      <c r="AC31">
        <f t="shared" si="53"/>
        <v>0</v>
      </c>
      <c r="AD31">
        <f t="shared" si="26"/>
        <v>0</v>
      </c>
      <c r="AE31">
        <f t="shared" si="27"/>
        <v>0</v>
      </c>
      <c r="AF31">
        <f t="shared" si="28"/>
        <v>34.31</v>
      </c>
      <c r="AG31">
        <f t="shared" si="29"/>
        <v>0</v>
      </c>
      <c r="AH31">
        <f t="shared" si="30"/>
        <v>2.83</v>
      </c>
      <c r="AI31">
        <f t="shared" si="31"/>
        <v>0</v>
      </c>
      <c r="AJ31">
        <f t="shared" si="32"/>
        <v>0</v>
      </c>
      <c r="AK31">
        <f>AL31+AM31+AO31</f>
        <v>34.31</v>
      </c>
      <c r="AL31">
        <v>0</v>
      </c>
      <c r="AM31">
        <v>0</v>
      </c>
      <c r="AN31">
        <v>0</v>
      </c>
      <c r="AO31" s="57">
        <f>'1.Лок.смета.и.Акт'!F71</f>
        <v>34.31</v>
      </c>
      <c r="AP31">
        <v>0</v>
      </c>
      <c r="AQ31">
        <f>'1.Лок.смета.и.Акт'!E74</f>
        <v>2.83</v>
      </c>
      <c r="AR31">
        <v>0</v>
      </c>
      <c r="AS31">
        <v>0</v>
      </c>
      <c r="AT31">
        <v>55</v>
      </c>
      <c r="AU31">
        <v>32</v>
      </c>
      <c r="AV31">
        <v>1</v>
      </c>
      <c r="AW31">
        <v>1</v>
      </c>
      <c r="AZ31">
        <v>1</v>
      </c>
      <c r="BA31">
        <f>'1.Лок.смета.и.Акт'!J71</f>
        <v>18.3</v>
      </c>
      <c r="BB31">
        <v>18.3</v>
      </c>
      <c r="BC31">
        <v>18.3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4</v>
      </c>
      <c r="BJ31" t="s">
        <v>39</v>
      </c>
      <c r="BM31">
        <v>200001</v>
      </c>
      <c r="BN31">
        <v>0</v>
      </c>
      <c r="BO31" t="s">
        <v>3</v>
      </c>
      <c r="BP31">
        <v>0</v>
      </c>
      <c r="BQ31">
        <v>5</v>
      </c>
      <c r="BR31">
        <v>0</v>
      </c>
      <c r="BS31"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65</v>
      </c>
      <c r="CA31">
        <v>40</v>
      </c>
      <c r="CE31">
        <v>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627.87</v>
      </c>
      <c r="CQ31">
        <f t="shared" si="34"/>
        <v>0</v>
      </c>
      <c r="CR31">
        <f t="shared" si="35"/>
        <v>0</v>
      </c>
      <c r="CS31">
        <f t="shared" si="36"/>
        <v>0</v>
      </c>
      <c r="CT31">
        <f t="shared" si="37"/>
        <v>627.87300000000005</v>
      </c>
      <c r="CU31">
        <f t="shared" si="38"/>
        <v>0</v>
      </c>
      <c r="CV31">
        <f t="shared" si="39"/>
        <v>2.83</v>
      </c>
      <c r="CW31">
        <f t="shared" si="40"/>
        <v>0</v>
      </c>
      <c r="CX31">
        <f t="shared" si="41"/>
        <v>0</v>
      </c>
      <c r="CY31">
        <f t="shared" si="42"/>
        <v>345.32849999999996</v>
      </c>
      <c r="CZ31">
        <f t="shared" si="43"/>
        <v>200.91839999999999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38</v>
      </c>
      <c r="DW31" t="str">
        <f>'1.Лок.смета.и.Акт'!D70</f>
        <v>испытание</v>
      </c>
      <c r="DX31">
        <v>1</v>
      </c>
      <c r="EE31">
        <v>32653283</v>
      </c>
      <c r="EF31">
        <v>5</v>
      </c>
      <c r="EG31" t="s">
        <v>17</v>
      </c>
      <c r="EH31">
        <v>0</v>
      </c>
      <c r="EI31" t="s">
        <v>3</v>
      </c>
      <c r="EJ31">
        <v>4</v>
      </c>
      <c r="EK31">
        <v>200001</v>
      </c>
      <c r="EL31" t="s">
        <v>18</v>
      </c>
      <c r="EM31" t="s">
        <v>19</v>
      </c>
      <c r="EO31" t="s">
        <v>3</v>
      </c>
      <c r="EQ31">
        <v>0</v>
      </c>
      <c r="ER31">
        <f>ES31+ET31+EV31</f>
        <v>34.31</v>
      </c>
      <c r="ES31">
        <v>0</v>
      </c>
      <c r="ET31">
        <v>0</v>
      </c>
      <c r="EU31">
        <v>0</v>
      </c>
      <c r="EV31" s="57">
        <f>'1.Лок.смета.и.Акт'!F71</f>
        <v>34.31</v>
      </c>
      <c r="EW31">
        <f>'1.Лок.смета.и.Акт'!E74</f>
        <v>2.83</v>
      </c>
      <c r="EX31">
        <v>0</v>
      </c>
      <c r="EY31">
        <v>0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65</v>
      </c>
      <c r="FY31">
        <v>40</v>
      </c>
      <c r="GA31" t="s">
        <v>3</v>
      </c>
      <c r="GD31">
        <v>1</v>
      </c>
      <c r="GF31">
        <v>-1436894812</v>
      </c>
      <c r="GG31">
        <v>2</v>
      </c>
      <c r="GH31">
        <v>1</v>
      </c>
      <c r="GI31">
        <v>4</v>
      </c>
      <c r="GJ31">
        <v>0</v>
      </c>
      <c r="GK31">
        <v>0</v>
      </c>
      <c r="GL31">
        <f t="shared" si="45"/>
        <v>0</v>
      </c>
      <c r="GM31">
        <f t="shared" si="46"/>
        <v>1174.1199999999999</v>
      </c>
      <c r="GN31">
        <f t="shared" si="47"/>
        <v>0</v>
      </c>
      <c r="GO31">
        <f t="shared" si="48"/>
        <v>0</v>
      </c>
      <c r="GP31">
        <f t="shared" si="49"/>
        <v>1174.1199999999999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HC31">
        <f t="shared" si="52"/>
        <v>0</v>
      </c>
      <c r="IF31">
        <v>-1</v>
      </c>
      <c r="IK31">
        <v>0</v>
      </c>
    </row>
    <row r="32" spans="1:255" x14ac:dyDescent="0.2">
      <c r="A32" s="2">
        <v>17</v>
      </c>
      <c r="B32" s="2">
        <v>1</v>
      </c>
      <c r="C32" s="2"/>
      <c r="D32" s="2"/>
      <c r="E32" s="2" t="s">
        <v>40</v>
      </c>
      <c r="F32" s="2" t="s">
        <v>41</v>
      </c>
      <c r="G32" s="2" t="s">
        <v>42</v>
      </c>
      <c r="H32" s="2" t="s">
        <v>15</v>
      </c>
      <c r="I32" s="2">
        <f>'1.Лок.смета.и.Акт'!E76</f>
        <v>1</v>
      </c>
      <c r="J32" s="2">
        <v>0</v>
      </c>
      <c r="K32" s="2"/>
      <c r="L32" s="2"/>
      <c r="M32" s="2"/>
      <c r="N32" s="2"/>
      <c r="O32" s="2">
        <f t="shared" si="14"/>
        <v>7669.33</v>
      </c>
      <c r="P32" s="2">
        <f t="shared" si="15"/>
        <v>7669.33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34711381</v>
      </c>
      <c r="AB32" s="2">
        <f t="shared" si="25"/>
        <v>7669.33</v>
      </c>
      <c r="AC32" s="2">
        <f t="shared" si="53"/>
        <v>7669.33</v>
      </c>
      <c r="AD32" s="2">
        <f t="shared" si="26"/>
        <v>0</v>
      </c>
      <c r="AE32" s="2">
        <f t="shared" si="27"/>
        <v>0</v>
      </c>
      <c r="AF32" s="2">
        <f t="shared" si="28"/>
        <v>0</v>
      </c>
      <c r="AG32" s="2">
        <f t="shared" si="29"/>
        <v>0</v>
      </c>
      <c r="AH32" s="2">
        <f t="shared" si="30"/>
        <v>0</v>
      </c>
      <c r="AI32" s="2">
        <f t="shared" si="31"/>
        <v>0</v>
      </c>
      <c r="AJ32" s="2">
        <f t="shared" si="32"/>
        <v>0</v>
      </c>
      <c r="AK32" s="2">
        <v>7669.33</v>
      </c>
      <c r="AL32" s="2">
        <v>7669.33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3</v>
      </c>
      <c r="BI32" s="2">
        <v>1</v>
      </c>
      <c r="BJ32" s="2" t="s">
        <v>3</v>
      </c>
      <c r="BK32" s="2"/>
      <c r="BL32" s="2"/>
      <c r="BM32" s="2">
        <v>1100</v>
      </c>
      <c r="BN32" s="2">
        <v>0</v>
      </c>
      <c r="BO32" s="2" t="s">
        <v>3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0</v>
      </c>
      <c r="CA32" s="2">
        <v>0</v>
      </c>
      <c r="CB32" s="2"/>
      <c r="CC32" s="2"/>
      <c r="CD32" s="2"/>
      <c r="CE32" s="2">
        <v>0</v>
      </c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7669.33</v>
      </c>
      <c r="CQ32" s="2">
        <f t="shared" si="34"/>
        <v>7669.33</v>
      </c>
      <c r="CR32" s="2">
        <f t="shared" si="35"/>
        <v>0</v>
      </c>
      <c r="CS32" s="2">
        <f t="shared" si="36"/>
        <v>0</v>
      </c>
      <c r="CT32" s="2">
        <f t="shared" si="37"/>
        <v>0</v>
      </c>
      <c r="CU32" s="2">
        <f t="shared" si="38"/>
        <v>0</v>
      </c>
      <c r="CV32" s="2">
        <f t="shared" si="39"/>
        <v>0</v>
      </c>
      <c r="CW32" s="2">
        <f t="shared" si="40"/>
        <v>0</v>
      </c>
      <c r="CX32" s="2">
        <f t="shared" si="41"/>
        <v>0</v>
      </c>
      <c r="CY32" s="2">
        <f t="shared" si="42"/>
        <v>0</v>
      </c>
      <c r="CZ32" s="2">
        <f t="shared" si="43"/>
        <v>0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1013</v>
      </c>
      <c r="DV32" s="2" t="s">
        <v>15</v>
      </c>
      <c r="DW32" s="2" t="s">
        <v>15</v>
      </c>
      <c r="DX32" s="2">
        <v>1</v>
      </c>
      <c r="DY32" s="2"/>
      <c r="DZ32" s="2"/>
      <c r="EA32" s="2"/>
      <c r="EB32" s="2"/>
      <c r="EC32" s="2"/>
      <c r="ED32" s="2"/>
      <c r="EE32" s="2">
        <v>32653538</v>
      </c>
      <c r="EF32" s="2">
        <v>20</v>
      </c>
      <c r="EG32" s="2" t="s">
        <v>43</v>
      </c>
      <c r="EH32" s="2">
        <v>0</v>
      </c>
      <c r="EI32" s="2" t="s">
        <v>3</v>
      </c>
      <c r="EJ32" s="2">
        <v>1</v>
      </c>
      <c r="EK32" s="2">
        <v>1100</v>
      </c>
      <c r="EL32" s="2" t="s">
        <v>44</v>
      </c>
      <c r="EM32" s="2" t="s">
        <v>45</v>
      </c>
      <c r="EN32" s="2"/>
      <c r="EO32" s="2" t="s">
        <v>3</v>
      </c>
      <c r="EP32" s="2"/>
      <c r="EQ32" s="2">
        <v>0</v>
      </c>
      <c r="ER32" s="2">
        <v>0</v>
      </c>
      <c r="ES32" s="2">
        <v>7669.33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0</v>
      </c>
      <c r="FY32" s="2">
        <v>0</v>
      </c>
      <c r="FZ32" s="2"/>
      <c r="GA32" s="2" t="s">
        <v>46</v>
      </c>
      <c r="GB32" s="2"/>
      <c r="GC32" s="2"/>
      <c r="GD32" s="2">
        <v>1</v>
      </c>
      <c r="GE32" s="2"/>
      <c r="GF32" s="2">
        <v>-978260117</v>
      </c>
      <c r="GG32" s="2">
        <v>2</v>
      </c>
      <c r="GH32" s="2">
        <v>4</v>
      </c>
      <c r="GI32" s="2">
        <v>-2</v>
      </c>
      <c r="GJ32" s="2">
        <v>0</v>
      </c>
      <c r="GK32" s="2">
        <v>0</v>
      </c>
      <c r="GL32" s="2">
        <f t="shared" si="45"/>
        <v>0</v>
      </c>
      <c r="GM32" s="2">
        <f t="shared" si="46"/>
        <v>7669.33</v>
      </c>
      <c r="GN32" s="2">
        <f t="shared" si="47"/>
        <v>7669.33</v>
      </c>
      <c r="GO32" s="2">
        <f t="shared" si="48"/>
        <v>0</v>
      </c>
      <c r="GP32" s="2">
        <f t="shared" si="49"/>
        <v>0</v>
      </c>
      <c r="GQ32" s="2"/>
      <c r="GR32" s="2">
        <v>0</v>
      </c>
      <c r="GS32" s="2">
        <v>2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>
        <f t="shared" si="52"/>
        <v>0</v>
      </c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>
        <v>-1</v>
      </c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E33" t="s">
        <v>40</v>
      </c>
      <c r="F33" t="str">
        <f>'1.Лок.смета.и.Акт'!B76</f>
        <v>Прайс-лист</v>
      </c>
      <c r="G33" t="str">
        <f>'1.Лок.смета.и.Акт'!C76</f>
        <v>Выключатель автоматический ВА 55 41</v>
      </c>
      <c r="H33" t="s">
        <v>15</v>
      </c>
      <c r="I33">
        <f>'1.Лок.смета.и.Акт'!E76</f>
        <v>1</v>
      </c>
      <c r="J33">
        <v>0</v>
      </c>
      <c r="O33">
        <f t="shared" si="14"/>
        <v>57519.98</v>
      </c>
      <c r="P33">
        <f t="shared" si="15"/>
        <v>57519.98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34711382</v>
      </c>
      <c r="AB33">
        <f t="shared" si="25"/>
        <v>7669.33</v>
      </c>
      <c r="AC33">
        <f t="shared" si="53"/>
        <v>7669.33</v>
      </c>
      <c r="AD33">
        <f t="shared" si="26"/>
        <v>0</v>
      </c>
      <c r="AE33">
        <f t="shared" si="27"/>
        <v>0</v>
      </c>
      <c r="AF33">
        <f t="shared" si="28"/>
        <v>0</v>
      </c>
      <c r="AG33">
        <f t="shared" si="29"/>
        <v>0</v>
      </c>
      <c r="AH33">
        <f t="shared" si="30"/>
        <v>0</v>
      </c>
      <c r="AI33">
        <f t="shared" si="31"/>
        <v>0</v>
      </c>
      <c r="AJ33">
        <f t="shared" si="32"/>
        <v>0</v>
      </c>
      <c r="AK33">
        <v>7669.33</v>
      </c>
      <c r="AL33" s="57">
        <f>'1.Лок.смета.и.Акт'!F76</f>
        <v>7669.33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f>'1.Лок.смета.и.Акт'!J76</f>
        <v>7.5</v>
      </c>
      <c r="BD33" t="s">
        <v>3</v>
      </c>
      <c r="BE33" t="s">
        <v>3</v>
      </c>
      <c r="BF33" t="s">
        <v>3</v>
      </c>
      <c r="BG33" t="s">
        <v>3</v>
      </c>
      <c r="BH33">
        <v>3</v>
      </c>
      <c r="BI33">
        <v>1</v>
      </c>
      <c r="BJ33" t="s">
        <v>3</v>
      </c>
      <c r="BM33">
        <v>1100</v>
      </c>
      <c r="BN33">
        <v>0</v>
      </c>
      <c r="BO33" t="s">
        <v>3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0</v>
      </c>
      <c r="CA33">
        <v>0</v>
      </c>
      <c r="CE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57519.98</v>
      </c>
      <c r="CQ33">
        <f t="shared" si="34"/>
        <v>57519.974999999999</v>
      </c>
      <c r="CR33">
        <f t="shared" si="35"/>
        <v>0</v>
      </c>
      <c r="CS33">
        <f t="shared" si="36"/>
        <v>0</v>
      </c>
      <c r="CT33">
        <f t="shared" si="37"/>
        <v>0</v>
      </c>
      <c r="CU33">
        <f t="shared" si="38"/>
        <v>0</v>
      </c>
      <c r="CV33">
        <f t="shared" si="39"/>
        <v>0</v>
      </c>
      <c r="CW33">
        <f t="shared" si="40"/>
        <v>0</v>
      </c>
      <c r="CX33">
        <f t="shared" si="41"/>
        <v>0</v>
      </c>
      <c r="CY33">
        <f t="shared" si="42"/>
        <v>0</v>
      </c>
      <c r="CZ33">
        <f t="shared" si="43"/>
        <v>0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15</v>
      </c>
      <c r="DW33" t="str">
        <f>'1.Лок.смета.и.Акт'!D76</f>
        <v>ШТ</v>
      </c>
      <c r="DX33">
        <v>1</v>
      </c>
      <c r="EE33">
        <v>32653538</v>
      </c>
      <c r="EF33">
        <v>20</v>
      </c>
      <c r="EG33" t="s">
        <v>43</v>
      </c>
      <c r="EH33">
        <v>0</v>
      </c>
      <c r="EI33" t="s">
        <v>3</v>
      </c>
      <c r="EJ33">
        <v>1</v>
      </c>
      <c r="EK33">
        <v>1100</v>
      </c>
      <c r="EL33" t="s">
        <v>44</v>
      </c>
      <c r="EM33" t="s">
        <v>45</v>
      </c>
      <c r="EO33" t="s">
        <v>3</v>
      </c>
      <c r="EQ33">
        <v>0</v>
      </c>
      <c r="ER33">
        <v>7669.33</v>
      </c>
      <c r="ES33" s="57">
        <f>'1.Лок.смета.и.Акт'!F76</f>
        <v>7669.33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5</v>
      </c>
      <c r="FC33">
        <v>0</v>
      </c>
      <c r="FD33">
        <v>18</v>
      </c>
      <c r="FF33">
        <v>57520</v>
      </c>
      <c r="FQ33">
        <v>0</v>
      </c>
      <c r="FR33">
        <f t="shared" si="44"/>
        <v>0</v>
      </c>
      <c r="FS33">
        <v>0</v>
      </c>
      <c r="FX33">
        <v>0</v>
      </c>
      <c r="FY33">
        <v>0</v>
      </c>
      <c r="GA33" t="s">
        <v>46</v>
      </c>
      <c r="GD33">
        <v>1</v>
      </c>
      <c r="GF33">
        <v>-978260117</v>
      </c>
      <c r="GG33">
        <v>2</v>
      </c>
      <c r="GH33">
        <v>3</v>
      </c>
      <c r="GI33">
        <v>4</v>
      </c>
      <c r="GJ33">
        <v>0</v>
      </c>
      <c r="GK33">
        <v>0</v>
      </c>
      <c r="GL33">
        <f t="shared" si="45"/>
        <v>0</v>
      </c>
      <c r="GM33">
        <f t="shared" si="46"/>
        <v>57519.98</v>
      </c>
      <c r="GN33">
        <f t="shared" si="47"/>
        <v>57519.98</v>
      </c>
      <c r="GO33">
        <f t="shared" si="48"/>
        <v>0</v>
      </c>
      <c r="GP33">
        <f t="shared" si="49"/>
        <v>0</v>
      </c>
      <c r="GR33">
        <v>1</v>
      </c>
      <c r="GS33">
        <v>1</v>
      </c>
      <c r="GT33">
        <v>0</v>
      </c>
      <c r="GU33" t="s">
        <v>3</v>
      </c>
      <c r="GV33">
        <f t="shared" si="50"/>
        <v>0</v>
      </c>
      <c r="GW33">
        <v>1</v>
      </c>
      <c r="GX33">
        <f t="shared" si="51"/>
        <v>0</v>
      </c>
      <c r="HA33">
        <v>0</v>
      </c>
      <c r="HB33">
        <v>0</v>
      </c>
      <c r="HC33">
        <f t="shared" si="52"/>
        <v>0</v>
      </c>
      <c r="IF33">
        <v>-1</v>
      </c>
      <c r="IK33">
        <v>0</v>
      </c>
    </row>
    <row r="34" spans="1:255" x14ac:dyDescent="0.2">
      <c r="A34" s="2">
        <v>17</v>
      </c>
      <c r="B34" s="2">
        <v>1</v>
      </c>
      <c r="C34" s="2"/>
      <c r="D34" s="2"/>
      <c r="E34" s="2" t="s">
        <v>47</v>
      </c>
      <c r="F34" s="2" t="s">
        <v>41</v>
      </c>
      <c r="G34" s="2" t="s">
        <v>48</v>
      </c>
      <c r="H34" s="2" t="s">
        <v>49</v>
      </c>
      <c r="I34" s="2">
        <f>'1.Лок.смета.и.Акт'!E79</f>
        <v>5</v>
      </c>
      <c r="J34" s="2">
        <v>0</v>
      </c>
      <c r="K34" s="2"/>
      <c r="L34" s="2"/>
      <c r="M34" s="2"/>
      <c r="N34" s="2"/>
      <c r="O34" s="2">
        <f t="shared" si="14"/>
        <v>23.1</v>
      </c>
      <c r="P34" s="2">
        <f t="shared" si="15"/>
        <v>23.1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34711381</v>
      </c>
      <c r="AB34" s="2">
        <f t="shared" si="25"/>
        <v>4.62</v>
      </c>
      <c r="AC34" s="2">
        <f t="shared" si="53"/>
        <v>4.62</v>
      </c>
      <c r="AD34" s="2">
        <f t="shared" si="26"/>
        <v>0</v>
      </c>
      <c r="AE34" s="2">
        <f t="shared" si="27"/>
        <v>0</v>
      </c>
      <c r="AF34" s="2">
        <f t="shared" si="28"/>
        <v>0</v>
      </c>
      <c r="AG34" s="2">
        <f t="shared" si="29"/>
        <v>0</v>
      </c>
      <c r="AH34" s="2">
        <f t="shared" si="30"/>
        <v>0</v>
      </c>
      <c r="AI34" s="2">
        <f t="shared" si="31"/>
        <v>0</v>
      </c>
      <c r="AJ34" s="2">
        <f t="shared" si="32"/>
        <v>0</v>
      </c>
      <c r="AK34" s="2">
        <v>4.62</v>
      </c>
      <c r="AL34" s="2">
        <v>4.62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3</v>
      </c>
      <c r="BI34" s="2">
        <v>1</v>
      </c>
      <c r="BJ34" s="2" t="s">
        <v>3</v>
      </c>
      <c r="BK34" s="2"/>
      <c r="BL34" s="2"/>
      <c r="BM34" s="2">
        <v>1100</v>
      </c>
      <c r="BN34" s="2">
        <v>0</v>
      </c>
      <c r="BO34" s="2" t="s">
        <v>3</v>
      </c>
      <c r="BP34" s="2">
        <v>0</v>
      </c>
      <c r="BQ34" s="2">
        <v>20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0</v>
      </c>
      <c r="CA34" s="2">
        <v>0</v>
      </c>
      <c r="CB34" s="2"/>
      <c r="CC34" s="2"/>
      <c r="CD34" s="2"/>
      <c r="CE34" s="2">
        <v>0</v>
      </c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23.1</v>
      </c>
      <c r="CQ34" s="2">
        <f t="shared" si="34"/>
        <v>4.62</v>
      </c>
      <c r="CR34" s="2">
        <f t="shared" si="35"/>
        <v>0</v>
      </c>
      <c r="CS34" s="2">
        <f t="shared" si="36"/>
        <v>0</v>
      </c>
      <c r="CT34" s="2">
        <f t="shared" si="37"/>
        <v>0</v>
      </c>
      <c r="CU34" s="2">
        <f t="shared" si="38"/>
        <v>0</v>
      </c>
      <c r="CV34" s="2">
        <f t="shared" si="39"/>
        <v>0</v>
      </c>
      <c r="CW34" s="2">
        <f t="shared" si="40"/>
        <v>0</v>
      </c>
      <c r="CX34" s="2">
        <f t="shared" si="41"/>
        <v>0</v>
      </c>
      <c r="CY34" s="2">
        <f t="shared" si="42"/>
        <v>0</v>
      </c>
      <c r="CZ34" s="2">
        <f t="shared" si="43"/>
        <v>0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1009</v>
      </c>
      <c r="DV34" s="2" t="s">
        <v>49</v>
      </c>
      <c r="DW34" s="2" t="s">
        <v>49</v>
      </c>
      <c r="DX34" s="2">
        <v>1</v>
      </c>
      <c r="DY34" s="2"/>
      <c r="DZ34" s="2"/>
      <c r="EA34" s="2"/>
      <c r="EB34" s="2"/>
      <c r="EC34" s="2"/>
      <c r="ED34" s="2"/>
      <c r="EE34" s="2">
        <v>32653538</v>
      </c>
      <c r="EF34" s="2">
        <v>20</v>
      </c>
      <c r="EG34" s="2" t="s">
        <v>43</v>
      </c>
      <c r="EH34" s="2">
        <v>0</v>
      </c>
      <c r="EI34" s="2" t="s">
        <v>3</v>
      </c>
      <c r="EJ34" s="2">
        <v>1</v>
      </c>
      <c r="EK34" s="2">
        <v>1100</v>
      </c>
      <c r="EL34" s="2" t="s">
        <v>44</v>
      </c>
      <c r="EM34" s="2" t="s">
        <v>45</v>
      </c>
      <c r="EN34" s="2"/>
      <c r="EO34" s="2" t="s">
        <v>3</v>
      </c>
      <c r="EP34" s="2"/>
      <c r="EQ34" s="2">
        <v>0</v>
      </c>
      <c r="ER34" s="2">
        <v>0</v>
      </c>
      <c r="ES34" s="2">
        <v>4.62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>
        <v>0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0</v>
      </c>
      <c r="FY34" s="2">
        <v>0</v>
      </c>
      <c r="FZ34" s="2"/>
      <c r="GA34" s="2" t="s">
        <v>50</v>
      </c>
      <c r="GB34" s="2"/>
      <c r="GC34" s="2"/>
      <c r="GD34" s="2">
        <v>1</v>
      </c>
      <c r="GE34" s="2"/>
      <c r="GF34" s="2">
        <v>-1467308075</v>
      </c>
      <c r="GG34" s="2">
        <v>2</v>
      </c>
      <c r="GH34" s="2">
        <v>4</v>
      </c>
      <c r="GI34" s="2">
        <v>-2</v>
      </c>
      <c r="GJ34" s="2">
        <v>0</v>
      </c>
      <c r="GK34" s="2">
        <v>0</v>
      </c>
      <c r="GL34" s="2">
        <f t="shared" si="45"/>
        <v>0</v>
      </c>
      <c r="GM34" s="2">
        <f t="shared" si="46"/>
        <v>23.1</v>
      </c>
      <c r="GN34" s="2">
        <f t="shared" si="47"/>
        <v>23.1</v>
      </c>
      <c r="GO34" s="2">
        <f t="shared" si="48"/>
        <v>0</v>
      </c>
      <c r="GP34" s="2">
        <f t="shared" si="49"/>
        <v>0</v>
      </c>
      <c r="GQ34" s="2"/>
      <c r="GR34" s="2">
        <v>0</v>
      </c>
      <c r="GS34" s="2">
        <v>2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>
        <f t="shared" si="52"/>
        <v>0</v>
      </c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>
        <v>-1</v>
      </c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E35" t="s">
        <v>47</v>
      </c>
      <c r="F35" t="str">
        <f>'1.Лок.смета.и.Акт'!B79</f>
        <v>Прайс-лист</v>
      </c>
      <c r="G35" t="str">
        <f>'1.Лок.смета.и.Акт'!C79</f>
        <v>Круг отрезной 125х1,2х22</v>
      </c>
      <c r="H35" t="s">
        <v>49</v>
      </c>
      <c r="I35">
        <f>'1.Лок.смета.и.Акт'!E79</f>
        <v>5</v>
      </c>
      <c r="J35">
        <v>0</v>
      </c>
      <c r="O35">
        <f t="shared" si="14"/>
        <v>173.25</v>
      </c>
      <c r="P35">
        <f t="shared" si="15"/>
        <v>173.25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34711382</v>
      </c>
      <c r="AB35">
        <f t="shared" si="25"/>
        <v>4.62</v>
      </c>
      <c r="AC35">
        <f t="shared" si="53"/>
        <v>4.62</v>
      </c>
      <c r="AD35">
        <f t="shared" si="26"/>
        <v>0</v>
      </c>
      <c r="AE35">
        <f t="shared" si="27"/>
        <v>0</v>
      </c>
      <c r="AF35">
        <f t="shared" si="28"/>
        <v>0</v>
      </c>
      <c r="AG35">
        <f t="shared" si="29"/>
        <v>0</v>
      </c>
      <c r="AH35">
        <f t="shared" si="30"/>
        <v>0</v>
      </c>
      <c r="AI35">
        <f t="shared" si="31"/>
        <v>0</v>
      </c>
      <c r="AJ35">
        <f t="shared" si="32"/>
        <v>0</v>
      </c>
      <c r="AK35">
        <v>4.62</v>
      </c>
      <c r="AL35" s="57">
        <f>'1.Лок.смета.и.Акт'!F79</f>
        <v>4.62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f>'1.Лок.смета.и.Акт'!J79</f>
        <v>7.5</v>
      </c>
      <c r="BD35" t="s">
        <v>3</v>
      </c>
      <c r="BE35" t="s">
        <v>3</v>
      </c>
      <c r="BF35" t="s">
        <v>3</v>
      </c>
      <c r="BG35" t="s">
        <v>3</v>
      </c>
      <c r="BH35">
        <v>3</v>
      </c>
      <c r="BI35">
        <v>1</v>
      </c>
      <c r="BJ35" t="s">
        <v>3</v>
      </c>
      <c r="BM35">
        <v>1100</v>
      </c>
      <c r="BN35">
        <v>0</v>
      </c>
      <c r="BO35" t="s">
        <v>3</v>
      </c>
      <c r="BP35">
        <v>0</v>
      </c>
      <c r="BQ35">
        <v>20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0</v>
      </c>
      <c r="CA35">
        <v>0</v>
      </c>
      <c r="CE35">
        <v>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173.25</v>
      </c>
      <c r="CQ35">
        <f t="shared" si="34"/>
        <v>34.65</v>
      </c>
      <c r="CR35">
        <f t="shared" si="35"/>
        <v>0</v>
      </c>
      <c r="CS35">
        <f t="shared" si="36"/>
        <v>0</v>
      </c>
      <c r="CT35">
        <f t="shared" si="37"/>
        <v>0</v>
      </c>
      <c r="CU35">
        <f t="shared" si="38"/>
        <v>0</v>
      </c>
      <c r="CV35">
        <f t="shared" si="39"/>
        <v>0</v>
      </c>
      <c r="CW35">
        <f t="shared" si="40"/>
        <v>0</v>
      </c>
      <c r="CX35">
        <f t="shared" si="41"/>
        <v>0</v>
      </c>
      <c r="CY35">
        <f t="shared" si="42"/>
        <v>0</v>
      </c>
      <c r="CZ35">
        <f t="shared" si="43"/>
        <v>0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1009</v>
      </c>
      <c r="DV35" t="s">
        <v>49</v>
      </c>
      <c r="DW35" t="str">
        <f>'1.Лок.смета.и.Акт'!D79</f>
        <v>кг</v>
      </c>
      <c r="DX35">
        <v>1</v>
      </c>
      <c r="EE35">
        <v>32653538</v>
      </c>
      <c r="EF35">
        <v>20</v>
      </c>
      <c r="EG35" t="s">
        <v>43</v>
      </c>
      <c r="EH35">
        <v>0</v>
      </c>
      <c r="EI35" t="s">
        <v>3</v>
      </c>
      <c r="EJ35">
        <v>1</v>
      </c>
      <c r="EK35">
        <v>1100</v>
      </c>
      <c r="EL35" t="s">
        <v>44</v>
      </c>
      <c r="EM35" t="s">
        <v>45</v>
      </c>
      <c r="EO35" t="s">
        <v>3</v>
      </c>
      <c r="EQ35">
        <v>0</v>
      </c>
      <c r="ER35">
        <v>4.62</v>
      </c>
      <c r="ES35" s="57">
        <f>'1.Лок.смета.и.Акт'!F79</f>
        <v>4.62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5</v>
      </c>
      <c r="FC35">
        <v>0</v>
      </c>
      <c r="FD35">
        <v>18</v>
      </c>
      <c r="FF35">
        <v>34.68</v>
      </c>
      <c r="FQ35">
        <v>0</v>
      </c>
      <c r="FR35">
        <f t="shared" si="44"/>
        <v>0</v>
      </c>
      <c r="FS35">
        <v>0</v>
      </c>
      <c r="FX35">
        <v>0</v>
      </c>
      <c r="FY35">
        <v>0</v>
      </c>
      <c r="GA35" t="s">
        <v>50</v>
      </c>
      <c r="GD35">
        <v>1</v>
      </c>
      <c r="GF35">
        <v>-1467308075</v>
      </c>
      <c r="GG35">
        <v>2</v>
      </c>
      <c r="GH35">
        <v>3</v>
      </c>
      <c r="GI35">
        <v>4</v>
      </c>
      <c r="GJ35">
        <v>0</v>
      </c>
      <c r="GK35">
        <v>0</v>
      </c>
      <c r="GL35">
        <f t="shared" si="45"/>
        <v>0</v>
      </c>
      <c r="GM35">
        <f t="shared" si="46"/>
        <v>173.25</v>
      </c>
      <c r="GN35">
        <f t="shared" si="47"/>
        <v>173.25</v>
      </c>
      <c r="GO35">
        <f t="shared" si="48"/>
        <v>0</v>
      </c>
      <c r="GP35">
        <f t="shared" si="49"/>
        <v>0</v>
      </c>
      <c r="GR35">
        <v>1</v>
      </c>
      <c r="GS35">
        <v>1</v>
      </c>
      <c r="GT35">
        <v>0</v>
      </c>
      <c r="GU35" t="s">
        <v>3</v>
      </c>
      <c r="GV35">
        <f t="shared" si="50"/>
        <v>0</v>
      </c>
      <c r="GW35">
        <v>1</v>
      </c>
      <c r="GX35">
        <f t="shared" si="51"/>
        <v>0</v>
      </c>
      <c r="HA35">
        <v>0</v>
      </c>
      <c r="HB35">
        <v>0</v>
      </c>
      <c r="HC35">
        <f t="shared" si="52"/>
        <v>0</v>
      </c>
      <c r="IF35">
        <v>-1</v>
      </c>
      <c r="IK35">
        <v>0</v>
      </c>
    </row>
    <row r="36" spans="1:255" x14ac:dyDescent="0.2">
      <c r="A36" s="2">
        <v>17</v>
      </c>
      <c r="B36" s="2">
        <v>1</v>
      </c>
      <c r="C36" s="2"/>
      <c r="D36" s="2"/>
      <c r="E36" s="2" t="s">
        <v>51</v>
      </c>
      <c r="F36" s="2" t="s">
        <v>41</v>
      </c>
      <c r="G36" s="2" t="s">
        <v>52</v>
      </c>
      <c r="H36" s="2" t="s">
        <v>49</v>
      </c>
      <c r="I36" s="2">
        <f>'1.Лок.смета.и.Акт'!E82</f>
        <v>2.1</v>
      </c>
      <c r="J36" s="2">
        <v>0</v>
      </c>
      <c r="K36" s="2"/>
      <c r="L36" s="2"/>
      <c r="M36" s="2"/>
      <c r="N36" s="2"/>
      <c r="O36" s="2">
        <f t="shared" si="14"/>
        <v>160.4</v>
      </c>
      <c r="P36" s="2">
        <f t="shared" si="15"/>
        <v>160.4</v>
      </c>
      <c r="Q36" s="2">
        <f t="shared" si="16"/>
        <v>0</v>
      </c>
      <c r="R36" s="2">
        <f t="shared" si="17"/>
        <v>0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</v>
      </c>
      <c r="W36" s="2">
        <f t="shared" si="22"/>
        <v>0</v>
      </c>
      <c r="X36" s="2">
        <f t="shared" si="23"/>
        <v>0</v>
      </c>
      <c r="Y36" s="2">
        <f t="shared" si="24"/>
        <v>0</v>
      </c>
      <c r="Z36" s="2"/>
      <c r="AA36" s="2">
        <v>34711381</v>
      </c>
      <c r="AB36" s="2">
        <f t="shared" si="25"/>
        <v>76.38</v>
      </c>
      <c r="AC36" s="2">
        <f t="shared" si="53"/>
        <v>76.38</v>
      </c>
      <c r="AD36" s="2">
        <f t="shared" si="26"/>
        <v>0</v>
      </c>
      <c r="AE36" s="2">
        <f t="shared" si="27"/>
        <v>0</v>
      </c>
      <c r="AF36" s="2">
        <f t="shared" si="28"/>
        <v>0</v>
      </c>
      <c r="AG36" s="2">
        <f t="shared" si="29"/>
        <v>0</v>
      </c>
      <c r="AH36" s="2">
        <f t="shared" si="30"/>
        <v>0</v>
      </c>
      <c r="AI36" s="2">
        <f t="shared" si="31"/>
        <v>0</v>
      </c>
      <c r="AJ36" s="2">
        <f t="shared" si="32"/>
        <v>0</v>
      </c>
      <c r="AK36" s="2">
        <v>76.38</v>
      </c>
      <c r="AL36" s="2">
        <v>76.38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3</v>
      </c>
      <c r="BI36" s="2">
        <v>1</v>
      </c>
      <c r="BJ36" s="2" t="s">
        <v>3</v>
      </c>
      <c r="BK36" s="2"/>
      <c r="BL36" s="2"/>
      <c r="BM36" s="2">
        <v>1100</v>
      </c>
      <c r="BN36" s="2">
        <v>0</v>
      </c>
      <c r="BO36" s="2" t="s">
        <v>3</v>
      </c>
      <c r="BP36" s="2">
        <v>0</v>
      </c>
      <c r="BQ36" s="2">
        <v>20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0</v>
      </c>
      <c r="CA36" s="2">
        <v>0</v>
      </c>
      <c r="CB36" s="2"/>
      <c r="CC36" s="2"/>
      <c r="CD36" s="2"/>
      <c r="CE36" s="2">
        <v>0</v>
      </c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160.4</v>
      </c>
      <c r="CQ36" s="2">
        <f t="shared" si="34"/>
        <v>76.38</v>
      </c>
      <c r="CR36" s="2">
        <f t="shared" si="35"/>
        <v>0</v>
      </c>
      <c r="CS36" s="2">
        <f t="shared" si="36"/>
        <v>0</v>
      </c>
      <c r="CT36" s="2">
        <f t="shared" si="37"/>
        <v>0</v>
      </c>
      <c r="CU36" s="2">
        <f t="shared" si="38"/>
        <v>0</v>
      </c>
      <c r="CV36" s="2">
        <f t="shared" si="39"/>
        <v>0</v>
      </c>
      <c r="CW36" s="2">
        <f t="shared" si="40"/>
        <v>0</v>
      </c>
      <c r="CX36" s="2">
        <f t="shared" si="41"/>
        <v>0</v>
      </c>
      <c r="CY36" s="2">
        <f t="shared" si="42"/>
        <v>0</v>
      </c>
      <c r="CZ36" s="2">
        <f t="shared" si="43"/>
        <v>0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1009</v>
      </c>
      <c r="DV36" s="2" t="s">
        <v>49</v>
      </c>
      <c r="DW36" s="2" t="s">
        <v>49</v>
      </c>
      <c r="DX36" s="2">
        <v>1</v>
      </c>
      <c r="DY36" s="2"/>
      <c r="DZ36" s="2"/>
      <c r="EA36" s="2"/>
      <c r="EB36" s="2"/>
      <c r="EC36" s="2"/>
      <c r="ED36" s="2"/>
      <c r="EE36" s="2">
        <v>32653538</v>
      </c>
      <c r="EF36" s="2">
        <v>20</v>
      </c>
      <c r="EG36" s="2" t="s">
        <v>43</v>
      </c>
      <c r="EH36" s="2">
        <v>0</v>
      </c>
      <c r="EI36" s="2" t="s">
        <v>3</v>
      </c>
      <c r="EJ36" s="2">
        <v>1</v>
      </c>
      <c r="EK36" s="2">
        <v>1100</v>
      </c>
      <c r="EL36" s="2" t="s">
        <v>44</v>
      </c>
      <c r="EM36" s="2" t="s">
        <v>45</v>
      </c>
      <c r="EN36" s="2"/>
      <c r="EO36" s="2" t="s">
        <v>3</v>
      </c>
      <c r="EP36" s="2"/>
      <c r="EQ36" s="2">
        <v>0</v>
      </c>
      <c r="ER36" s="2">
        <v>0</v>
      </c>
      <c r="ES36" s="2">
        <v>76.38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0</v>
      </c>
      <c r="FY36" s="2">
        <v>0</v>
      </c>
      <c r="FZ36" s="2"/>
      <c r="GA36" s="2" t="s">
        <v>53</v>
      </c>
      <c r="GB36" s="2"/>
      <c r="GC36" s="2"/>
      <c r="GD36" s="2">
        <v>1</v>
      </c>
      <c r="GE36" s="2"/>
      <c r="GF36" s="2">
        <v>-42959673</v>
      </c>
      <c r="GG36" s="2">
        <v>2</v>
      </c>
      <c r="GH36" s="2">
        <v>4</v>
      </c>
      <c r="GI36" s="2">
        <v>-2</v>
      </c>
      <c r="GJ36" s="2">
        <v>0</v>
      </c>
      <c r="GK36" s="2">
        <v>0</v>
      </c>
      <c r="GL36" s="2">
        <f t="shared" si="45"/>
        <v>0</v>
      </c>
      <c r="GM36" s="2">
        <f t="shared" si="46"/>
        <v>160.4</v>
      </c>
      <c r="GN36" s="2">
        <f t="shared" si="47"/>
        <v>160.4</v>
      </c>
      <c r="GO36" s="2">
        <f t="shared" si="48"/>
        <v>0</v>
      </c>
      <c r="GP36" s="2">
        <f t="shared" si="49"/>
        <v>0</v>
      </c>
      <c r="GQ36" s="2"/>
      <c r="GR36" s="2">
        <v>0</v>
      </c>
      <c r="GS36" s="2">
        <v>2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>
        <f t="shared" si="52"/>
        <v>0</v>
      </c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>
        <v>-1</v>
      </c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E37" t="s">
        <v>51</v>
      </c>
      <c r="F37" t="str">
        <f>'1.Лок.смета.и.Акт'!B82</f>
        <v>Прайс-лист</v>
      </c>
      <c r="G37" t="str">
        <f>'1.Лок.смета.и.Акт'!C82</f>
        <v>Перфоуголок К-237 50х36х2000</v>
      </c>
      <c r="H37" t="s">
        <v>49</v>
      </c>
      <c r="I37">
        <f>'1.Лок.смета.и.Акт'!E82</f>
        <v>2.1</v>
      </c>
      <c r="J37">
        <v>0</v>
      </c>
      <c r="O37">
        <f t="shared" si="14"/>
        <v>1202.99</v>
      </c>
      <c r="P37">
        <f t="shared" si="15"/>
        <v>1202.99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34711382</v>
      </c>
      <c r="AB37">
        <f t="shared" si="25"/>
        <v>76.38</v>
      </c>
      <c r="AC37">
        <f t="shared" si="53"/>
        <v>76.38</v>
      </c>
      <c r="AD37">
        <f t="shared" si="26"/>
        <v>0</v>
      </c>
      <c r="AE37">
        <f t="shared" si="27"/>
        <v>0</v>
      </c>
      <c r="AF37">
        <f t="shared" si="28"/>
        <v>0</v>
      </c>
      <c r="AG37">
        <f t="shared" si="29"/>
        <v>0</v>
      </c>
      <c r="AH37">
        <f t="shared" si="30"/>
        <v>0</v>
      </c>
      <c r="AI37">
        <f t="shared" si="31"/>
        <v>0</v>
      </c>
      <c r="AJ37">
        <f t="shared" si="32"/>
        <v>0</v>
      </c>
      <c r="AK37">
        <v>76.38</v>
      </c>
      <c r="AL37" s="57">
        <f>'1.Лок.смета.и.Акт'!F82</f>
        <v>76.38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f>'1.Лок.смета.и.Акт'!J82</f>
        <v>7.5</v>
      </c>
      <c r="BD37" t="s">
        <v>3</v>
      </c>
      <c r="BE37" t="s">
        <v>3</v>
      </c>
      <c r="BF37" t="s">
        <v>3</v>
      </c>
      <c r="BG37" t="s">
        <v>3</v>
      </c>
      <c r="BH37">
        <v>3</v>
      </c>
      <c r="BI37">
        <v>1</v>
      </c>
      <c r="BJ37" t="s">
        <v>3</v>
      </c>
      <c r="BM37">
        <v>1100</v>
      </c>
      <c r="BN37">
        <v>0</v>
      </c>
      <c r="BO37" t="s">
        <v>3</v>
      </c>
      <c r="BP37">
        <v>0</v>
      </c>
      <c r="BQ37">
        <v>20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0</v>
      </c>
      <c r="CA37">
        <v>0</v>
      </c>
      <c r="CE37">
        <v>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1202.99</v>
      </c>
      <c r="CQ37">
        <f t="shared" si="34"/>
        <v>572.84999999999991</v>
      </c>
      <c r="CR37">
        <f t="shared" si="35"/>
        <v>0</v>
      </c>
      <c r="CS37">
        <f t="shared" si="36"/>
        <v>0</v>
      </c>
      <c r="CT37">
        <f t="shared" si="37"/>
        <v>0</v>
      </c>
      <c r="CU37">
        <f t="shared" si="38"/>
        <v>0</v>
      </c>
      <c r="CV37">
        <f t="shared" si="39"/>
        <v>0</v>
      </c>
      <c r="CW37">
        <f t="shared" si="40"/>
        <v>0</v>
      </c>
      <c r="CX37">
        <f t="shared" si="41"/>
        <v>0</v>
      </c>
      <c r="CY37">
        <f t="shared" si="42"/>
        <v>0</v>
      </c>
      <c r="CZ37">
        <f t="shared" si="43"/>
        <v>0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1009</v>
      </c>
      <c r="DV37" t="s">
        <v>49</v>
      </c>
      <c r="DW37" t="str">
        <f>'1.Лок.смета.и.Акт'!D82</f>
        <v>кг</v>
      </c>
      <c r="DX37">
        <v>1</v>
      </c>
      <c r="EE37">
        <v>32653538</v>
      </c>
      <c r="EF37">
        <v>20</v>
      </c>
      <c r="EG37" t="s">
        <v>43</v>
      </c>
      <c r="EH37">
        <v>0</v>
      </c>
      <c r="EI37" t="s">
        <v>3</v>
      </c>
      <c r="EJ37">
        <v>1</v>
      </c>
      <c r="EK37">
        <v>1100</v>
      </c>
      <c r="EL37" t="s">
        <v>44</v>
      </c>
      <c r="EM37" t="s">
        <v>45</v>
      </c>
      <c r="EO37" t="s">
        <v>3</v>
      </c>
      <c r="EQ37">
        <v>0</v>
      </c>
      <c r="ER37">
        <v>76.38</v>
      </c>
      <c r="ES37" s="57">
        <f>'1.Лок.смета.и.Акт'!F82</f>
        <v>76.38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5</v>
      </c>
      <c r="FC37">
        <v>0</v>
      </c>
      <c r="FD37">
        <v>18</v>
      </c>
      <c r="FF37">
        <v>572.88</v>
      </c>
      <c r="FQ37">
        <v>0</v>
      </c>
      <c r="FR37">
        <f t="shared" si="44"/>
        <v>0</v>
      </c>
      <c r="FS37">
        <v>0</v>
      </c>
      <c r="FX37">
        <v>0</v>
      </c>
      <c r="FY37">
        <v>0</v>
      </c>
      <c r="GA37" t="s">
        <v>53</v>
      </c>
      <c r="GD37">
        <v>1</v>
      </c>
      <c r="GF37">
        <v>-42959673</v>
      </c>
      <c r="GG37">
        <v>2</v>
      </c>
      <c r="GH37">
        <v>3</v>
      </c>
      <c r="GI37">
        <v>4</v>
      </c>
      <c r="GJ37">
        <v>0</v>
      </c>
      <c r="GK37">
        <v>0</v>
      </c>
      <c r="GL37">
        <f t="shared" si="45"/>
        <v>0</v>
      </c>
      <c r="GM37">
        <f t="shared" si="46"/>
        <v>1202.99</v>
      </c>
      <c r="GN37">
        <f t="shared" si="47"/>
        <v>1202.99</v>
      </c>
      <c r="GO37">
        <f t="shared" si="48"/>
        <v>0</v>
      </c>
      <c r="GP37">
        <f t="shared" si="49"/>
        <v>0</v>
      </c>
      <c r="GR37">
        <v>1</v>
      </c>
      <c r="GS37">
        <v>1</v>
      </c>
      <c r="GT37">
        <v>0</v>
      </c>
      <c r="GU37" t="s">
        <v>3</v>
      </c>
      <c r="GV37">
        <f t="shared" si="50"/>
        <v>0</v>
      </c>
      <c r="GW37">
        <v>1</v>
      </c>
      <c r="GX37">
        <f t="shared" si="51"/>
        <v>0</v>
      </c>
      <c r="HA37">
        <v>0</v>
      </c>
      <c r="HB37">
        <v>0</v>
      </c>
      <c r="HC37">
        <f t="shared" si="52"/>
        <v>0</v>
      </c>
      <c r="IF37">
        <v>-1</v>
      </c>
      <c r="IK37">
        <v>0</v>
      </c>
    </row>
    <row r="38" spans="1:255" x14ac:dyDescent="0.2">
      <c r="A38" s="2">
        <v>17</v>
      </c>
      <c r="B38" s="2">
        <v>1</v>
      </c>
      <c r="C38" s="2"/>
      <c r="D38" s="2"/>
      <c r="E38" s="2" t="s">
        <v>54</v>
      </c>
      <c r="F38" s="2" t="s">
        <v>41</v>
      </c>
      <c r="G38" s="2" t="s">
        <v>55</v>
      </c>
      <c r="H38" s="2" t="s">
        <v>49</v>
      </c>
      <c r="I38" s="2">
        <f>'1.Лок.смета.и.Акт'!E85</f>
        <v>6</v>
      </c>
      <c r="J38" s="2">
        <v>0</v>
      </c>
      <c r="K38" s="2"/>
      <c r="L38" s="2"/>
      <c r="M38" s="2"/>
      <c r="N38" s="2"/>
      <c r="O38" s="2">
        <f t="shared" si="14"/>
        <v>286.26</v>
      </c>
      <c r="P38" s="2">
        <f t="shared" si="15"/>
        <v>286.26</v>
      </c>
      <c r="Q38" s="2">
        <f t="shared" si="16"/>
        <v>0</v>
      </c>
      <c r="R38" s="2">
        <f t="shared" si="17"/>
        <v>0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</v>
      </c>
      <c r="W38" s="2">
        <f t="shared" si="22"/>
        <v>0</v>
      </c>
      <c r="X38" s="2">
        <f t="shared" si="23"/>
        <v>0</v>
      </c>
      <c r="Y38" s="2">
        <f t="shared" si="24"/>
        <v>0</v>
      </c>
      <c r="Z38" s="2"/>
      <c r="AA38" s="2">
        <v>34711381</v>
      </c>
      <c r="AB38" s="2">
        <f t="shared" si="25"/>
        <v>47.71</v>
      </c>
      <c r="AC38" s="2">
        <f t="shared" si="53"/>
        <v>47.71</v>
      </c>
      <c r="AD38" s="2">
        <f t="shared" si="26"/>
        <v>0</v>
      </c>
      <c r="AE38" s="2">
        <f t="shared" si="27"/>
        <v>0</v>
      </c>
      <c r="AF38" s="2">
        <f t="shared" si="28"/>
        <v>0</v>
      </c>
      <c r="AG38" s="2">
        <f t="shared" si="29"/>
        <v>0</v>
      </c>
      <c r="AH38" s="2">
        <f t="shared" si="30"/>
        <v>0</v>
      </c>
      <c r="AI38" s="2">
        <f t="shared" si="31"/>
        <v>0</v>
      </c>
      <c r="AJ38" s="2">
        <f t="shared" si="32"/>
        <v>0</v>
      </c>
      <c r="AK38" s="2">
        <v>47.71</v>
      </c>
      <c r="AL38" s="2">
        <v>47.71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3</v>
      </c>
      <c r="BI38" s="2">
        <v>1</v>
      </c>
      <c r="BJ38" s="2" t="s">
        <v>3</v>
      </c>
      <c r="BK38" s="2"/>
      <c r="BL38" s="2"/>
      <c r="BM38" s="2">
        <v>1100</v>
      </c>
      <c r="BN38" s="2">
        <v>0</v>
      </c>
      <c r="BO38" s="2" t="s">
        <v>3</v>
      </c>
      <c r="BP38" s="2">
        <v>0</v>
      </c>
      <c r="BQ38" s="2">
        <v>20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0</v>
      </c>
      <c r="CA38" s="2">
        <v>0</v>
      </c>
      <c r="CB38" s="2"/>
      <c r="CC38" s="2"/>
      <c r="CD38" s="2"/>
      <c r="CE38" s="2">
        <v>0</v>
      </c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286.26</v>
      </c>
      <c r="CQ38" s="2">
        <f t="shared" si="34"/>
        <v>47.71</v>
      </c>
      <c r="CR38" s="2">
        <f t="shared" si="35"/>
        <v>0</v>
      </c>
      <c r="CS38" s="2">
        <f t="shared" si="36"/>
        <v>0</v>
      </c>
      <c r="CT38" s="2">
        <f t="shared" si="37"/>
        <v>0</v>
      </c>
      <c r="CU38" s="2">
        <f t="shared" si="38"/>
        <v>0</v>
      </c>
      <c r="CV38" s="2">
        <f t="shared" si="39"/>
        <v>0</v>
      </c>
      <c r="CW38" s="2">
        <f t="shared" si="40"/>
        <v>0</v>
      </c>
      <c r="CX38" s="2">
        <f t="shared" si="41"/>
        <v>0</v>
      </c>
      <c r="CY38" s="2">
        <f t="shared" si="42"/>
        <v>0</v>
      </c>
      <c r="CZ38" s="2">
        <f t="shared" si="43"/>
        <v>0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1009</v>
      </c>
      <c r="DV38" s="2" t="s">
        <v>49</v>
      </c>
      <c r="DW38" s="2" t="s">
        <v>49</v>
      </c>
      <c r="DX38" s="2">
        <v>1</v>
      </c>
      <c r="DY38" s="2"/>
      <c r="DZ38" s="2"/>
      <c r="EA38" s="2"/>
      <c r="EB38" s="2"/>
      <c r="EC38" s="2"/>
      <c r="ED38" s="2"/>
      <c r="EE38" s="2">
        <v>32653538</v>
      </c>
      <c r="EF38" s="2">
        <v>20</v>
      </c>
      <c r="EG38" s="2" t="s">
        <v>43</v>
      </c>
      <c r="EH38" s="2">
        <v>0</v>
      </c>
      <c r="EI38" s="2" t="s">
        <v>3</v>
      </c>
      <c r="EJ38" s="2">
        <v>1</v>
      </c>
      <c r="EK38" s="2">
        <v>1100</v>
      </c>
      <c r="EL38" s="2" t="s">
        <v>44</v>
      </c>
      <c r="EM38" s="2" t="s">
        <v>45</v>
      </c>
      <c r="EN38" s="2"/>
      <c r="EO38" s="2" t="s">
        <v>3</v>
      </c>
      <c r="EP38" s="2"/>
      <c r="EQ38" s="2">
        <v>0</v>
      </c>
      <c r="ER38" s="2">
        <v>0</v>
      </c>
      <c r="ES38" s="2">
        <v>47.71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0</v>
      </c>
      <c r="FY38" s="2">
        <v>0</v>
      </c>
      <c r="FZ38" s="2"/>
      <c r="GA38" s="2" t="s">
        <v>56</v>
      </c>
      <c r="GB38" s="2"/>
      <c r="GC38" s="2"/>
      <c r="GD38" s="2">
        <v>1</v>
      </c>
      <c r="GE38" s="2"/>
      <c r="GF38" s="2">
        <v>-65410581</v>
      </c>
      <c r="GG38" s="2">
        <v>2</v>
      </c>
      <c r="GH38" s="2">
        <v>4</v>
      </c>
      <c r="GI38" s="2">
        <v>-2</v>
      </c>
      <c r="GJ38" s="2">
        <v>0</v>
      </c>
      <c r="GK38" s="2">
        <v>0</v>
      </c>
      <c r="GL38" s="2">
        <f t="shared" si="45"/>
        <v>0</v>
      </c>
      <c r="GM38" s="2">
        <f t="shared" si="46"/>
        <v>286.26</v>
      </c>
      <c r="GN38" s="2">
        <f t="shared" si="47"/>
        <v>286.26</v>
      </c>
      <c r="GO38" s="2">
        <f t="shared" si="48"/>
        <v>0</v>
      </c>
      <c r="GP38" s="2">
        <f t="shared" si="49"/>
        <v>0</v>
      </c>
      <c r="GQ38" s="2"/>
      <c r="GR38" s="2">
        <v>0</v>
      </c>
      <c r="GS38" s="2">
        <v>2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>
        <f t="shared" si="52"/>
        <v>0</v>
      </c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>
        <v>-1</v>
      </c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E39" t="s">
        <v>54</v>
      </c>
      <c r="F39" t="str">
        <f>'1.Лок.смета.и.Акт'!B85</f>
        <v>Прайс-лист</v>
      </c>
      <c r="G39" t="str">
        <f>'1.Лок.смета.и.Акт'!C85</f>
        <v>Шина алюминиевая АД 31 6х60х4000</v>
      </c>
      <c r="H39" t="s">
        <v>49</v>
      </c>
      <c r="I39">
        <f>'1.Лок.смета.и.Акт'!E85</f>
        <v>6</v>
      </c>
      <c r="J39">
        <v>0</v>
      </c>
      <c r="O39">
        <f t="shared" si="14"/>
        <v>2146.9499999999998</v>
      </c>
      <c r="P39">
        <f t="shared" si="15"/>
        <v>2146.9499999999998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34711382</v>
      </c>
      <c r="AB39">
        <f t="shared" si="25"/>
        <v>47.71</v>
      </c>
      <c r="AC39">
        <f t="shared" si="53"/>
        <v>47.71</v>
      </c>
      <c r="AD39">
        <f t="shared" si="26"/>
        <v>0</v>
      </c>
      <c r="AE39">
        <f t="shared" si="27"/>
        <v>0</v>
      </c>
      <c r="AF39">
        <f t="shared" si="28"/>
        <v>0</v>
      </c>
      <c r="AG39">
        <f t="shared" si="29"/>
        <v>0</v>
      </c>
      <c r="AH39">
        <f t="shared" si="30"/>
        <v>0</v>
      </c>
      <c r="AI39">
        <f t="shared" si="31"/>
        <v>0</v>
      </c>
      <c r="AJ39">
        <f t="shared" si="32"/>
        <v>0</v>
      </c>
      <c r="AK39">
        <v>47.71</v>
      </c>
      <c r="AL39" s="57">
        <f>'1.Лок.смета.и.Акт'!F85</f>
        <v>47.71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f>'1.Лок.смета.и.Акт'!J85</f>
        <v>7.5</v>
      </c>
      <c r="BD39" t="s">
        <v>3</v>
      </c>
      <c r="BE39" t="s">
        <v>3</v>
      </c>
      <c r="BF39" t="s">
        <v>3</v>
      </c>
      <c r="BG39" t="s">
        <v>3</v>
      </c>
      <c r="BH39">
        <v>3</v>
      </c>
      <c r="BI39">
        <v>1</v>
      </c>
      <c r="BJ39" t="s">
        <v>3</v>
      </c>
      <c r="BM39">
        <v>1100</v>
      </c>
      <c r="BN39">
        <v>0</v>
      </c>
      <c r="BO39" t="s">
        <v>3</v>
      </c>
      <c r="BP39">
        <v>0</v>
      </c>
      <c r="BQ39">
        <v>20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0</v>
      </c>
      <c r="CA39">
        <v>0</v>
      </c>
      <c r="CE39">
        <v>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2146.9499999999998</v>
      </c>
      <c r="CQ39">
        <f t="shared" si="34"/>
        <v>357.82499999999999</v>
      </c>
      <c r="CR39">
        <f t="shared" si="35"/>
        <v>0</v>
      </c>
      <c r="CS39">
        <f t="shared" si="36"/>
        <v>0</v>
      </c>
      <c r="CT39">
        <f t="shared" si="37"/>
        <v>0</v>
      </c>
      <c r="CU39">
        <f t="shared" si="38"/>
        <v>0</v>
      </c>
      <c r="CV39">
        <f t="shared" si="39"/>
        <v>0</v>
      </c>
      <c r="CW39">
        <f t="shared" si="40"/>
        <v>0</v>
      </c>
      <c r="CX39">
        <f t="shared" si="41"/>
        <v>0</v>
      </c>
      <c r="CY39">
        <f t="shared" si="42"/>
        <v>0</v>
      </c>
      <c r="CZ39">
        <f t="shared" si="43"/>
        <v>0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1009</v>
      </c>
      <c r="DV39" t="s">
        <v>49</v>
      </c>
      <c r="DW39" t="str">
        <f>'1.Лок.смета.и.Акт'!D85</f>
        <v>кг</v>
      </c>
      <c r="DX39">
        <v>1</v>
      </c>
      <c r="EE39">
        <v>32653538</v>
      </c>
      <c r="EF39">
        <v>20</v>
      </c>
      <c r="EG39" t="s">
        <v>43</v>
      </c>
      <c r="EH39">
        <v>0</v>
      </c>
      <c r="EI39" t="s">
        <v>3</v>
      </c>
      <c r="EJ39">
        <v>1</v>
      </c>
      <c r="EK39">
        <v>1100</v>
      </c>
      <c r="EL39" t="s">
        <v>44</v>
      </c>
      <c r="EM39" t="s">
        <v>45</v>
      </c>
      <c r="EO39" t="s">
        <v>3</v>
      </c>
      <c r="EQ39">
        <v>0</v>
      </c>
      <c r="ER39">
        <v>47.71</v>
      </c>
      <c r="ES39" s="57">
        <f>'1.Лок.смета.и.Акт'!F85</f>
        <v>47.71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5</v>
      </c>
      <c r="FC39">
        <v>0</v>
      </c>
      <c r="FD39">
        <v>18</v>
      </c>
      <c r="FF39">
        <v>357.83</v>
      </c>
      <c r="FQ39">
        <v>0</v>
      </c>
      <c r="FR39">
        <f t="shared" si="44"/>
        <v>0</v>
      </c>
      <c r="FS39">
        <v>0</v>
      </c>
      <c r="FX39">
        <v>0</v>
      </c>
      <c r="FY39">
        <v>0</v>
      </c>
      <c r="GA39" t="s">
        <v>56</v>
      </c>
      <c r="GD39">
        <v>1</v>
      </c>
      <c r="GF39">
        <v>-65410581</v>
      </c>
      <c r="GG39">
        <v>2</v>
      </c>
      <c r="GH39">
        <v>3</v>
      </c>
      <c r="GI39">
        <v>4</v>
      </c>
      <c r="GJ39">
        <v>0</v>
      </c>
      <c r="GK39">
        <v>0</v>
      </c>
      <c r="GL39">
        <f t="shared" si="45"/>
        <v>0</v>
      </c>
      <c r="GM39">
        <f t="shared" si="46"/>
        <v>2146.9499999999998</v>
      </c>
      <c r="GN39">
        <f t="shared" si="47"/>
        <v>2146.9499999999998</v>
      </c>
      <c r="GO39">
        <f t="shared" si="48"/>
        <v>0</v>
      </c>
      <c r="GP39">
        <f t="shared" si="49"/>
        <v>0</v>
      </c>
      <c r="GR39">
        <v>1</v>
      </c>
      <c r="GS39">
        <v>1</v>
      </c>
      <c r="GT39">
        <v>0</v>
      </c>
      <c r="GU39" t="s">
        <v>3</v>
      </c>
      <c r="GV39">
        <f t="shared" si="50"/>
        <v>0</v>
      </c>
      <c r="GW39">
        <v>1</v>
      </c>
      <c r="GX39">
        <f t="shared" si="51"/>
        <v>0</v>
      </c>
      <c r="HA39">
        <v>0</v>
      </c>
      <c r="HB39">
        <v>0</v>
      </c>
      <c r="HC39">
        <f t="shared" si="52"/>
        <v>0</v>
      </c>
      <c r="IF39">
        <v>-1</v>
      </c>
      <c r="IK39">
        <v>0</v>
      </c>
    </row>
    <row r="40" spans="1:255" x14ac:dyDescent="0.2">
      <c r="IF40">
        <v>-1</v>
      </c>
    </row>
    <row r="41" spans="1:255" x14ac:dyDescent="0.2">
      <c r="A41" s="3">
        <v>51</v>
      </c>
      <c r="B41" s="3">
        <f>B20</f>
        <v>1</v>
      </c>
      <c r="C41" s="3">
        <f>A20</f>
        <v>3</v>
      </c>
      <c r="D41" s="3">
        <f>ROW(A20)</f>
        <v>20</v>
      </c>
      <c r="E41" s="3"/>
      <c r="F41" s="3" t="str">
        <f>IF(F20&lt;&gt;"",F20,"")</f>
        <v>Новая локальная смета</v>
      </c>
      <c r="G41" s="3" t="str">
        <f>IF(G20&lt;&gt;"",G20,"")</f>
        <v>Новая локальная смета</v>
      </c>
      <c r="H41" s="3">
        <v>0</v>
      </c>
      <c r="I41" s="3"/>
      <c r="J41" s="3"/>
      <c r="K41" s="3"/>
      <c r="L41" s="3"/>
      <c r="M41" s="3"/>
      <c r="N41" s="3"/>
      <c r="O41" s="3">
        <f t="shared" ref="O41:T41" si="54">ROUND(AB41,2)</f>
        <v>8470.94</v>
      </c>
      <c r="P41" s="3">
        <f t="shared" si="54"/>
        <v>8139.09</v>
      </c>
      <c r="Q41" s="3">
        <f t="shared" si="54"/>
        <v>13.36</v>
      </c>
      <c r="R41" s="3">
        <f t="shared" si="54"/>
        <v>1.33</v>
      </c>
      <c r="S41" s="3">
        <f t="shared" si="54"/>
        <v>318.49</v>
      </c>
      <c r="T41" s="3">
        <f t="shared" si="54"/>
        <v>0</v>
      </c>
      <c r="U41" s="3">
        <f>AH41</f>
        <v>26.559250599999999</v>
      </c>
      <c r="V41" s="3">
        <f>AI41</f>
        <v>0.10546803999999999</v>
      </c>
      <c r="W41" s="3">
        <f>ROUND(AJ41,2)</f>
        <v>0</v>
      </c>
      <c r="X41" s="3">
        <f>ROUND(AK41,2)</f>
        <v>214.41</v>
      </c>
      <c r="Y41" s="3">
        <f>ROUND(AL41,2)</f>
        <v>133.36000000000001</v>
      </c>
      <c r="Z41" s="3"/>
      <c r="AA41" s="3"/>
      <c r="AB41" s="3">
        <f>ROUND(SUMIF(AA24:AA39,"=34711381",O24:O39),2)</f>
        <v>8470.94</v>
      </c>
      <c r="AC41" s="3">
        <f>ROUND(SUMIF(AA24:AA39,"=34711381",P24:P39),2)</f>
        <v>8139.09</v>
      </c>
      <c r="AD41" s="3">
        <f>ROUND(SUMIF(AA24:AA39,"=34711381",Q24:Q39),2)</f>
        <v>13.36</v>
      </c>
      <c r="AE41" s="3">
        <f>ROUND(SUMIF(AA24:AA39,"=34711381",R24:R39),2)</f>
        <v>1.33</v>
      </c>
      <c r="AF41" s="3">
        <f>ROUND(SUMIF(AA24:AA39,"=34711381",S24:S39),2)</f>
        <v>318.49</v>
      </c>
      <c r="AG41" s="3">
        <f>ROUND(SUMIF(AA24:AA39,"=34711381",T24:T39),2)</f>
        <v>0</v>
      </c>
      <c r="AH41" s="3">
        <f>SUMIF(AA24:AA39,"=34711381",U24:U39)</f>
        <v>26.559250599999999</v>
      </c>
      <c r="AI41" s="3">
        <f>SUMIF(AA24:AA39,"=34711381",V24:V39)</f>
        <v>0.10546803999999999</v>
      </c>
      <c r="AJ41" s="3">
        <f>ROUND(SUMIF(AA24:AA39,"=34711381",W24:W39),2)</f>
        <v>0</v>
      </c>
      <c r="AK41" s="3">
        <f>ROUND(SUMIF(AA24:AA39,"=34711381",X24:X39),2)</f>
        <v>214.41</v>
      </c>
      <c r="AL41" s="3">
        <f>ROUND(SUMIF(AA24:AA39,"=34711381",Y24:Y39),2)</f>
        <v>133.36000000000001</v>
      </c>
      <c r="AM41" s="3"/>
      <c r="AN41" s="3"/>
      <c r="AO41" s="3">
        <f t="shared" ref="AO41:BC41" si="55">ROUND(BX41,2)</f>
        <v>0</v>
      </c>
      <c r="AP41" s="3">
        <f t="shared" si="55"/>
        <v>0</v>
      </c>
      <c r="AQ41" s="3">
        <f t="shared" si="55"/>
        <v>0</v>
      </c>
      <c r="AR41" s="3">
        <f t="shared" si="55"/>
        <v>8818.7099999999991</v>
      </c>
      <c r="AS41" s="3">
        <f t="shared" si="55"/>
        <v>8139.09</v>
      </c>
      <c r="AT41" s="3">
        <f t="shared" si="55"/>
        <v>68.540000000000006</v>
      </c>
      <c r="AU41" s="3">
        <f t="shared" si="55"/>
        <v>611.08000000000004</v>
      </c>
      <c r="AV41" s="3">
        <f t="shared" si="55"/>
        <v>8139.09</v>
      </c>
      <c r="AW41" s="3">
        <f t="shared" si="55"/>
        <v>8139.09</v>
      </c>
      <c r="AX41" s="3">
        <f t="shared" si="55"/>
        <v>0</v>
      </c>
      <c r="AY41" s="3">
        <f t="shared" si="55"/>
        <v>8139.09</v>
      </c>
      <c r="AZ41" s="3">
        <f t="shared" si="55"/>
        <v>0</v>
      </c>
      <c r="BA41" s="3">
        <f t="shared" si="55"/>
        <v>0</v>
      </c>
      <c r="BB41" s="3">
        <f t="shared" si="55"/>
        <v>0</v>
      </c>
      <c r="BC41" s="3">
        <f t="shared" si="55"/>
        <v>0</v>
      </c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>
        <f>ROUND(SUMIF(AA24:AA39,"=34711381",FQ24:FQ39),2)</f>
        <v>0</v>
      </c>
      <c r="BY41" s="3">
        <f>ROUND(SUMIF(AA24:AA39,"=34711381",FR24:FR39),2)</f>
        <v>0</v>
      </c>
      <c r="BZ41" s="3">
        <f>ROUND(SUMIF(AA24:AA39,"=34711381",GL24:GL39),2)</f>
        <v>0</v>
      </c>
      <c r="CA41" s="3">
        <f>ROUND(SUMIF(AA24:AA39,"=34711381",GM24:GM39),2)</f>
        <v>8818.7099999999991</v>
      </c>
      <c r="CB41" s="3">
        <f>ROUND(SUMIF(AA24:AA39,"=34711381",GN24:GN39),2)</f>
        <v>8139.09</v>
      </c>
      <c r="CC41" s="3">
        <f>ROUND(SUMIF(AA24:AA39,"=34711381",GO24:GO39),2)</f>
        <v>68.540000000000006</v>
      </c>
      <c r="CD41" s="3">
        <f>ROUND(SUMIF(AA24:AA39,"=34711381",GP24:GP39),2)</f>
        <v>611.08000000000004</v>
      </c>
      <c r="CE41" s="3">
        <f>AC41-BX41</f>
        <v>8139.09</v>
      </c>
      <c r="CF41" s="3">
        <f>AC41-BY41</f>
        <v>8139.09</v>
      </c>
      <c r="CG41" s="3">
        <f>BX41-BZ41</f>
        <v>0</v>
      </c>
      <c r="CH41" s="3">
        <f>AC41-BX41-BY41+BZ41</f>
        <v>8139.09</v>
      </c>
      <c r="CI41" s="3">
        <f>BY41-BZ41</f>
        <v>0</v>
      </c>
      <c r="CJ41" s="3">
        <f>ROUND(SUMIF(AA24:AA39,"=34711381",GX24:GX39),2)</f>
        <v>0</v>
      </c>
      <c r="CK41" s="3">
        <f>ROUND(SUMIF(AA24:AA39,"=34711381",GY24:GY39),2)</f>
        <v>0</v>
      </c>
      <c r="CL41" s="3">
        <f>ROUND(SUMIF(AA24:AA39,"=34711381",GZ24:GZ39),2)</f>
        <v>0</v>
      </c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4">
        <f t="shared" ref="DG41:DL41" si="56">ROUND(DT41,2)</f>
        <v>67038.47</v>
      </c>
      <c r="DH41" s="4">
        <f t="shared" si="56"/>
        <v>61043.17</v>
      </c>
      <c r="DI41" s="4">
        <f t="shared" si="56"/>
        <v>166.94</v>
      </c>
      <c r="DJ41" s="4">
        <f t="shared" si="56"/>
        <v>24.22</v>
      </c>
      <c r="DK41" s="4">
        <f t="shared" si="56"/>
        <v>5828.36</v>
      </c>
      <c r="DL41" s="4">
        <f t="shared" si="56"/>
        <v>0</v>
      </c>
      <c r="DM41" s="4">
        <f>DZ41</f>
        <v>26.559250599999999</v>
      </c>
      <c r="DN41" s="4">
        <f>EA41</f>
        <v>0.10546803999999999</v>
      </c>
      <c r="DO41" s="4">
        <f>ROUND(EB41,2)</f>
        <v>0</v>
      </c>
      <c r="DP41" s="4">
        <f>ROUND(EC41,2)</f>
        <v>3322.28</v>
      </c>
      <c r="DQ41" s="4">
        <f>ROUND(ED41,2)</f>
        <v>1952.33</v>
      </c>
      <c r="DR41" s="4"/>
      <c r="DS41" s="4"/>
      <c r="DT41" s="4">
        <f>ROUND(SUMIF(AA24:AA39,"=34711382",O24:O39),2)</f>
        <v>67038.47</v>
      </c>
      <c r="DU41" s="4">
        <f>ROUND(SUMIF(AA24:AA39,"=34711382",P24:P39),2)</f>
        <v>61043.17</v>
      </c>
      <c r="DV41" s="4">
        <f>ROUND(SUMIF(AA24:AA39,"=34711382",Q24:Q39),2)</f>
        <v>166.94</v>
      </c>
      <c r="DW41" s="4">
        <f>ROUND(SUMIF(AA24:AA39,"=34711382",R24:R39),2)</f>
        <v>24.22</v>
      </c>
      <c r="DX41" s="4">
        <f>ROUND(SUMIF(AA24:AA39,"=34711382",S24:S39),2)</f>
        <v>5828.36</v>
      </c>
      <c r="DY41" s="4">
        <f>ROUND(SUMIF(AA24:AA39,"=34711382",T24:T39),2)</f>
        <v>0</v>
      </c>
      <c r="DZ41" s="4">
        <f>SUMIF(AA24:AA39,"=34711382",U24:U39)</f>
        <v>26.559250599999999</v>
      </c>
      <c r="EA41" s="4">
        <f>SUMIF(AA24:AA39,"=34711382",V24:V39)</f>
        <v>0.10546803999999999</v>
      </c>
      <c r="EB41" s="4">
        <f>ROUND(SUMIF(AA24:AA39,"=34711382",W24:W39),2)</f>
        <v>0</v>
      </c>
      <c r="EC41" s="4">
        <f>ROUND(SUMIF(AA24:AA39,"=34711382",X24:X39),2)</f>
        <v>3322.28</v>
      </c>
      <c r="ED41" s="4">
        <f>ROUND(SUMIF(AA24:AA39,"=34711382",Y24:Y39),2)</f>
        <v>1952.33</v>
      </c>
      <c r="EE41" s="4"/>
      <c r="EF41" s="4"/>
      <c r="EG41" s="4">
        <f t="shared" ref="EG41:EU41" si="57">ROUND(FP41,2)</f>
        <v>0</v>
      </c>
      <c r="EH41" s="4">
        <f t="shared" si="57"/>
        <v>0</v>
      </c>
      <c r="EI41" s="4">
        <f t="shared" si="57"/>
        <v>0</v>
      </c>
      <c r="EJ41" s="4">
        <f t="shared" si="57"/>
        <v>72313.08</v>
      </c>
      <c r="EK41" s="4">
        <f t="shared" si="57"/>
        <v>61043.17</v>
      </c>
      <c r="EL41" s="4">
        <f t="shared" si="57"/>
        <v>1068.99</v>
      </c>
      <c r="EM41" s="4">
        <f t="shared" si="57"/>
        <v>10200.92</v>
      </c>
      <c r="EN41" s="4">
        <f t="shared" si="57"/>
        <v>61043.17</v>
      </c>
      <c r="EO41" s="4">
        <f t="shared" si="57"/>
        <v>61043.17</v>
      </c>
      <c r="EP41" s="4">
        <f t="shared" si="57"/>
        <v>0</v>
      </c>
      <c r="EQ41" s="4">
        <f t="shared" si="57"/>
        <v>61043.17</v>
      </c>
      <c r="ER41" s="4">
        <f t="shared" si="57"/>
        <v>0</v>
      </c>
      <c r="ES41" s="4">
        <f t="shared" si="57"/>
        <v>0</v>
      </c>
      <c r="ET41" s="4">
        <f t="shared" si="57"/>
        <v>0</v>
      </c>
      <c r="EU41" s="4">
        <f t="shared" si="57"/>
        <v>0</v>
      </c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>
        <f>ROUND(SUMIF(AA24:AA39,"=34711382",FQ24:FQ39),2)</f>
        <v>0</v>
      </c>
      <c r="FQ41" s="4">
        <f>ROUND(SUMIF(AA24:AA39,"=34711382",FR24:FR39),2)</f>
        <v>0</v>
      </c>
      <c r="FR41" s="4">
        <f>ROUND(SUMIF(AA24:AA39,"=34711382",GL24:GL39),2)</f>
        <v>0</v>
      </c>
      <c r="FS41" s="4">
        <f>ROUND(SUMIF(AA24:AA39,"=34711382",GM24:GM39),2)</f>
        <v>72313.08</v>
      </c>
      <c r="FT41" s="4">
        <f>ROUND(SUMIF(AA24:AA39,"=34711382",GN24:GN39),2)</f>
        <v>61043.17</v>
      </c>
      <c r="FU41" s="4">
        <f>ROUND(SUMIF(AA24:AA39,"=34711382",GO24:GO39),2)</f>
        <v>1068.99</v>
      </c>
      <c r="FV41" s="4">
        <f>ROUND(SUMIF(AA24:AA39,"=34711382",GP24:GP39),2)</f>
        <v>10200.92</v>
      </c>
      <c r="FW41" s="4">
        <f>DU41-FP41</f>
        <v>61043.17</v>
      </c>
      <c r="FX41" s="4">
        <f>DU41-FQ41</f>
        <v>61043.17</v>
      </c>
      <c r="FY41" s="4">
        <f>FP41-FR41</f>
        <v>0</v>
      </c>
      <c r="FZ41" s="4">
        <f>DU41-FP41-FQ41+FR41</f>
        <v>61043.17</v>
      </c>
      <c r="GA41" s="4">
        <f>FQ41-FR41</f>
        <v>0</v>
      </c>
      <c r="GB41" s="4">
        <f>ROUND(SUMIF(AA24:AA39,"=34711382",GX24:GX39),2)</f>
        <v>0</v>
      </c>
      <c r="GC41" s="4">
        <f>ROUND(SUMIF(AA24:AA39,"=34711382",GY24:GY39),2)</f>
        <v>0</v>
      </c>
      <c r="GD41" s="4">
        <f>ROUND(SUMIF(AA24:AA39,"=34711382",GZ24:GZ39),2)</f>
        <v>0</v>
      </c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>
        <v>0</v>
      </c>
      <c r="IF41">
        <v>-1</v>
      </c>
    </row>
    <row r="42" spans="1:255" x14ac:dyDescent="0.2">
      <c r="IF42">
        <v>-1</v>
      </c>
    </row>
    <row r="43" spans="1:255" x14ac:dyDescent="0.2">
      <c r="A43" s="5">
        <v>50</v>
      </c>
      <c r="B43" s="5">
        <v>0</v>
      </c>
      <c r="C43" s="5">
        <v>0</v>
      </c>
      <c r="D43" s="5">
        <v>1</v>
      </c>
      <c r="E43" s="5">
        <v>201</v>
      </c>
      <c r="F43" s="5">
        <f>ROUND(Source!O41,O43)</f>
        <v>8470.94</v>
      </c>
      <c r="G43" s="5" t="s">
        <v>57</v>
      </c>
      <c r="H43" s="5" t="s">
        <v>58</v>
      </c>
      <c r="I43" s="5"/>
      <c r="J43" s="5"/>
      <c r="K43" s="5">
        <v>201</v>
      </c>
      <c r="L43" s="5">
        <v>1</v>
      </c>
      <c r="M43" s="5">
        <v>3</v>
      </c>
      <c r="N43" s="5" t="s">
        <v>3</v>
      </c>
      <c r="O43" s="5">
        <v>2</v>
      </c>
      <c r="P43" s="5">
        <f>ROUND(Source!DG41,O43)</f>
        <v>67038.47</v>
      </c>
      <c r="Q43" s="5"/>
      <c r="R43" s="5"/>
      <c r="S43" s="5"/>
      <c r="T43" s="5"/>
      <c r="U43" s="5"/>
      <c r="V43" s="5"/>
      <c r="W43" s="5"/>
      <c r="IF43">
        <v>-1</v>
      </c>
    </row>
    <row r="44" spans="1:255" x14ac:dyDescent="0.2">
      <c r="A44" s="5">
        <v>50</v>
      </c>
      <c r="B44" s="5">
        <v>0</v>
      </c>
      <c r="C44" s="5">
        <v>0</v>
      </c>
      <c r="D44" s="5">
        <v>1</v>
      </c>
      <c r="E44" s="5">
        <v>202</v>
      </c>
      <c r="F44" s="5">
        <f>ROUND(Source!P41,O44)</f>
        <v>8139.09</v>
      </c>
      <c r="G44" s="5" t="s">
        <v>59</v>
      </c>
      <c r="H44" s="5" t="s">
        <v>60</v>
      </c>
      <c r="I44" s="5"/>
      <c r="J44" s="5"/>
      <c r="K44" s="5">
        <v>202</v>
      </c>
      <c r="L44" s="5">
        <v>2</v>
      </c>
      <c r="M44" s="5">
        <v>3</v>
      </c>
      <c r="N44" s="5" t="s">
        <v>3</v>
      </c>
      <c r="O44" s="5">
        <v>2</v>
      </c>
      <c r="P44" s="5">
        <f>ROUND(Source!DH41,O44)</f>
        <v>61043.17</v>
      </c>
      <c r="Q44" s="5"/>
      <c r="R44" s="5"/>
      <c r="S44" s="5"/>
      <c r="T44" s="5"/>
      <c r="U44" s="5"/>
      <c r="V44" s="5"/>
      <c r="W44" s="5"/>
      <c r="IF44">
        <v>-1</v>
      </c>
    </row>
    <row r="45" spans="1:255" x14ac:dyDescent="0.2">
      <c r="A45" s="5">
        <v>50</v>
      </c>
      <c r="B45" s="5">
        <v>0</v>
      </c>
      <c r="C45" s="5">
        <v>0</v>
      </c>
      <c r="D45" s="5">
        <v>1</v>
      </c>
      <c r="E45" s="5">
        <v>222</v>
      </c>
      <c r="F45" s="5">
        <f>ROUND(Source!AO41,O45)</f>
        <v>0</v>
      </c>
      <c r="G45" s="5" t="s">
        <v>61</v>
      </c>
      <c r="H45" s="5" t="s">
        <v>62</v>
      </c>
      <c r="I45" s="5"/>
      <c r="J45" s="5"/>
      <c r="K45" s="5">
        <v>222</v>
      </c>
      <c r="L45" s="5">
        <v>3</v>
      </c>
      <c r="M45" s="5">
        <v>3</v>
      </c>
      <c r="N45" s="5" t="s">
        <v>3</v>
      </c>
      <c r="O45" s="5">
        <v>2</v>
      </c>
      <c r="P45" s="5">
        <f>ROUND(Source!EG41,O45)</f>
        <v>0</v>
      </c>
      <c r="Q45" s="5"/>
      <c r="R45" s="5"/>
      <c r="S45" s="5"/>
      <c r="T45" s="5"/>
      <c r="U45" s="5"/>
      <c r="V45" s="5"/>
      <c r="W45" s="5"/>
      <c r="IF45">
        <v>-1</v>
      </c>
    </row>
    <row r="46" spans="1:255" x14ac:dyDescent="0.2">
      <c r="A46" s="5">
        <v>50</v>
      </c>
      <c r="B46" s="5">
        <v>0</v>
      </c>
      <c r="C46" s="5">
        <v>0</v>
      </c>
      <c r="D46" s="5">
        <v>1</v>
      </c>
      <c r="E46" s="5">
        <v>225</v>
      </c>
      <c r="F46" s="5">
        <f>ROUND(Source!AV41,O46)</f>
        <v>8139.09</v>
      </c>
      <c r="G46" s="5" t="s">
        <v>63</v>
      </c>
      <c r="H46" s="5" t="s">
        <v>64</v>
      </c>
      <c r="I46" s="5"/>
      <c r="J46" s="5"/>
      <c r="K46" s="5">
        <v>225</v>
      </c>
      <c r="L46" s="5">
        <v>4</v>
      </c>
      <c r="M46" s="5">
        <v>3</v>
      </c>
      <c r="N46" s="5" t="s">
        <v>3</v>
      </c>
      <c r="O46" s="5">
        <v>2</v>
      </c>
      <c r="P46" s="5">
        <f>ROUND(Source!EN41,O46)</f>
        <v>61043.17</v>
      </c>
      <c r="Q46" s="5"/>
      <c r="R46" s="5"/>
      <c r="S46" s="5"/>
      <c r="T46" s="5"/>
      <c r="U46" s="5"/>
      <c r="V46" s="5"/>
      <c r="W46" s="5"/>
      <c r="IF46">
        <v>-1</v>
      </c>
    </row>
    <row r="47" spans="1:255" x14ac:dyDescent="0.2">
      <c r="A47" s="5">
        <v>50</v>
      </c>
      <c r="B47" s="5">
        <v>0</v>
      </c>
      <c r="C47" s="5">
        <v>0</v>
      </c>
      <c r="D47" s="5">
        <v>1</v>
      </c>
      <c r="E47" s="5">
        <v>226</v>
      </c>
      <c r="F47" s="5">
        <f>ROUND(Source!AW41,O47)</f>
        <v>8139.09</v>
      </c>
      <c r="G47" s="5" t="s">
        <v>65</v>
      </c>
      <c r="H47" s="5" t="s">
        <v>66</v>
      </c>
      <c r="I47" s="5"/>
      <c r="J47" s="5"/>
      <c r="K47" s="5">
        <v>226</v>
      </c>
      <c r="L47" s="5">
        <v>5</v>
      </c>
      <c r="M47" s="5">
        <v>3</v>
      </c>
      <c r="N47" s="5" t="s">
        <v>3</v>
      </c>
      <c r="O47" s="5">
        <v>2</v>
      </c>
      <c r="P47" s="5">
        <f>ROUND(Source!EO41,O47)</f>
        <v>61043.17</v>
      </c>
      <c r="Q47" s="5"/>
      <c r="R47" s="5"/>
      <c r="S47" s="5"/>
      <c r="T47" s="5"/>
      <c r="U47" s="5"/>
      <c r="V47" s="5"/>
      <c r="W47" s="5"/>
      <c r="IF47">
        <v>-1</v>
      </c>
    </row>
    <row r="48" spans="1:255" x14ac:dyDescent="0.2">
      <c r="A48" s="5">
        <v>50</v>
      </c>
      <c r="B48" s="5">
        <v>0</v>
      </c>
      <c r="C48" s="5">
        <v>0</v>
      </c>
      <c r="D48" s="5">
        <v>1</v>
      </c>
      <c r="E48" s="5">
        <v>227</v>
      </c>
      <c r="F48" s="5">
        <f>ROUND(Source!AX41,O48)</f>
        <v>0</v>
      </c>
      <c r="G48" s="5" t="s">
        <v>67</v>
      </c>
      <c r="H48" s="5" t="s">
        <v>68</v>
      </c>
      <c r="I48" s="5"/>
      <c r="J48" s="5"/>
      <c r="K48" s="5">
        <v>227</v>
      </c>
      <c r="L48" s="5">
        <v>6</v>
      </c>
      <c r="M48" s="5">
        <v>3</v>
      </c>
      <c r="N48" s="5" t="s">
        <v>3</v>
      </c>
      <c r="O48" s="5">
        <v>2</v>
      </c>
      <c r="P48" s="5">
        <f>ROUND(Source!EP41,O48)</f>
        <v>0</v>
      </c>
      <c r="Q48" s="5"/>
      <c r="R48" s="5"/>
      <c r="S48" s="5"/>
      <c r="T48" s="5"/>
      <c r="U48" s="5"/>
      <c r="V48" s="5"/>
      <c r="W48" s="5"/>
      <c r="IF48">
        <v>-1</v>
      </c>
    </row>
    <row r="49" spans="1:240" x14ac:dyDescent="0.2">
      <c r="A49" s="5">
        <v>50</v>
      </c>
      <c r="B49" s="5">
        <v>0</v>
      </c>
      <c r="C49" s="5">
        <v>0</v>
      </c>
      <c r="D49" s="5">
        <v>1</v>
      </c>
      <c r="E49" s="5">
        <v>228</v>
      </c>
      <c r="F49" s="5">
        <f>ROUND(Source!AY41,O49)</f>
        <v>8139.09</v>
      </c>
      <c r="G49" s="5" t="s">
        <v>69</v>
      </c>
      <c r="H49" s="5" t="s">
        <v>70</v>
      </c>
      <c r="I49" s="5"/>
      <c r="J49" s="5"/>
      <c r="K49" s="5">
        <v>228</v>
      </c>
      <c r="L49" s="5">
        <v>7</v>
      </c>
      <c r="M49" s="5">
        <v>3</v>
      </c>
      <c r="N49" s="5" t="s">
        <v>3</v>
      </c>
      <c r="O49" s="5">
        <v>2</v>
      </c>
      <c r="P49" s="5">
        <f>ROUND(Source!EQ41,O49)</f>
        <v>61043.17</v>
      </c>
      <c r="Q49" s="5"/>
      <c r="R49" s="5"/>
      <c r="S49" s="5"/>
      <c r="T49" s="5"/>
      <c r="U49" s="5"/>
      <c r="V49" s="5"/>
      <c r="W49" s="5"/>
      <c r="IF49">
        <v>-1</v>
      </c>
    </row>
    <row r="50" spans="1:240" x14ac:dyDescent="0.2">
      <c r="A50" s="5">
        <v>50</v>
      </c>
      <c r="B50" s="5">
        <v>0</v>
      </c>
      <c r="C50" s="5">
        <v>0</v>
      </c>
      <c r="D50" s="5">
        <v>1</v>
      </c>
      <c r="E50" s="5">
        <v>216</v>
      </c>
      <c r="F50" s="5">
        <f>ROUND(Source!AP41,O50)</f>
        <v>0</v>
      </c>
      <c r="G50" s="5" t="s">
        <v>71</v>
      </c>
      <c r="H50" s="5" t="s">
        <v>72</v>
      </c>
      <c r="I50" s="5"/>
      <c r="J50" s="5"/>
      <c r="K50" s="5">
        <v>216</v>
      </c>
      <c r="L50" s="5">
        <v>8</v>
      </c>
      <c r="M50" s="5">
        <v>3</v>
      </c>
      <c r="N50" s="5" t="s">
        <v>3</v>
      </c>
      <c r="O50" s="5">
        <v>2</v>
      </c>
      <c r="P50" s="5">
        <f>ROUND(Source!EH41,O50)</f>
        <v>0</v>
      </c>
      <c r="Q50" s="5"/>
      <c r="R50" s="5"/>
      <c r="S50" s="5"/>
      <c r="T50" s="5"/>
      <c r="U50" s="5"/>
      <c r="V50" s="5"/>
      <c r="W50" s="5"/>
      <c r="IF50">
        <v>-1</v>
      </c>
    </row>
    <row r="51" spans="1:240" x14ac:dyDescent="0.2">
      <c r="A51" s="5">
        <v>50</v>
      </c>
      <c r="B51" s="5">
        <v>0</v>
      </c>
      <c r="C51" s="5">
        <v>0</v>
      </c>
      <c r="D51" s="5">
        <v>1</v>
      </c>
      <c r="E51" s="5">
        <v>223</v>
      </c>
      <c r="F51" s="5">
        <f>ROUND(Source!AQ41,O51)</f>
        <v>0</v>
      </c>
      <c r="G51" s="5" t="s">
        <v>73</v>
      </c>
      <c r="H51" s="5" t="s">
        <v>74</v>
      </c>
      <c r="I51" s="5"/>
      <c r="J51" s="5"/>
      <c r="K51" s="5">
        <v>223</v>
      </c>
      <c r="L51" s="5">
        <v>9</v>
      </c>
      <c r="M51" s="5">
        <v>3</v>
      </c>
      <c r="N51" s="5" t="s">
        <v>3</v>
      </c>
      <c r="O51" s="5">
        <v>2</v>
      </c>
      <c r="P51" s="5">
        <f>ROUND(Source!EI41,O51)</f>
        <v>0</v>
      </c>
      <c r="Q51" s="5"/>
      <c r="R51" s="5"/>
      <c r="S51" s="5"/>
      <c r="T51" s="5"/>
      <c r="U51" s="5"/>
      <c r="V51" s="5"/>
      <c r="W51" s="5"/>
      <c r="IF51">
        <v>-1</v>
      </c>
    </row>
    <row r="52" spans="1:240" x14ac:dyDescent="0.2">
      <c r="A52" s="5">
        <v>50</v>
      </c>
      <c r="B52" s="5">
        <v>0</v>
      </c>
      <c r="C52" s="5">
        <v>0</v>
      </c>
      <c r="D52" s="5">
        <v>1</v>
      </c>
      <c r="E52" s="5">
        <v>229</v>
      </c>
      <c r="F52" s="5">
        <f>ROUND(Source!AZ41,O52)</f>
        <v>0</v>
      </c>
      <c r="G52" s="5" t="s">
        <v>75</v>
      </c>
      <c r="H52" s="5" t="s">
        <v>76</v>
      </c>
      <c r="I52" s="5"/>
      <c r="J52" s="5"/>
      <c r="K52" s="5">
        <v>229</v>
      </c>
      <c r="L52" s="5">
        <v>10</v>
      </c>
      <c r="M52" s="5">
        <v>3</v>
      </c>
      <c r="N52" s="5" t="s">
        <v>3</v>
      </c>
      <c r="O52" s="5">
        <v>2</v>
      </c>
      <c r="P52" s="5">
        <f>ROUND(Source!ER41,O52)</f>
        <v>0</v>
      </c>
      <c r="Q52" s="5"/>
      <c r="R52" s="5"/>
      <c r="S52" s="5"/>
      <c r="T52" s="5"/>
      <c r="U52" s="5"/>
      <c r="V52" s="5"/>
      <c r="W52" s="5"/>
      <c r="IF52">
        <v>-1</v>
      </c>
    </row>
    <row r="53" spans="1:240" x14ac:dyDescent="0.2">
      <c r="A53" s="5">
        <v>50</v>
      </c>
      <c r="B53" s="5">
        <v>0</v>
      </c>
      <c r="C53" s="5">
        <v>0</v>
      </c>
      <c r="D53" s="5">
        <v>1</v>
      </c>
      <c r="E53" s="5">
        <v>203</v>
      </c>
      <c r="F53" s="5">
        <f>ROUND(Source!Q41,O53)</f>
        <v>13.36</v>
      </c>
      <c r="G53" s="5" t="s">
        <v>77</v>
      </c>
      <c r="H53" s="5" t="s">
        <v>78</v>
      </c>
      <c r="I53" s="5"/>
      <c r="J53" s="5"/>
      <c r="K53" s="5">
        <v>203</v>
      </c>
      <c r="L53" s="5">
        <v>11</v>
      </c>
      <c r="M53" s="5">
        <v>3</v>
      </c>
      <c r="N53" s="5" t="s">
        <v>3</v>
      </c>
      <c r="O53" s="5">
        <v>2</v>
      </c>
      <c r="P53" s="5">
        <f>ROUND(Source!DI41,O53)</f>
        <v>166.94</v>
      </c>
      <c r="Q53" s="5"/>
      <c r="R53" s="5"/>
      <c r="S53" s="5"/>
      <c r="T53" s="5"/>
      <c r="U53" s="5"/>
      <c r="V53" s="5"/>
      <c r="W53" s="5"/>
      <c r="IF53">
        <v>-1</v>
      </c>
    </row>
    <row r="54" spans="1:240" x14ac:dyDescent="0.2">
      <c r="A54" s="5">
        <v>50</v>
      </c>
      <c r="B54" s="5">
        <v>0</v>
      </c>
      <c r="C54" s="5">
        <v>0</v>
      </c>
      <c r="D54" s="5">
        <v>1</v>
      </c>
      <c r="E54" s="5">
        <v>231</v>
      </c>
      <c r="F54" s="5">
        <f>ROUND(Source!BB41,O54)</f>
        <v>0</v>
      </c>
      <c r="G54" s="5" t="s">
        <v>79</v>
      </c>
      <c r="H54" s="5" t="s">
        <v>80</v>
      </c>
      <c r="I54" s="5"/>
      <c r="J54" s="5"/>
      <c r="K54" s="5">
        <v>231</v>
      </c>
      <c r="L54" s="5">
        <v>12</v>
      </c>
      <c r="M54" s="5">
        <v>3</v>
      </c>
      <c r="N54" s="5" t="s">
        <v>3</v>
      </c>
      <c r="O54" s="5">
        <v>2</v>
      </c>
      <c r="P54" s="5">
        <f>ROUND(Source!ET41,O54)</f>
        <v>0</v>
      </c>
      <c r="Q54" s="5"/>
      <c r="R54" s="5"/>
      <c r="S54" s="5"/>
      <c r="T54" s="5"/>
      <c r="U54" s="5"/>
      <c r="V54" s="5"/>
      <c r="W54" s="5"/>
      <c r="IF54">
        <v>-1</v>
      </c>
    </row>
    <row r="55" spans="1:240" x14ac:dyDescent="0.2">
      <c r="A55" s="5">
        <v>50</v>
      </c>
      <c r="B55" s="5">
        <v>0</v>
      </c>
      <c r="C55" s="5">
        <v>0</v>
      </c>
      <c r="D55" s="5">
        <v>1</v>
      </c>
      <c r="E55" s="5">
        <v>204</v>
      </c>
      <c r="F55" s="5">
        <f>ROUND(Source!R41,O55)</f>
        <v>1.33</v>
      </c>
      <c r="G55" s="5" t="s">
        <v>81</v>
      </c>
      <c r="H55" s="5" t="s">
        <v>82</v>
      </c>
      <c r="I55" s="5"/>
      <c r="J55" s="5"/>
      <c r="K55" s="5">
        <v>204</v>
      </c>
      <c r="L55" s="5">
        <v>13</v>
      </c>
      <c r="M55" s="5">
        <v>3</v>
      </c>
      <c r="N55" s="5" t="s">
        <v>3</v>
      </c>
      <c r="O55" s="5">
        <v>2</v>
      </c>
      <c r="P55" s="5">
        <f>ROUND(Source!DJ41,O55)</f>
        <v>24.22</v>
      </c>
      <c r="Q55" s="5"/>
      <c r="R55" s="5"/>
      <c r="S55" s="5"/>
      <c r="T55" s="5"/>
      <c r="U55" s="5"/>
      <c r="V55" s="5"/>
      <c r="W55" s="5"/>
      <c r="IF55">
        <v>-1</v>
      </c>
    </row>
    <row r="56" spans="1:240" x14ac:dyDescent="0.2">
      <c r="A56" s="5">
        <v>50</v>
      </c>
      <c r="B56" s="5">
        <v>0</v>
      </c>
      <c r="C56" s="5">
        <v>0</v>
      </c>
      <c r="D56" s="5">
        <v>1</v>
      </c>
      <c r="E56" s="5">
        <v>205</v>
      </c>
      <c r="F56" s="5">
        <f>ROUND(Source!S41,O56)</f>
        <v>318.49</v>
      </c>
      <c r="G56" s="5" t="s">
        <v>83</v>
      </c>
      <c r="H56" s="5" t="s">
        <v>84</v>
      </c>
      <c r="I56" s="5"/>
      <c r="J56" s="5"/>
      <c r="K56" s="5">
        <v>205</v>
      </c>
      <c r="L56" s="5">
        <v>14</v>
      </c>
      <c r="M56" s="5">
        <v>3</v>
      </c>
      <c r="N56" s="5" t="s">
        <v>3</v>
      </c>
      <c r="O56" s="5">
        <v>2</v>
      </c>
      <c r="P56" s="5">
        <f>ROUND(Source!DK41,O56)</f>
        <v>5828.36</v>
      </c>
      <c r="Q56" s="5"/>
      <c r="R56" s="5"/>
      <c r="S56" s="5"/>
      <c r="T56" s="5"/>
      <c r="U56" s="5"/>
      <c r="V56" s="5"/>
      <c r="W56" s="5"/>
      <c r="IF56">
        <v>-1</v>
      </c>
    </row>
    <row r="57" spans="1:240" x14ac:dyDescent="0.2">
      <c r="A57" s="5">
        <v>50</v>
      </c>
      <c r="B57" s="5">
        <v>0</v>
      </c>
      <c r="C57" s="5">
        <v>0</v>
      </c>
      <c r="D57" s="5">
        <v>1</v>
      </c>
      <c r="E57" s="5">
        <v>232</v>
      </c>
      <c r="F57" s="5">
        <f>ROUND(Source!BC41,O57)</f>
        <v>0</v>
      </c>
      <c r="G57" s="5" t="s">
        <v>85</v>
      </c>
      <c r="H57" s="5" t="s">
        <v>86</v>
      </c>
      <c r="I57" s="5"/>
      <c r="J57" s="5"/>
      <c r="K57" s="5">
        <v>232</v>
      </c>
      <c r="L57" s="5">
        <v>15</v>
      </c>
      <c r="M57" s="5">
        <v>3</v>
      </c>
      <c r="N57" s="5" t="s">
        <v>3</v>
      </c>
      <c r="O57" s="5">
        <v>2</v>
      </c>
      <c r="P57" s="5">
        <f>ROUND(Source!EU41,O57)</f>
        <v>0</v>
      </c>
      <c r="Q57" s="5"/>
      <c r="R57" s="5"/>
      <c r="S57" s="5"/>
      <c r="T57" s="5"/>
      <c r="U57" s="5"/>
      <c r="V57" s="5"/>
      <c r="W57" s="5"/>
      <c r="IF57">
        <v>-1</v>
      </c>
    </row>
    <row r="58" spans="1:240" x14ac:dyDescent="0.2">
      <c r="A58" s="5">
        <v>50</v>
      </c>
      <c r="B58" s="5">
        <v>0</v>
      </c>
      <c r="C58" s="5">
        <v>0</v>
      </c>
      <c r="D58" s="5">
        <v>1</v>
      </c>
      <c r="E58" s="5">
        <v>214</v>
      </c>
      <c r="F58" s="5">
        <f>ROUND(Source!AS41,O58)</f>
        <v>8139.09</v>
      </c>
      <c r="G58" s="5" t="s">
        <v>87</v>
      </c>
      <c r="H58" s="5" t="s">
        <v>88</v>
      </c>
      <c r="I58" s="5"/>
      <c r="J58" s="5"/>
      <c r="K58" s="5">
        <v>214</v>
      </c>
      <c r="L58" s="5">
        <v>16</v>
      </c>
      <c r="M58" s="5">
        <v>3</v>
      </c>
      <c r="N58" s="5" t="s">
        <v>3</v>
      </c>
      <c r="O58" s="5">
        <v>2</v>
      </c>
      <c r="P58" s="5">
        <f>ROUND(Source!EK41,O58)</f>
        <v>61043.17</v>
      </c>
      <c r="Q58" s="5"/>
      <c r="R58" s="5"/>
      <c r="S58" s="5"/>
      <c r="T58" s="5"/>
      <c r="U58" s="5"/>
      <c r="V58" s="5"/>
      <c r="W58" s="5"/>
      <c r="IF58">
        <v>-1</v>
      </c>
    </row>
    <row r="59" spans="1:240" x14ac:dyDescent="0.2">
      <c r="A59" s="5">
        <v>50</v>
      </c>
      <c r="B59" s="5">
        <v>0</v>
      </c>
      <c r="C59" s="5">
        <v>0</v>
      </c>
      <c r="D59" s="5">
        <v>1</v>
      </c>
      <c r="E59" s="5">
        <v>215</v>
      </c>
      <c r="F59" s="5">
        <f>ROUND(Source!AT41,O59)</f>
        <v>68.540000000000006</v>
      </c>
      <c r="G59" s="5" t="s">
        <v>89</v>
      </c>
      <c r="H59" s="5" t="s">
        <v>90</v>
      </c>
      <c r="I59" s="5"/>
      <c r="J59" s="5"/>
      <c r="K59" s="5">
        <v>215</v>
      </c>
      <c r="L59" s="5">
        <v>17</v>
      </c>
      <c r="M59" s="5">
        <v>3</v>
      </c>
      <c r="N59" s="5" t="s">
        <v>3</v>
      </c>
      <c r="O59" s="5">
        <v>2</v>
      </c>
      <c r="P59" s="5">
        <f>ROUND(Source!EL41,O59)</f>
        <v>1068.99</v>
      </c>
      <c r="Q59" s="5"/>
      <c r="R59" s="5"/>
      <c r="S59" s="5"/>
      <c r="T59" s="5"/>
      <c r="U59" s="5"/>
      <c r="V59" s="5"/>
      <c r="W59" s="5"/>
      <c r="IF59">
        <v>-1</v>
      </c>
    </row>
    <row r="60" spans="1:240" x14ac:dyDescent="0.2">
      <c r="A60" s="5">
        <v>50</v>
      </c>
      <c r="B60" s="5">
        <v>0</v>
      </c>
      <c r="C60" s="5">
        <v>0</v>
      </c>
      <c r="D60" s="5">
        <v>1</v>
      </c>
      <c r="E60" s="5">
        <v>217</v>
      </c>
      <c r="F60" s="5">
        <f>ROUND(Source!AU41,O60)</f>
        <v>611.08000000000004</v>
      </c>
      <c r="G60" s="5" t="s">
        <v>91</v>
      </c>
      <c r="H60" s="5" t="s">
        <v>92</v>
      </c>
      <c r="I60" s="5"/>
      <c r="J60" s="5"/>
      <c r="K60" s="5">
        <v>217</v>
      </c>
      <c r="L60" s="5">
        <v>18</v>
      </c>
      <c r="M60" s="5">
        <v>3</v>
      </c>
      <c r="N60" s="5" t="s">
        <v>3</v>
      </c>
      <c r="O60" s="5">
        <v>2</v>
      </c>
      <c r="P60" s="5">
        <f>ROUND(Source!EM41,O60)</f>
        <v>10200.92</v>
      </c>
      <c r="Q60" s="5"/>
      <c r="R60" s="5"/>
      <c r="S60" s="5"/>
      <c r="T60" s="5"/>
      <c r="U60" s="5"/>
      <c r="V60" s="5"/>
      <c r="W60" s="5"/>
      <c r="IF60">
        <v>-1</v>
      </c>
    </row>
    <row r="61" spans="1:240" x14ac:dyDescent="0.2">
      <c r="A61" s="5">
        <v>50</v>
      </c>
      <c r="B61" s="5">
        <v>0</v>
      </c>
      <c r="C61" s="5">
        <v>0</v>
      </c>
      <c r="D61" s="5">
        <v>1</v>
      </c>
      <c r="E61" s="5">
        <v>230</v>
      </c>
      <c r="F61" s="5">
        <f>ROUND(Source!BA41,O61)</f>
        <v>0</v>
      </c>
      <c r="G61" s="5" t="s">
        <v>93</v>
      </c>
      <c r="H61" s="5" t="s">
        <v>94</v>
      </c>
      <c r="I61" s="5"/>
      <c r="J61" s="5"/>
      <c r="K61" s="5">
        <v>230</v>
      </c>
      <c r="L61" s="5">
        <v>19</v>
      </c>
      <c r="M61" s="5">
        <v>3</v>
      </c>
      <c r="N61" s="5" t="s">
        <v>3</v>
      </c>
      <c r="O61" s="5">
        <v>2</v>
      </c>
      <c r="P61" s="5">
        <f>ROUND(Source!ES41,O61)</f>
        <v>0</v>
      </c>
      <c r="Q61" s="5"/>
      <c r="R61" s="5"/>
      <c r="S61" s="5"/>
      <c r="T61" s="5"/>
      <c r="U61" s="5"/>
      <c r="V61" s="5"/>
      <c r="W61" s="5"/>
      <c r="IF61">
        <v>-1</v>
      </c>
    </row>
    <row r="62" spans="1:240" x14ac:dyDescent="0.2">
      <c r="A62" s="5">
        <v>50</v>
      </c>
      <c r="B62" s="5">
        <v>0</v>
      </c>
      <c r="C62" s="5">
        <v>0</v>
      </c>
      <c r="D62" s="5">
        <v>1</v>
      </c>
      <c r="E62" s="5">
        <v>206</v>
      </c>
      <c r="F62" s="5">
        <f>ROUND(Source!T41,O62)</f>
        <v>0</v>
      </c>
      <c r="G62" s="5" t="s">
        <v>95</v>
      </c>
      <c r="H62" s="5" t="s">
        <v>96</v>
      </c>
      <c r="I62" s="5"/>
      <c r="J62" s="5"/>
      <c r="K62" s="5">
        <v>206</v>
      </c>
      <c r="L62" s="5">
        <v>20</v>
      </c>
      <c r="M62" s="5">
        <v>3</v>
      </c>
      <c r="N62" s="5" t="s">
        <v>3</v>
      </c>
      <c r="O62" s="5">
        <v>2</v>
      </c>
      <c r="P62" s="5">
        <f>ROUND(Source!DL41,O62)</f>
        <v>0</v>
      </c>
      <c r="Q62" s="5"/>
      <c r="R62" s="5"/>
      <c r="S62" s="5"/>
      <c r="T62" s="5"/>
      <c r="U62" s="5"/>
      <c r="V62" s="5"/>
      <c r="W62" s="5"/>
      <c r="IF62">
        <v>-1</v>
      </c>
    </row>
    <row r="63" spans="1:240" x14ac:dyDescent="0.2">
      <c r="A63" s="5">
        <v>50</v>
      </c>
      <c r="B63" s="5">
        <v>0</v>
      </c>
      <c r="C63" s="5">
        <v>0</v>
      </c>
      <c r="D63" s="5">
        <v>1</v>
      </c>
      <c r="E63" s="5">
        <v>207</v>
      </c>
      <c r="F63" s="5">
        <f>Source!U41</f>
        <v>26.559250599999999</v>
      </c>
      <c r="G63" s="5" t="s">
        <v>97</v>
      </c>
      <c r="H63" s="5" t="s">
        <v>98</v>
      </c>
      <c r="I63" s="5"/>
      <c r="J63" s="5"/>
      <c r="K63" s="5">
        <v>207</v>
      </c>
      <c r="L63" s="5">
        <v>21</v>
      </c>
      <c r="M63" s="5">
        <v>3</v>
      </c>
      <c r="N63" s="5" t="s">
        <v>3</v>
      </c>
      <c r="O63" s="5">
        <v>-1</v>
      </c>
      <c r="P63" s="5">
        <f>Source!DM41</f>
        <v>26.559250599999999</v>
      </c>
      <c r="Q63" s="5"/>
      <c r="R63" s="5"/>
      <c r="S63" s="5"/>
      <c r="T63" s="5"/>
      <c r="U63" s="5"/>
      <c r="V63" s="5"/>
      <c r="W63" s="5"/>
      <c r="IF63">
        <v>-1</v>
      </c>
    </row>
    <row r="64" spans="1:240" x14ac:dyDescent="0.2">
      <c r="A64" s="5">
        <v>50</v>
      </c>
      <c r="B64" s="5">
        <v>0</v>
      </c>
      <c r="C64" s="5">
        <v>0</v>
      </c>
      <c r="D64" s="5">
        <v>1</v>
      </c>
      <c r="E64" s="5">
        <v>208</v>
      </c>
      <c r="F64" s="5">
        <f>Source!V41</f>
        <v>0.10546803999999999</v>
      </c>
      <c r="G64" s="5" t="s">
        <v>99</v>
      </c>
      <c r="H64" s="5" t="s">
        <v>100</v>
      </c>
      <c r="I64" s="5"/>
      <c r="J64" s="5"/>
      <c r="K64" s="5">
        <v>208</v>
      </c>
      <c r="L64" s="5">
        <v>22</v>
      </c>
      <c r="M64" s="5">
        <v>3</v>
      </c>
      <c r="N64" s="5" t="s">
        <v>3</v>
      </c>
      <c r="O64" s="5">
        <v>-1</v>
      </c>
      <c r="P64" s="5">
        <f>Source!DN41</f>
        <v>0.10546803999999999</v>
      </c>
      <c r="Q64" s="5"/>
      <c r="R64" s="5"/>
      <c r="S64" s="5"/>
      <c r="T64" s="5"/>
      <c r="U64" s="5"/>
      <c r="V64" s="5"/>
      <c r="W64" s="5"/>
      <c r="IF64">
        <v>-1</v>
      </c>
    </row>
    <row r="65" spans="1:240" x14ac:dyDescent="0.2">
      <c r="A65" s="5">
        <v>50</v>
      </c>
      <c r="B65" s="5">
        <v>0</v>
      </c>
      <c r="C65" s="5">
        <v>0</v>
      </c>
      <c r="D65" s="5">
        <v>1</v>
      </c>
      <c r="E65" s="5">
        <v>209</v>
      </c>
      <c r="F65" s="5">
        <f>ROUND(Source!W41,O65)</f>
        <v>0</v>
      </c>
      <c r="G65" s="5" t="s">
        <v>101</v>
      </c>
      <c r="H65" s="5" t="s">
        <v>102</v>
      </c>
      <c r="I65" s="5"/>
      <c r="J65" s="5"/>
      <c r="K65" s="5">
        <v>209</v>
      </c>
      <c r="L65" s="5">
        <v>23</v>
      </c>
      <c r="M65" s="5">
        <v>3</v>
      </c>
      <c r="N65" s="5" t="s">
        <v>3</v>
      </c>
      <c r="O65" s="5">
        <v>2</v>
      </c>
      <c r="P65" s="5">
        <f>ROUND(Source!DO41,O65)</f>
        <v>0</v>
      </c>
      <c r="Q65" s="5"/>
      <c r="R65" s="5"/>
      <c r="S65" s="5"/>
      <c r="T65" s="5"/>
      <c r="U65" s="5"/>
      <c r="V65" s="5"/>
      <c r="W65" s="5"/>
      <c r="IF65">
        <v>-1</v>
      </c>
    </row>
    <row r="66" spans="1:240" x14ac:dyDescent="0.2">
      <c r="A66" s="5">
        <v>50</v>
      </c>
      <c r="B66" s="5">
        <v>0</v>
      </c>
      <c r="C66" s="5">
        <v>0</v>
      </c>
      <c r="D66" s="5">
        <v>1</v>
      </c>
      <c r="E66" s="5">
        <v>210</v>
      </c>
      <c r="F66" s="5">
        <f>ROUND(Source!X41,O66)</f>
        <v>214.41</v>
      </c>
      <c r="G66" s="5" t="s">
        <v>103</v>
      </c>
      <c r="H66" s="5" t="s">
        <v>104</v>
      </c>
      <c r="I66" s="5"/>
      <c r="J66" s="5"/>
      <c r="K66" s="5">
        <v>210</v>
      </c>
      <c r="L66" s="5">
        <v>24</v>
      </c>
      <c r="M66" s="5">
        <v>3</v>
      </c>
      <c r="N66" s="5" t="s">
        <v>3</v>
      </c>
      <c r="O66" s="5">
        <v>2</v>
      </c>
      <c r="P66" s="5">
        <f>ROUND(Source!DP41,O66)</f>
        <v>3322.28</v>
      </c>
      <c r="Q66" s="5"/>
      <c r="R66" s="5"/>
      <c r="S66" s="5"/>
      <c r="T66" s="5"/>
      <c r="U66" s="5"/>
      <c r="V66" s="5"/>
      <c r="W66" s="5"/>
      <c r="IF66">
        <v>-1</v>
      </c>
    </row>
    <row r="67" spans="1:240" x14ac:dyDescent="0.2">
      <c r="A67" s="5">
        <v>50</v>
      </c>
      <c r="B67" s="5">
        <v>0</v>
      </c>
      <c r="C67" s="5">
        <v>0</v>
      </c>
      <c r="D67" s="5">
        <v>1</v>
      </c>
      <c r="E67" s="5">
        <v>211</v>
      </c>
      <c r="F67" s="5">
        <f>ROUND(Source!Y41,O67)</f>
        <v>133.36000000000001</v>
      </c>
      <c r="G67" s="5" t="s">
        <v>105</v>
      </c>
      <c r="H67" s="5" t="s">
        <v>106</v>
      </c>
      <c r="I67" s="5"/>
      <c r="J67" s="5"/>
      <c r="K67" s="5">
        <v>211</v>
      </c>
      <c r="L67" s="5">
        <v>25</v>
      </c>
      <c r="M67" s="5">
        <v>3</v>
      </c>
      <c r="N67" s="5" t="s">
        <v>3</v>
      </c>
      <c r="O67" s="5">
        <v>2</v>
      </c>
      <c r="P67" s="5">
        <f>ROUND(Source!DQ41,O67)</f>
        <v>1952.33</v>
      </c>
      <c r="Q67" s="5"/>
      <c r="R67" s="5"/>
      <c r="S67" s="5"/>
      <c r="T67" s="5"/>
      <c r="U67" s="5"/>
      <c r="V67" s="5"/>
      <c r="W67" s="5"/>
      <c r="IF67">
        <v>-1</v>
      </c>
    </row>
    <row r="68" spans="1:240" x14ac:dyDescent="0.2">
      <c r="A68" s="5">
        <v>50</v>
      </c>
      <c r="B68" s="5">
        <v>0</v>
      </c>
      <c r="C68" s="5">
        <v>0</v>
      </c>
      <c r="D68" s="5">
        <v>1</v>
      </c>
      <c r="E68" s="5">
        <v>224</v>
      </c>
      <c r="F68" s="5">
        <f>ROUND(Source!AR41,O68)</f>
        <v>8818.7099999999991</v>
      </c>
      <c r="G68" s="5" t="s">
        <v>107</v>
      </c>
      <c r="H68" s="5" t="s">
        <v>108</v>
      </c>
      <c r="I68" s="5"/>
      <c r="J68" s="5"/>
      <c r="K68" s="5">
        <v>224</v>
      </c>
      <c r="L68" s="5">
        <v>26</v>
      </c>
      <c r="M68" s="5">
        <v>3</v>
      </c>
      <c r="N68" s="5" t="s">
        <v>3</v>
      </c>
      <c r="O68" s="5">
        <v>2</v>
      </c>
      <c r="P68" s="5">
        <f>ROUND(Source!EJ41,O68)</f>
        <v>72313.08</v>
      </c>
      <c r="Q68" s="5"/>
      <c r="R68" s="5"/>
      <c r="S68" s="5"/>
      <c r="T68" s="5"/>
      <c r="U68" s="5"/>
      <c r="V68" s="5"/>
      <c r="W68" s="5"/>
      <c r="IF68">
        <v>-1</v>
      </c>
    </row>
    <row r="69" spans="1:240" x14ac:dyDescent="0.2">
      <c r="IF69">
        <v>-1</v>
      </c>
    </row>
    <row r="70" spans="1:240" x14ac:dyDescent="0.2">
      <c r="A70" s="3">
        <v>51</v>
      </c>
      <c r="B70" s="3">
        <f>B12</f>
        <v>133</v>
      </c>
      <c r="C70" s="3">
        <f>A12</f>
        <v>1</v>
      </c>
      <c r="D70" s="3">
        <f>ROW(A12)</f>
        <v>12</v>
      </c>
      <c r="E70" s="3"/>
      <c r="F70" s="3" t="str">
        <f>IF(F12&lt;&gt;"",F12,"")</f>
        <v/>
      </c>
      <c r="G70" s="3" t="str">
        <f>IF(G12&lt;&gt;"",G12,"")</f>
        <v>Установка ВА55-41</v>
      </c>
      <c r="H70" s="3">
        <v>0</v>
      </c>
      <c r="I70" s="3"/>
      <c r="J70" s="3"/>
      <c r="K70" s="3"/>
      <c r="L70" s="3"/>
      <c r="M70" s="3"/>
      <c r="N70" s="3"/>
      <c r="O70" s="3">
        <f t="shared" ref="O70:T70" si="58">ROUND(O41,2)</f>
        <v>8470.94</v>
      </c>
      <c r="P70" s="3">
        <f t="shared" si="58"/>
        <v>8139.09</v>
      </c>
      <c r="Q70" s="3">
        <f t="shared" si="58"/>
        <v>13.36</v>
      </c>
      <c r="R70" s="3">
        <f t="shared" si="58"/>
        <v>1.33</v>
      </c>
      <c r="S70" s="3">
        <f t="shared" si="58"/>
        <v>318.49</v>
      </c>
      <c r="T70" s="3">
        <f t="shared" si="58"/>
        <v>0</v>
      </c>
      <c r="U70" s="3">
        <f>U41</f>
        <v>26.559250599999999</v>
      </c>
      <c r="V70" s="3">
        <f>V41</f>
        <v>0.10546803999999999</v>
      </c>
      <c r="W70" s="3">
        <f>ROUND(W41,2)</f>
        <v>0</v>
      </c>
      <c r="X70" s="3">
        <f>ROUND(X41,2)</f>
        <v>214.41</v>
      </c>
      <c r="Y70" s="3">
        <f>ROUND(Y41,2)</f>
        <v>133.36000000000001</v>
      </c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>
        <f t="shared" ref="AO70:BC70" si="59">ROUND(AO41,2)</f>
        <v>0</v>
      </c>
      <c r="AP70" s="3">
        <f t="shared" si="59"/>
        <v>0</v>
      </c>
      <c r="AQ70" s="3">
        <f t="shared" si="59"/>
        <v>0</v>
      </c>
      <c r="AR70" s="3">
        <f t="shared" si="59"/>
        <v>8818.7099999999991</v>
      </c>
      <c r="AS70" s="3">
        <f t="shared" si="59"/>
        <v>8139.09</v>
      </c>
      <c r="AT70" s="3">
        <f t="shared" si="59"/>
        <v>68.540000000000006</v>
      </c>
      <c r="AU70" s="3">
        <f t="shared" si="59"/>
        <v>611.08000000000004</v>
      </c>
      <c r="AV70" s="3">
        <f t="shared" si="59"/>
        <v>8139.09</v>
      </c>
      <c r="AW70" s="3">
        <f t="shared" si="59"/>
        <v>8139.09</v>
      </c>
      <c r="AX70" s="3">
        <f t="shared" si="59"/>
        <v>0</v>
      </c>
      <c r="AY70" s="3">
        <f t="shared" si="59"/>
        <v>8139.09</v>
      </c>
      <c r="AZ70" s="3">
        <f t="shared" si="59"/>
        <v>0</v>
      </c>
      <c r="BA70" s="3">
        <f t="shared" si="59"/>
        <v>0</v>
      </c>
      <c r="BB70" s="3">
        <f t="shared" si="59"/>
        <v>0</v>
      </c>
      <c r="BC70" s="3">
        <f t="shared" si="59"/>
        <v>0</v>
      </c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4">
        <f t="shared" ref="DG70:DL70" si="60">ROUND(DG41,2)</f>
        <v>67038.47</v>
      </c>
      <c r="DH70" s="4">
        <f t="shared" si="60"/>
        <v>61043.17</v>
      </c>
      <c r="DI70" s="4">
        <f t="shared" si="60"/>
        <v>166.94</v>
      </c>
      <c r="DJ70" s="4">
        <f t="shared" si="60"/>
        <v>24.22</v>
      </c>
      <c r="DK70" s="4">
        <f t="shared" si="60"/>
        <v>5828.36</v>
      </c>
      <c r="DL70" s="4">
        <f t="shared" si="60"/>
        <v>0</v>
      </c>
      <c r="DM70" s="4">
        <f>DM41</f>
        <v>26.559250599999999</v>
      </c>
      <c r="DN70" s="4">
        <f>DN41</f>
        <v>0.10546803999999999</v>
      </c>
      <c r="DO70" s="4">
        <f>ROUND(DO41,2)</f>
        <v>0</v>
      </c>
      <c r="DP70" s="4">
        <f>ROUND(DP41,2)</f>
        <v>3322.28</v>
      </c>
      <c r="DQ70" s="4">
        <f>ROUND(DQ41,2)</f>
        <v>1952.33</v>
      </c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>
        <f t="shared" ref="EG70:EU70" si="61">ROUND(EG41,2)</f>
        <v>0</v>
      </c>
      <c r="EH70" s="4">
        <f t="shared" si="61"/>
        <v>0</v>
      </c>
      <c r="EI70" s="4">
        <f t="shared" si="61"/>
        <v>0</v>
      </c>
      <c r="EJ70" s="4">
        <f t="shared" si="61"/>
        <v>72313.08</v>
      </c>
      <c r="EK70" s="4">
        <f t="shared" si="61"/>
        <v>61043.17</v>
      </c>
      <c r="EL70" s="4">
        <f t="shared" si="61"/>
        <v>1068.99</v>
      </c>
      <c r="EM70" s="4">
        <f t="shared" si="61"/>
        <v>10200.92</v>
      </c>
      <c r="EN70" s="4">
        <f t="shared" si="61"/>
        <v>61043.17</v>
      </c>
      <c r="EO70" s="4">
        <f t="shared" si="61"/>
        <v>61043.17</v>
      </c>
      <c r="EP70" s="4">
        <f t="shared" si="61"/>
        <v>0</v>
      </c>
      <c r="EQ70" s="4">
        <f t="shared" si="61"/>
        <v>61043.17</v>
      </c>
      <c r="ER70" s="4">
        <f t="shared" si="61"/>
        <v>0</v>
      </c>
      <c r="ES70" s="4">
        <f t="shared" si="61"/>
        <v>0</v>
      </c>
      <c r="ET70" s="4">
        <f t="shared" si="61"/>
        <v>0</v>
      </c>
      <c r="EU70" s="4">
        <f t="shared" si="61"/>
        <v>0</v>
      </c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>
        <v>0</v>
      </c>
      <c r="IF70">
        <v>-1</v>
      </c>
    </row>
    <row r="71" spans="1:240" x14ac:dyDescent="0.2">
      <c r="IF71">
        <v>-1</v>
      </c>
    </row>
    <row r="72" spans="1:240" x14ac:dyDescent="0.2">
      <c r="A72" s="5">
        <v>50</v>
      </c>
      <c r="B72" s="5">
        <v>0</v>
      </c>
      <c r="C72" s="5">
        <v>0</v>
      </c>
      <c r="D72" s="5">
        <v>1</v>
      </c>
      <c r="E72" s="5">
        <v>201</v>
      </c>
      <c r="F72" s="5">
        <f>ROUND(Source!O70,O72)</f>
        <v>8470.94</v>
      </c>
      <c r="G72" s="5" t="s">
        <v>57</v>
      </c>
      <c r="H72" s="5" t="s">
        <v>58</v>
      </c>
      <c r="I72" s="5"/>
      <c r="J72" s="5"/>
      <c r="K72" s="5">
        <v>201</v>
      </c>
      <c r="L72" s="5">
        <v>1</v>
      </c>
      <c r="M72" s="5">
        <v>3</v>
      </c>
      <c r="N72" s="5" t="s">
        <v>3</v>
      </c>
      <c r="O72" s="5">
        <v>2</v>
      </c>
      <c r="P72" s="5">
        <f>ROUND(Source!DG70,O72)</f>
        <v>67038.47</v>
      </c>
      <c r="Q72" s="5"/>
      <c r="R72" s="5"/>
      <c r="S72" s="5"/>
      <c r="T72" s="5"/>
      <c r="U72" s="5"/>
      <c r="V72" s="5"/>
      <c r="W72" s="5"/>
      <c r="IF72">
        <v>-1</v>
      </c>
    </row>
    <row r="73" spans="1:240" x14ac:dyDescent="0.2">
      <c r="A73" s="5">
        <v>50</v>
      </c>
      <c r="B73" s="5">
        <v>0</v>
      </c>
      <c r="C73" s="5">
        <v>0</v>
      </c>
      <c r="D73" s="5">
        <v>1</v>
      </c>
      <c r="E73" s="5">
        <v>202</v>
      </c>
      <c r="F73" s="5">
        <f>ROUND(Source!P70,O73)</f>
        <v>8139.09</v>
      </c>
      <c r="G73" s="5" t="s">
        <v>59</v>
      </c>
      <c r="H73" s="5" t="s">
        <v>60</v>
      </c>
      <c r="I73" s="5"/>
      <c r="J73" s="5"/>
      <c r="K73" s="5">
        <v>202</v>
      </c>
      <c r="L73" s="5">
        <v>2</v>
      </c>
      <c r="M73" s="5">
        <v>3</v>
      </c>
      <c r="N73" s="5" t="s">
        <v>3</v>
      </c>
      <c r="O73" s="5">
        <v>2</v>
      </c>
      <c r="P73" s="5">
        <f>ROUND(Source!DH70,O73)</f>
        <v>61043.17</v>
      </c>
      <c r="Q73" s="5"/>
      <c r="R73" s="5"/>
      <c r="S73" s="5"/>
      <c r="T73" s="5"/>
      <c r="U73" s="5"/>
      <c r="V73" s="5"/>
      <c r="W73" s="5"/>
      <c r="IF73">
        <v>-1</v>
      </c>
    </row>
    <row r="74" spans="1:240" x14ac:dyDescent="0.2">
      <c r="A74" s="5">
        <v>50</v>
      </c>
      <c r="B74" s="5">
        <v>0</v>
      </c>
      <c r="C74" s="5">
        <v>0</v>
      </c>
      <c r="D74" s="5">
        <v>1</v>
      </c>
      <c r="E74" s="5">
        <v>222</v>
      </c>
      <c r="F74" s="5">
        <f>ROUND(Source!AO70,O74)</f>
        <v>0</v>
      </c>
      <c r="G74" s="5" t="s">
        <v>61</v>
      </c>
      <c r="H74" s="5" t="s">
        <v>62</v>
      </c>
      <c r="I74" s="5"/>
      <c r="J74" s="5"/>
      <c r="K74" s="5">
        <v>222</v>
      </c>
      <c r="L74" s="5">
        <v>3</v>
      </c>
      <c r="M74" s="5">
        <v>3</v>
      </c>
      <c r="N74" s="5" t="s">
        <v>3</v>
      </c>
      <c r="O74" s="5">
        <v>2</v>
      </c>
      <c r="P74" s="5">
        <f>ROUND(Source!EG70,O74)</f>
        <v>0</v>
      </c>
      <c r="Q74" s="5"/>
      <c r="R74" s="5"/>
      <c r="S74" s="5"/>
      <c r="T74" s="5"/>
      <c r="U74" s="5"/>
      <c r="V74" s="5"/>
      <c r="W74" s="5"/>
      <c r="IF74">
        <v>-1</v>
      </c>
    </row>
    <row r="75" spans="1:240" x14ac:dyDescent="0.2">
      <c r="A75" s="5">
        <v>50</v>
      </c>
      <c r="B75" s="5">
        <v>0</v>
      </c>
      <c r="C75" s="5">
        <v>0</v>
      </c>
      <c r="D75" s="5">
        <v>1</v>
      </c>
      <c r="E75" s="5">
        <v>225</v>
      </c>
      <c r="F75" s="5">
        <f>ROUND(Source!AV70,O75)</f>
        <v>8139.09</v>
      </c>
      <c r="G75" s="5" t="s">
        <v>63</v>
      </c>
      <c r="H75" s="5" t="s">
        <v>64</v>
      </c>
      <c r="I75" s="5"/>
      <c r="J75" s="5"/>
      <c r="K75" s="5">
        <v>225</v>
      </c>
      <c r="L75" s="5">
        <v>4</v>
      </c>
      <c r="M75" s="5">
        <v>3</v>
      </c>
      <c r="N75" s="5" t="s">
        <v>3</v>
      </c>
      <c r="O75" s="5">
        <v>2</v>
      </c>
      <c r="P75" s="5">
        <f>ROUND(Source!EN70,O75)</f>
        <v>61043.17</v>
      </c>
      <c r="Q75" s="5"/>
      <c r="R75" s="5"/>
      <c r="S75" s="5"/>
      <c r="T75" s="5"/>
      <c r="U75" s="5"/>
      <c r="V75" s="5"/>
      <c r="W75" s="5"/>
      <c r="IF75">
        <v>-1</v>
      </c>
    </row>
    <row r="76" spans="1:240" x14ac:dyDescent="0.2">
      <c r="A76" s="5">
        <v>50</v>
      </c>
      <c r="B76" s="5">
        <v>0</v>
      </c>
      <c r="C76" s="5">
        <v>0</v>
      </c>
      <c r="D76" s="5">
        <v>1</v>
      </c>
      <c r="E76" s="5">
        <v>226</v>
      </c>
      <c r="F76" s="5">
        <f>ROUND(Source!AW70,O76)</f>
        <v>8139.09</v>
      </c>
      <c r="G76" s="5" t="s">
        <v>65</v>
      </c>
      <c r="H76" s="5" t="s">
        <v>66</v>
      </c>
      <c r="I76" s="5"/>
      <c r="J76" s="5"/>
      <c r="K76" s="5">
        <v>226</v>
      </c>
      <c r="L76" s="5">
        <v>5</v>
      </c>
      <c r="M76" s="5">
        <v>3</v>
      </c>
      <c r="N76" s="5" t="s">
        <v>3</v>
      </c>
      <c r="O76" s="5">
        <v>2</v>
      </c>
      <c r="P76" s="5">
        <f>ROUND(Source!EO70,O76)</f>
        <v>61043.17</v>
      </c>
      <c r="Q76" s="5"/>
      <c r="R76" s="5"/>
      <c r="S76" s="5"/>
      <c r="T76" s="5"/>
      <c r="U76" s="5"/>
      <c r="V76" s="5"/>
      <c r="W76" s="5"/>
      <c r="IF76">
        <v>-1</v>
      </c>
    </row>
    <row r="77" spans="1:240" x14ac:dyDescent="0.2">
      <c r="A77" s="5">
        <v>50</v>
      </c>
      <c r="B77" s="5">
        <v>0</v>
      </c>
      <c r="C77" s="5">
        <v>0</v>
      </c>
      <c r="D77" s="5">
        <v>1</v>
      </c>
      <c r="E77" s="5">
        <v>227</v>
      </c>
      <c r="F77" s="5">
        <f>ROUND(Source!AX70,O77)</f>
        <v>0</v>
      </c>
      <c r="G77" s="5" t="s">
        <v>67</v>
      </c>
      <c r="H77" s="5" t="s">
        <v>68</v>
      </c>
      <c r="I77" s="5"/>
      <c r="J77" s="5"/>
      <c r="K77" s="5">
        <v>227</v>
      </c>
      <c r="L77" s="5">
        <v>6</v>
      </c>
      <c r="M77" s="5">
        <v>3</v>
      </c>
      <c r="N77" s="5" t="s">
        <v>3</v>
      </c>
      <c r="O77" s="5">
        <v>2</v>
      </c>
      <c r="P77" s="5">
        <f>ROUND(Source!EP70,O77)</f>
        <v>0</v>
      </c>
      <c r="Q77" s="5"/>
      <c r="R77" s="5"/>
      <c r="S77" s="5"/>
      <c r="T77" s="5"/>
      <c r="U77" s="5"/>
      <c r="V77" s="5"/>
      <c r="W77" s="5"/>
      <c r="IF77">
        <v>-1</v>
      </c>
    </row>
    <row r="78" spans="1:240" x14ac:dyDescent="0.2">
      <c r="A78" s="5">
        <v>50</v>
      </c>
      <c r="B78" s="5">
        <v>0</v>
      </c>
      <c r="C78" s="5">
        <v>0</v>
      </c>
      <c r="D78" s="5">
        <v>1</v>
      </c>
      <c r="E78" s="5">
        <v>228</v>
      </c>
      <c r="F78" s="5">
        <f>ROUND(Source!AY70,O78)</f>
        <v>8139.09</v>
      </c>
      <c r="G78" s="5" t="s">
        <v>69</v>
      </c>
      <c r="H78" s="5" t="s">
        <v>70</v>
      </c>
      <c r="I78" s="5"/>
      <c r="J78" s="5"/>
      <c r="K78" s="5">
        <v>228</v>
      </c>
      <c r="L78" s="5">
        <v>7</v>
      </c>
      <c r="M78" s="5">
        <v>3</v>
      </c>
      <c r="N78" s="5" t="s">
        <v>3</v>
      </c>
      <c r="O78" s="5">
        <v>2</v>
      </c>
      <c r="P78" s="5">
        <f>ROUND(Source!EQ70,O78)</f>
        <v>61043.17</v>
      </c>
      <c r="Q78" s="5"/>
      <c r="R78" s="5"/>
      <c r="S78" s="5"/>
      <c r="T78" s="5"/>
      <c r="U78" s="5"/>
      <c r="V78" s="5"/>
      <c r="W78" s="5"/>
      <c r="IF78">
        <v>-1</v>
      </c>
    </row>
    <row r="79" spans="1:240" x14ac:dyDescent="0.2">
      <c r="A79" s="5">
        <v>50</v>
      </c>
      <c r="B79" s="5">
        <v>0</v>
      </c>
      <c r="C79" s="5">
        <v>0</v>
      </c>
      <c r="D79" s="5">
        <v>1</v>
      </c>
      <c r="E79" s="5">
        <v>216</v>
      </c>
      <c r="F79" s="5">
        <f>ROUND(Source!AP70,O79)</f>
        <v>0</v>
      </c>
      <c r="G79" s="5" t="s">
        <v>71</v>
      </c>
      <c r="H79" s="5" t="s">
        <v>72</v>
      </c>
      <c r="I79" s="5"/>
      <c r="J79" s="5"/>
      <c r="K79" s="5">
        <v>216</v>
      </c>
      <c r="L79" s="5">
        <v>8</v>
      </c>
      <c r="M79" s="5">
        <v>3</v>
      </c>
      <c r="N79" s="5" t="s">
        <v>3</v>
      </c>
      <c r="O79" s="5">
        <v>2</v>
      </c>
      <c r="P79" s="5">
        <f>ROUND(Source!EH70,O79)</f>
        <v>0</v>
      </c>
      <c r="Q79" s="5"/>
      <c r="R79" s="5"/>
      <c r="S79" s="5"/>
      <c r="T79" s="5"/>
      <c r="U79" s="5"/>
      <c r="V79" s="5"/>
      <c r="W79" s="5"/>
      <c r="IF79">
        <v>-1</v>
      </c>
    </row>
    <row r="80" spans="1:240" x14ac:dyDescent="0.2">
      <c r="A80" s="5">
        <v>50</v>
      </c>
      <c r="B80" s="5">
        <v>0</v>
      </c>
      <c r="C80" s="5">
        <v>0</v>
      </c>
      <c r="D80" s="5">
        <v>1</v>
      </c>
      <c r="E80" s="5">
        <v>223</v>
      </c>
      <c r="F80" s="5">
        <f>ROUND(Source!AQ70,O80)</f>
        <v>0</v>
      </c>
      <c r="G80" s="5" t="s">
        <v>73</v>
      </c>
      <c r="H80" s="5" t="s">
        <v>74</v>
      </c>
      <c r="I80" s="5"/>
      <c r="J80" s="5"/>
      <c r="K80" s="5">
        <v>223</v>
      </c>
      <c r="L80" s="5">
        <v>9</v>
      </c>
      <c r="M80" s="5">
        <v>3</v>
      </c>
      <c r="N80" s="5" t="s">
        <v>3</v>
      </c>
      <c r="O80" s="5">
        <v>2</v>
      </c>
      <c r="P80" s="5">
        <f>ROUND(Source!EI70,O80)</f>
        <v>0</v>
      </c>
      <c r="Q80" s="5"/>
      <c r="R80" s="5"/>
      <c r="S80" s="5"/>
      <c r="T80" s="5"/>
      <c r="U80" s="5"/>
      <c r="V80" s="5"/>
      <c r="W80" s="5"/>
      <c r="IF80">
        <v>-1</v>
      </c>
    </row>
    <row r="81" spans="1:240" x14ac:dyDescent="0.2">
      <c r="A81" s="5">
        <v>50</v>
      </c>
      <c r="B81" s="5">
        <v>0</v>
      </c>
      <c r="C81" s="5">
        <v>0</v>
      </c>
      <c r="D81" s="5">
        <v>1</v>
      </c>
      <c r="E81" s="5">
        <v>229</v>
      </c>
      <c r="F81" s="5">
        <f>ROUND(Source!AZ70,O81)</f>
        <v>0</v>
      </c>
      <c r="G81" s="5" t="s">
        <v>75</v>
      </c>
      <c r="H81" s="5" t="s">
        <v>76</v>
      </c>
      <c r="I81" s="5"/>
      <c r="J81" s="5"/>
      <c r="K81" s="5">
        <v>229</v>
      </c>
      <c r="L81" s="5">
        <v>10</v>
      </c>
      <c r="M81" s="5">
        <v>3</v>
      </c>
      <c r="N81" s="5" t="s">
        <v>3</v>
      </c>
      <c r="O81" s="5">
        <v>2</v>
      </c>
      <c r="P81" s="5">
        <f>ROUND(Source!ER70,O81)</f>
        <v>0</v>
      </c>
      <c r="Q81" s="5"/>
      <c r="R81" s="5"/>
      <c r="S81" s="5"/>
      <c r="T81" s="5"/>
      <c r="U81" s="5"/>
      <c r="V81" s="5"/>
      <c r="W81" s="5"/>
      <c r="IF81">
        <v>-1</v>
      </c>
    </row>
    <row r="82" spans="1:240" x14ac:dyDescent="0.2">
      <c r="A82" s="5">
        <v>50</v>
      </c>
      <c r="B82" s="5">
        <v>0</v>
      </c>
      <c r="C82" s="5">
        <v>0</v>
      </c>
      <c r="D82" s="5">
        <v>1</v>
      </c>
      <c r="E82" s="5">
        <v>203</v>
      </c>
      <c r="F82" s="5">
        <f>ROUND(Source!Q70,O82)</f>
        <v>13.36</v>
      </c>
      <c r="G82" s="5" t="s">
        <v>77</v>
      </c>
      <c r="H82" s="5" t="s">
        <v>78</v>
      </c>
      <c r="I82" s="5"/>
      <c r="J82" s="5"/>
      <c r="K82" s="5">
        <v>203</v>
      </c>
      <c r="L82" s="5">
        <v>11</v>
      </c>
      <c r="M82" s="5">
        <v>3</v>
      </c>
      <c r="N82" s="5" t="s">
        <v>3</v>
      </c>
      <c r="O82" s="5">
        <v>2</v>
      </c>
      <c r="P82" s="5">
        <f>ROUND(Source!DI70,O82)</f>
        <v>166.94</v>
      </c>
      <c r="Q82" s="5"/>
      <c r="R82" s="5"/>
      <c r="S82" s="5"/>
      <c r="T82" s="5"/>
      <c r="U82" s="5"/>
      <c r="V82" s="5"/>
      <c r="W82" s="5"/>
      <c r="IF82">
        <v>-1</v>
      </c>
    </row>
    <row r="83" spans="1:240" x14ac:dyDescent="0.2">
      <c r="A83" s="5">
        <v>50</v>
      </c>
      <c r="B83" s="5">
        <v>0</v>
      </c>
      <c r="C83" s="5">
        <v>0</v>
      </c>
      <c r="D83" s="5">
        <v>1</v>
      </c>
      <c r="E83" s="5">
        <v>231</v>
      </c>
      <c r="F83" s="5">
        <f>ROUND(Source!BB70,O83)</f>
        <v>0</v>
      </c>
      <c r="G83" s="5" t="s">
        <v>79</v>
      </c>
      <c r="H83" s="5" t="s">
        <v>80</v>
      </c>
      <c r="I83" s="5"/>
      <c r="J83" s="5"/>
      <c r="K83" s="5">
        <v>231</v>
      </c>
      <c r="L83" s="5">
        <v>12</v>
      </c>
      <c r="M83" s="5">
        <v>3</v>
      </c>
      <c r="N83" s="5" t="s">
        <v>3</v>
      </c>
      <c r="O83" s="5">
        <v>2</v>
      </c>
      <c r="P83" s="5">
        <f>ROUND(Source!ET70,O83)</f>
        <v>0</v>
      </c>
      <c r="Q83" s="5"/>
      <c r="R83" s="5"/>
      <c r="S83" s="5"/>
      <c r="T83" s="5"/>
      <c r="U83" s="5"/>
      <c r="V83" s="5"/>
      <c r="W83" s="5"/>
      <c r="IF83">
        <v>-1</v>
      </c>
    </row>
    <row r="84" spans="1:240" x14ac:dyDescent="0.2">
      <c r="A84" s="5">
        <v>50</v>
      </c>
      <c r="B84" s="5">
        <v>0</v>
      </c>
      <c r="C84" s="5">
        <v>0</v>
      </c>
      <c r="D84" s="5">
        <v>1</v>
      </c>
      <c r="E84" s="5">
        <v>204</v>
      </c>
      <c r="F84" s="5">
        <f>ROUND(Source!R70,O84)</f>
        <v>1.33</v>
      </c>
      <c r="G84" s="5" t="s">
        <v>81</v>
      </c>
      <c r="H84" s="5" t="s">
        <v>82</v>
      </c>
      <c r="I84" s="5"/>
      <c r="J84" s="5"/>
      <c r="K84" s="5">
        <v>204</v>
      </c>
      <c r="L84" s="5">
        <v>13</v>
      </c>
      <c r="M84" s="5">
        <v>3</v>
      </c>
      <c r="N84" s="5" t="s">
        <v>3</v>
      </c>
      <c r="O84" s="5">
        <v>2</v>
      </c>
      <c r="P84" s="5">
        <f>ROUND(Source!DJ70,O84)</f>
        <v>24.22</v>
      </c>
      <c r="Q84" s="5"/>
      <c r="R84" s="5"/>
      <c r="S84" s="5"/>
      <c r="T84" s="5"/>
      <c r="U84" s="5"/>
      <c r="V84" s="5"/>
      <c r="W84" s="5"/>
      <c r="IF84">
        <v>-1</v>
      </c>
    </row>
    <row r="85" spans="1:240" x14ac:dyDescent="0.2">
      <c r="A85" s="5">
        <v>50</v>
      </c>
      <c r="B85" s="5">
        <v>0</v>
      </c>
      <c r="C85" s="5">
        <v>0</v>
      </c>
      <c r="D85" s="5">
        <v>1</v>
      </c>
      <c r="E85" s="5">
        <v>205</v>
      </c>
      <c r="F85" s="5">
        <f>ROUND(Source!S70,O85)</f>
        <v>318.49</v>
      </c>
      <c r="G85" s="5" t="s">
        <v>83</v>
      </c>
      <c r="H85" s="5" t="s">
        <v>84</v>
      </c>
      <c r="I85" s="5"/>
      <c r="J85" s="5"/>
      <c r="K85" s="5">
        <v>205</v>
      </c>
      <c r="L85" s="5">
        <v>14</v>
      </c>
      <c r="M85" s="5">
        <v>3</v>
      </c>
      <c r="N85" s="5" t="s">
        <v>3</v>
      </c>
      <c r="O85" s="5">
        <v>2</v>
      </c>
      <c r="P85" s="5">
        <f>ROUND(Source!DK70,O85)</f>
        <v>5828.36</v>
      </c>
      <c r="Q85" s="5"/>
      <c r="R85" s="5"/>
      <c r="S85" s="5"/>
      <c r="T85" s="5"/>
      <c r="U85" s="5"/>
      <c r="V85" s="5"/>
      <c r="W85" s="5"/>
      <c r="IF85">
        <v>-1</v>
      </c>
    </row>
    <row r="86" spans="1:240" x14ac:dyDescent="0.2">
      <c r="A86" s="5">
        <v>50</v>
      </c>
      <c r="B86" s="5">
        <v>0</v>
      </c>
      <c r="C86" s="5">
        <v>0</v>
      </c>
      <c r="D86" s="5">
        <v>1</v>
      </c>
      <c r="E86" s="5">
        <v>232</v>
      </c>
      <c r="F86" s="5">
        <f>ROUND(Source!BC70,O86)</f>
        <v>0</v>
      </c>
      <c r="G86" s="5" t="s">
        <v>85</v>
      </c>
      <c r="H86" s="5" t="s">
        <v>86</v>
      </c>
      <c r="I86" s="5"/>
      <c r="J86" s="5"/>
      <c r="K86" s="5">
        <v>232</v>
      </c>
      <c r="L86" s="5">
        <v>15</v>
      </c>
      <c r="M86" s="5">
        <v>3</v>
      </c>
      <c r="N86" s="5" t="s">
        <v>3</v>
      </c>
      <c r="O86" s="5">
        <v>2</v>
      </c>
      <c r="P86" s="5">
        <f>ROUND(Source!EU70,O86)</f>
        <v>0</v>
      </c>
      <c r="Q86" s="5"/>
      <c r="R86" s="5"/>
      <c r="S86" s="5"/>
      <c r="T86" s="5"/>
      <c r="U86" s="5"/>
      <c r="V86" s="5"/>
      <c r="W86" s="5"/>
      <c r="IF86">
        <v>-1</v>
      </c>
    </row>
    <row r="87" spans="1:240" x14ac:dyDescent="0.2">
      <c r="A87" s="5">
        <v>50</v>
      </c>
      <c r="B87" s="5">
        <v>0</v>
      </c>
      <c r="C87" s="5">
        <v>0</v>
      </c>
      <c r="D87" s="5">
        <v>1</v>
      </c>
      <c r="E87" s="5">
        <v>214</v>
      </c>
      <c r="F87" s="5">
        <f>ROUND(Source!AS70,O87)</f>
        <v>8139.09</v>
      </c>
      <c r="G87" s="5" t="s">
        <v>87</v>
      </c>
      <c r="H87" s="5" t="s">
        <v>88</v>
      </c>
      <c r="I87" s="5"/>
      <c r="J87" s="5"/>
      <c r="K87" s="5">
        <v>214</v>
      </c>
      <c r="L87" s="5">
        <v>16</v>
      </c>
      <c r="M87" s="5">
        <v>3</v>
      </c>
      <c r="N87" s="5" t="s">
        <v>3</v>
      </c>
      <c r="O87" s="5">
        <v>2</v>
      </c>
      <c r="P87" s="5">
        <f>ROUND(Source!EK70,O87)</f>
        <v>61043.17</v>
      </c>
      <c r="Q87" s="5"/>
      <c r="R87" s="5"/>
      <c r="S87" s="5"/>
      <c r="T87" s="5"/>
      <c r="U87" s="5"/>
      <c r="V87" s="5"/>
      <c r="W87" s="5"/>
      <c r="IF87">
        <v>-1</v>
      </c>
    </row>
    <row r="88" spans="1:240" x14ac:dyDescent="0.2">
      <c r="A88" s="5">
        <v>50</v>
      </c>
      <c r="B88" s="5">
        <v>0</v>
      </c>
      <c r="C88" s="5">
        <v>0</v>
      </c>
      <c r="D88" s="5">
        <v>1</v>
      </c>
      <c r="E88" s="5">
        <v>215</v>
      </c>
      <c r="F88" s="5">
        <f>ROUND(Source!AT70,O88)</f>
        <v>68.540000000000006</v>
      </c>
      <c r="G88" s="5" t="s">
        <v>89</v>
      </c>
      <c r="H88" s="5" t="s">
        <v>90</v>
      </c>
      <c r="I88" s="5"/>
      <c r="J88" s="5"/>
      <c r="K88" s="5">
        <v>215</v>
      </c>
      <c r="L88" s="5">
        <v>17</v>
      </c>
      <c r="M88" s="5">
        <v>3</v>
      </c>
      <c r="N88" s="5" t="s">
        <v>3</v>
      </c>
      <c r="O88" s="5">
        <v>2</v>
      </c>
      <c r="P88" s="5">
        <f>ROUND(Source!EL70,O88)</f>
        <v>1068.99</v>
      </c>
      <c r="Q88" s="5"/>
      <c r="R88" s="5"/>
      <c r="S88" s="5"/>
      <c r="T88" s="5"/>
      <c r="U88" s="5"/>
      <c r="V88" s="5"/>
      <c r="W88" s="5"/>
      <c r="IF88">
        <v>-1</v>
      </c>
    </row>
    <row r="89" spans="1:240" x14ac:dyDescent="0.2">
      <c r="A89" s="5">
        <v>50</v>
      </c>
      <c r="B89" s="5">
        <v>0</v>
      </c>
      <c r="C89" s="5">
        <v>0</v>
      </c>
      <c r="D89" s="5">
        <v>1</v>
      </c>
      <c r="E89" s="5">
        <v>217</v>
      </c>
      <c r="F89" s="5">
        <f>ROUND(Source!AU70,O89)</f>
        <v>611.08000000000004</v>
      </c>
      <c r="G89" s="5" t="s">
        <v>91</v>
      </c>
      <c r="H89" s="5" t="s">
        <v>92</v>
      </c>
      <c r="I89" s="5"/>
      <c r="J89" s="5"/>
      <c r="K89" s="5">
        <v>217</v>
      </c>
      <c r="L89" s="5">
        <v>18</v>
      </c>
      <c r="M89" s="5">
        <v>3</v>
      </c>
      <c r="N89" s="5" t="s">
        <v>3</v>
      </c>
      <c r="O89" s="5">
        <v>2</v>
      </c>
      <c r="P89" s="5">
        <f>ROUND(Source!EM70,O89)</f>
        <v>10200.92</v>
      </c>
      <c r="Q89" s="5"/>
      <c r="R89" s="5"/>
      <c r="S89" s="5"/>
      <c r="T89" s="5"/>
      <c r="U89" s="5"/>
      <c r="V89" s="5"/>
      <c r="W89" s="5"/>
      <c r="IF89">
        <v>-1</v>
      </c>
    </row>
    <row r="90" spans="1:240" x14ac:dyDescent="0.2">
      <c r="A90" s="5">
        <v>50</v>
      </c>
      <c r="B90" s="5">
        <v>0</v>
      </c>
      <c r="C90" s="5">
        <v>0</v>
      </c>
      <c r="D90" s="5">
        <v>1</v>
      </c>
      <c r="E90" s="5">
        <v>230</v>
      </c>
      <c r="F90" s="5">
        <f>ROUND(Source!BA70,O90)</f>
        <v>0</v>
      </c>
      <c r="G90" s="5" t="s">
        <v>93</v>
      </c>
      <c r="H90" s="5" t="s">
        <v>94</v>
      </c>
      <c r="I90" s="5"/>
      <c r="J90" s="5"/>
      <c r="K90" s="5">
        <v>230</v>
      </c>
      <c r="L90" s="5">
        <v>19</v>
      </c>
      <c r="M90" s="5">
        <v>3</v>
      </c>
      <c r="N90" s="5" t="s">
        <v>3</v>
      </c>
      <c r="O90" s="5">
        <v>2</v>
      </c>
      <c r="P90" s="5">
        <f>ROUND(Source!ES70,O90)</f>
        <v>0</v>
      </c>
      <c r="Q90" s="5"/>
      <c r="R90" s="5"/>
      <c r="S90" s="5"/>
      <c r="T90" s="5"/>
      <c r="U90" s="5"/>
      <c r="V90" s="5"/>
      <c r="W90" s="5"/>
      <c r="IF90">
        <v>-1</v>
      </c>
    </row>
    <row r="91" spans="1:240" x14ac:dyDescent="0.2">
      <c r="A91" s="5">
        <v>50</v>
      </c>
      <c r="B91" s="5">
        <v>0</v>
      </c>
      <c r="C91" s="5">
        <v>0</v>
      </c>
      <c r="D91" s="5">
        <v>1</v>
      </c>
      <c r="E91" s="5">
        <v>206</v>
      </c>
      <c r="F91" s="5">
        <f>ROUND(Source!T70,O91)</f>
        <v>0</v>
      </c>
      <c r="G91" s="5" t="s">
        <v>95</v>
      </c>
      <c r="H91" s="5" t="s">
        <v>96</v>
      </c>
      <c r="I91" s="5"/>
      <c r="J91" s="5"/>
      <c r="K91" s="5">
        <v>206</v>
      </c>
      <c r="L91" s="5">
        <v>20</v>
      </c>
      <c r="M91" s="5">
        <v>3</v>
      </c>
      <c r="N91" s="5" t="s">
        <v>3</v>
      </c>
      <c r="O91" s="5">
        <v>2</v>
      </c>
      <c r="P91" s="5">
        <f>ROUND(Source!DL70,O91)</f>
        <v>0</v>
      </c>
      <c r="Q91" s="5"/>
      <c r="R91" s="5"/>
      <c r="S91" s="5"/>
      <c r="T91" s="5"/>
      <c r="U91" s="5"/>
      <c r="V91" s="5"/>
      <c r="W91" s="5"/>
      <c r="IF91">
        <v>-1</v>
      </c>
    </row>
    <row r="92" spans="1:240" x14ac:dyDescent="0.2">
      <c r="A92" s="5">
        <v>50</v>
      </c>
      <c r="B92" s="5">
        <v>0</v>
      </c>
      <c r="C92" s="5">
        <v>0</v>
      </c>
      <c r="D92" s="5">
        <v>1</v>
      </c>
      <c r="E92" s="5">
        <v>207</v>
      </c>
      <c r="F92" s="5">
        <f>Source!U70</f>
        <v>26.559250599999999</v>
      </c>
      <c r="G92" s="5" t="s">
        <v>97</v>
      </c>
      <c r="H92" s="5" t="s">
        <v>98</v>
      </c>
      <c r="I92" s="5"/>
      <c r="J92" s="5"/>
      <c r="K92" s="5">
        <v>207</v>
      </c>
      <c r="L92" s="5">
        <v>21</v>
      </c>
      <c r="M92" s="5">
        <v>3</v>
      </c>
      <c r="N92" s="5" t="s">
        <v>3</v>
      </c>
      <c r="O92" s="5">
        <v>-1</v>
      </c>
      <c r="P92" s="5">
        <f>Source!DM70</f>
        <v>26.559250599999999</v>
      </c>
      <c r="Q92" s="5"/>
      <c r="R92" s="5"/>
      <c r="S92" s="5"/>
      <c r="T92" s="5"/>
      <c r="U92" s="5"/>
      <c r="V92" s="5"/>
      <c r="W92" s="5"/>
      <c r="IF92">
        <v>-1</v>
      </c>
    </row>
    <row r="93" spans="1:240" x14ac:dyDescent="0.2">
      <c r="A93" s="5">
        <v>50</v>
      </c>
      <c r="B93" s="5">
        <v>0</v>
      </c>
      <c r="C93" s="5">
        <v>0</v>
      </c>
      <c r="D93" s="5">
        <v>1</v>
      </c>
      <c r="E93" s="5">
        <v>208</v>
      </c>
      <c r="F93" s="5">
        <f>Source!V70</f>
        <v>0.10546803999999999</v>
      </c>
      <c r="G93" s="5" t="s">
        <v>99</v>
      </c>
      <c r="H93" s="5" t="s">
        <v>100</v>
      </c>
      <c r="I93" s="5"/>
      <c r="J93" s="5"/>
      <c r="K93" s="5">
        <v>208</v>
      </c>
      <c r="L93" s="5">
        <v>22</v>
      </c>
      <c r="M93" s="5">
        <v>3</v>
      </c>
      <c r="N93" s="5" t="s">
        <v>3</v>
      </c>
      <c r="O93" s="5">
        <v>-1</v>
      </c>
      <c r="P93" s="5">
        <f>Source!DN70</f>
        <v>0.10546803999999999</v>
      </c>
      <c r="Q93" s="5"/>
      <c r="R93" s="5"/>
      <c r="S93" s="5"/>
      <c r="T93" s="5"/>
      <c r="U93" s="5"/>
      <c r="V93" s="5"/>
      <c r="W93" s="5"/>
      <c r="IF93">
        <v>-1</v>
      </c>
    </row>
    <row r="94" spans="1:240" x14ac:dyDescent="0.2">
      <c r="A94" s="5">
        <v>50</v>
      </c>
      <c r="B94" s="5">
        <v>0</v>
      </c>
      <c r="C94" s="5">
        <v>0</v>
      </c>
      <c r="D94" s="5">
        <v>1</v>
      </c>
      <c r="E94" s="5">
        <v>209</v>
      </c>
      <c r="F94" s="5">
        <f>ROUND(Source!W70,O94)</f>
        <v>0</v>
      </c>
      <c r="G94" s="5" t="s">
        <v>101</v>
      </c>
      <c r="H94" s="5" t="s">
        <v>102</v>
      </c>
      <c r="I94" s="5"/>
      <c r="J94" s="5"/>
      <c r="K94" s="5">
        <v>209</v>
      </c>
      <c r="L94" s="5">
        <v>23</v>
      </c>
      <c r="M94" s="5">
        <v>3</v>
      </c>
      <c r="N94" s="5" t="s">
        <v>3</v>
      </c>
      <c r="O94" s="5">
        <v>2</v>
      </c>
      <c r="P94" s="5">
        <f>ROUND(Source!DO70,O94)</f>
        <v>0</v>
      </c>
      <c r="Q94" s="5"/>
      <c r="R94" s="5"/>
      <c r="S94" s="5"/>
      <c r="T94" s="5"/>
      <c r="U94" s="5"/>
      <c r="V94" s="5"/>
      <c r="W94" s="5"/>
      <c r="IF94">
        <v>-1</v>
      </c>
    </row>
    <row r="95" spans="1:240" x14ac:dyDescent="0.2">
      <c r="A95" s="5">
        <v>50</v>
      </c>
      <c r="B95" s="5">
        <v>0</v>
      </c>
      <c r="C95" s="5">
        <v>0</v>
      </c>
      <c r="D95" s="5">
        <v>1</v>
      </c>
      <c r="E95" s="5">
        <v>210</v>
      </c>
      <c r="F95" s="5">
        <f>ROUND(Source!X70,O95)</f>
        <v>214.41</v>
      </c>
      <c r="G95" s="5" t="s">
        <v>103</v>
      </c>
      <c r="H95" s="5" t="s">
        <v>104</v>
      </c>
      <c r="I95" s="5"/>
      <c r="J95" s="5"/>
      <c r="K95" s="5">
        <v>210</v>
      </c>
      <c r="L95" s="5">
        <v>24</v>
      </c>
      <c r="M95" s="5">
        <v>3</v>
      </c>
      <c r="N95" s="5" t="s">
        <v>3</v>
      </c>
      <c r="O95" s="5">
        <v>2</v>
      </c>
      <c r="P95" s="5">
        <f>ROUND(Source!DP70,O95)</f>
        <v>3322.28</v>
      </c>
      <c r="Q95" s="5"/>
      <c r="R95" s="5"/>
      <c r="S95" s="5"/>
      <c r="T95" s="5"/>
      <c r="U95" s="5"/>
      <c r="V95" s="5"/>
      <c r="W95" s="5"/>
      <c r="IF95">
        <v>-1</v>
      </c>
    </row>
    <row r="96" spans="1:240" x14ac:dyDescent="0.2">
      <c r="A96" s="5">
        <v>50</v>
      </c>
      <c r="B96" s="5">
        <v>0</v>
      </c>
      <c r="C96" s="5">
        <v>0</v>
      </c>
      <c r="D96" s="5">
        <v>1</v>
      </c>
      <c r="E96" s="5">
        <v>211</v>
      </c>
      <c r="F96" s="5">
        <f>ROUND(Source!Y70,O96)</f>
        <v>133.36000000000001</v>
      </c>
      <c r="G96" s="5" t="s">
        <v>105</v>
      </c>
      <c r="H96" s="5" t="s">
        <v>106</v>
      </c>
      <c r="I96" s="5"/>
      <c r="J96" s="5"/>
      <c r="K96" s="5">
        <v>211</v>
      </c>
      <c r="L96" s="5">
        <v>25</v>
      </c>
      <c r="M96" s="5">
        <v>3</v>
      </c>
      <c r="N96" s="5" t="s">
        <v>3</v>
      </c>
      <c r="O96" s="5">
        <v>2</v>
      </c>
      <c r="P96" s="5">
        <f>ROUND(Source!DQ70,O96)</f>
        <v>1952.33</v>
      </c>
      <c r="Q96" s="5"/>
      <c r="R96" s="5"/>
      <c r="S96" s="5"/>
      <c r="T96" s="5"/>
      <c r="U96" s="5"/>
      <c r="V96" s="5"/>
      <c r="W96" s="5"/>
      <c r="IF96">
        <v>-1</v>
      </c>
    </row>
    <row r="97" spans="1:240" x14ac:dyDescent="0.2">
      <c r="A97" s="5">
        <v>50</v>
      </c>
      <c r="B97" s="5">
        <v>0</v>
      </c>
      <c r="C97" s="5">
        <v>0</v>
      </c>
      <c r="D97" s="5">
        <v>1</v>
      </c>
      <c r="E97" s="5">
        <v>224</v>
      </c>
      <c r="F97" s="5">
        <f>ROUND(Source!AR70,O97)</f>
        <v>8818.7099999999991</v>
      </c>
      <c r="G97" s="5" t="s">
        <v>107</v>
      </c>
      <c r="H97" s="5" t="s">
        <v>108</v>
      </c>
      <c r="I97" s="5"/>
      <c r="J97" s="5"/>
      <c r="K97" s="5">
        <v>224</v>
      </c>
      <c r="L97" s="5">
        <v>26</v>
      </c>
      <c r="M97" s="5">
        <v>3</v>
      </c>
      <c r="N97" s="5" t="s">
        <v>3</v>
      </c>
      <c r="O97" s="5">
        <v>2</v>
      </c>
      <c r="P97" s="5">
        <f>ROUND(Source!EJ70,O97)</f>
        <v>72313.08</v>
      </c>
      <c r="Q97" s="5"/>
      <c r="R97" s="5"/>
      <c r="S97" s="5"/>
      <c r="T97" s="5"/>
      <c r="U97" s="5"/>
      <c r="V97" s="5"/>
      <c r="W97" s="5"/>
      <c r="IF97">
        <v>-1</v>
      </c>
    </row>
    <row r="98" spans="1:240" x14ac:dyDescent="0.2">
      <c r="IF98">
        <v>-1</v>
      </c>
    </row>
    <row r="99" spans="1:240" x14ac:dyDescent="0.2">
      <c r="IF99">
        <v>-1</v>
      </c>
    </row>
    <row r="100" spans="1:240" x14ac:dyDescent="0.2">
      <c r="A100">
        <v>70</v>
      </c>
      <c r="B100">
        <v>1</v>
      </c>
      <c r="D100">
        <v>1</v>
      </c>
      <c r="E100" t="s">
        <v>109</v>
      </c>
      <c r="F100" t="s">
        <v>110</v>
      </c>
      <c r="G100">
        <v>1</v>
      </c>
      <c r="H100">
        <v>0</v>
      </c>
      <c r="I100" t="s">
        <v>111</v>
      </c>
      <c r="J100">
        <v>0</v>
      </c>
      <c r="K100">
        <v>0</v>
      </c>
      <c r="L100" t="s">
        <v>3</v>
      </c>
      <c r="M100" t="s">
        <v>3</v>
      </c>
      <c r="N100">
        <v>0</v>
      </c>
      <c r="O100">
        <v>1</v>
      </c>
      <c r="IF100">
        <v>-1</v>
      </c>
    </row>
    <row r="101" spans="1:240" x14ac:dyDescent="0.2">
      <c r="A101">
        <v>70</v>
      </c>
      <c r="B101">
        <v>1</v>
      </c>
      <c r="D101">
        <v>2</v>
      </c>
      <c r="E101" t="s">
        <v>112</v>
      </c>
      <c r="F101" t="s">
        <v>113</v>
      </c>
      <c r="G101">
        <v>0</v>
      </c>
      <c r="H101">
        <v>0</v>
      </c>
      <c r="I101" t="s">
        <v>111</v>
      </c>
      <c r="J101">
        <v>0</v>
      </c>
      <c r="K101">
        <v>0</v>
      </c>
      <c r="L101" t="s">
        <v>3</v>
      </c>
      <c r="M101" t="s">
        <v>3</v>
      </c>
      <c r="N101">
        <v>0</v>
      </c>
      <c r="O101">
        <v>0</v>
      </c>
      <c r="IF101">
        <v>-1</v>
      </c>
    </row>
    <row r="102" spans="1:240" x14ac:dyDescent="0.2">
      <c r="A102">
        <v>70</v>
      </c>
      <c r="B102">
        <v>1</v>
      </c>
      <c r="D102">
        <v>3</v>
      </c>
      <c r="E102" t="s">
        <v>114</v>
      </c>
      <c r="F102" t="s">
        <v>115</v>
      </c>
      <c r="G102">
        <v>0</v>
      </c>
      <c r="H102">
        <v>0</v>
      </c>
      <c r="I102" t="s">
        <v>111</v>
      </c>
      <c r="J102">
        <v>0</v>
      </c>
      <c r="K102">
        <v>0</v>
      </c>
      <c r="L102" t="s">
        <v>3</v>
      </c>
      <c r="M102" t="s">
        <v>3</v>
      </c>
      <c r="N102">
        <v>0</v>
      </c>
      <c r="O102">
        <v>0</v>
      </c>
      <c r="IF102">
        <v>-1</v>
      </c>
    </row>
    <row r="103" spans="1:240" x14ac:dyDescent="0.2">
      <c r="A103">
        <v>70</v>
      </c>
      <c r="B103">
        <v>1</v>
      </c>
      <c r="D103">
        <v>4</v>
      </c>
      <c r="E103" t="s">
        <v>116</v>
      </c>
      <c r="F103" t="s">
        <v>117</v>
      </c>
      <c r="G103">
        <v>0</v>
      </c>
      <c r="H103">
        <v>0</v>
      </c>
      <c r="I103" t="s">
        <v>111</v>
      </c>
      <c r="J103">
        <v>0</v>
      </c>
      <c r="K103">
        <v>0</v>
      </c>
      <c r="L103" t="s">
        <v>3</v>
      </c>
      <c r="M103" t="s">
        <v>3</v>
      </c>
      <c r="N103">
        <v>0</v>
      </c>
      <c r="O103">
        <v>0</v>
      </c>
      <c r="IF103">
        <v>-1</v>
      </c>
    </row>
    <row r="104" spans="1:240" x14ac:dyDescent="0.2">
      <c r="A104">
        <v>70</v>
      </c>
      <c r="B104">
        <v>1</v>
      </c>
      <c r="D104">
        <v>5</v>
      </c>
      <c r="E104" t="s">
        <v>118</v>
      </c>
      <c r="F104" t="s">
        <v>119</v>
      </c>
      <c r="G104">
        <v>0</v>
      </c>
      <c r="H104">
        <v>0</v>
      </c>
      <c r="I104" t="s">
        <v>111</v>
      </c>
      <c r="J104">
        <v>0</v>
      </c>
      <c r="K104">
        <v>0</v>
      </c>
      <c r="L104" t="s">
        <v>3</v>
      </c>
      <c r="M104" t="s">
        <v>3</v>
      </c>
      <c r="N104">
        <v>0</v>
      </c>
      <c r="O104">
        <v>0</v>
      </c>
      <c r="IF104">
        <v>-1</v>
      </c>
    </row>
    <row r="105" spans="1:240" x14ac:dyDescent="0.2">
      <c r="A105">
        <v>70</v>
      </c>
      <c r="B105">
        <v>1</v>
      </c>
      <c r="D105">
        <v>6</v>
      </c>
      <c r="E105" t="s">
        <v>120</v>
      </c>
      <c r="F105" t="s">
        <v>121</v>
      </c>
      <c r="G105">
        <v>0</v>
      </c>
      <c r="H105">
        <v>0</v>
      </c>
      <c r="I105" t="s">
        <v>111</v>
      </c>
      <c r="J105">
        <v>0</v>
      </c>
      <c r="K105">
        <v>0</v>
      </c>
      <c r="L105" t="s">
        <v>3</v>
      </c>
      <c r="M105" t="s">
        <v>3</v>
      </c>
      <c r="N105">
        <v>0</v>
      </c>
      <c r="O105">
        <v>0</v>
      </c>
      <c r="IF105">
        <v>-1</v>
      </c>
    </row>
    <row r="106" spans="1:240" x14ac:dyDescent="0.2">
      <c r="A106">
        <v>70</v>
      </c>
      <c r="B106">
        <v>1</v>
      </c>
      <c r="D106">
        <v>7</v>
      </c>
      <c r="E106" t="s">
        <v>122</v>
      </c>
      <c r="F106" t="s">
        <v>123</v>
      </c>
      <c r="G106">
        <v>0</v>
      </c>
      <c r="H106">
        <v>0</v>
      </c>
      <c r="I106" t="s">
        <v>111</v>
      </c>
      <c r="J106">
        <v>0</v>
      </c>
      <c r="K106">
        <v>0</v>
      </c>
      <c r="L106" t="s">
        <v>3</v>
      </c>
      <c r="M106" t="s">
        <v>3</v>
      </c>
      <c r="N106">
        <v>0</v>
      </c>
      <c r="O106">
        <v>0</v>
      </c>
      <c r="IF106">
        <v>-1</v>
      </c>
    </row>
    <row r="107" spans="1:240" x14ac:dyDescent="0.2">
      <c r="A107">
        <v>70</v>
      </c>
      <c r="B107">
        <v>1</v>
      </c>
      <c r="D107">
        <v>8</v>
      </c>
      <c r="E107" t="s">
        <v>124</v>
      </c>
      <c r="F107" t="s">
        <v>125</v>
      </c>
      <c r="G107">
        <v>0</v>
      </c>
      <c r="H107">
        <v>0</v>
      </c>
      <c r="I107" t="s">
        <v>111</v>
      </c>
      <c r="J107">
        <v>0</v>
      </c>
      <c r="K107">
        <v>0</v>
      </c>
      <c r="L107" t="s">
        <v>3</v>
      </c>
      <c r="M107" t="s">
        <v>3</v>
      </c>
      <c r="N107">
        <v>0</v>
      </c>
      <c r="O107">
        <v>0</v>
      </c>
      <c r="IF107">
        <v>-1</v>
      </c>
    </row>
    <row r="108" spans="1:240" x14ac:dyDescent="0.2">
      <c r="A108">
        <v>70</v>
      </c>
      <c r="B108">
        <v>1</v>
      </c>
      <c r="D108">
        <v>9</v>
      </c>
      <c r="E108" t="s">
        <v>126</v>
      </c>
      <c r="F108" t="s">
        <v>127</v>
      </c>
      <c r="G108">
        <v>0</v>
      </c>
      <c r="H108">
        <v>0</v>
      </c>
      <c r="I108" t="s">
        <v>111</v>
      </c>
      <c r="J108">
        <v>0</v>
      </c>
      <c r="K108">
        <v>0</v>
      </c>
      <c r="L108" t="s">
        <v>3</v>
      </c>
      <c r="M108" t="s">
        <v>3</v>
      </c>
      <c r="N108">
        <v>0</v>
      </c>
      <c r="O108">
        <v>0</v>
      </c>
      <c r="IF108">
        <v>-1</v>
      </c>
    </row>
    <row r="109" spans="1:240" x14ac:dyDescent="0.2">
      <c r="A109">
        <v>70</v>
      </c>
      <c r="B109">
        <v>1</v>
      </c>
      <c r="D109">
        <v>1</v>
      </c>
      <c r="E109" t="s">
        <v>128</v>
      </c>
      <c r="F109" t="s">
        <v>129</v>
      </c>
      <c r="G109">
        <v>1</v>
      </c>
      <c r="H109">
        <v>1</v>
      </c>
      <c r="I109" t="s">
        <v>111</v>
      </c>
      <c r="J109">
        <v>0</v>
      </c>
      <c r="K109">
        <v>0</v>
      </c>
      <c r="L109" t="s">
        <v>3</v>
      </c>
      <c r="M109" t="s">
        <v>3</v>
      </c>
      <c r="N109">
        <v>0</v>
      </c>
      <c r="O109">
        <v>1</v>
      </c>
      <c r="IF109">
        <v>-1</v>
      </c>
    </row>
    <row r="110" spans="1:240" x14ac:dyDescent="0.2">
      <c r="A110">
        <v>70</v>
      </c>
      <c r="B110">
        <v>1</v>
      </c>
      <c r="D110">
        <v>2</v>
      </c>
      <c r="E110" t="s">
        <v>130</v>
      </c>
      <c r="F110" t="s">
        <v>131</v>
      </c>
      <c r="G110">
        <v>1</v>
      </c>
      <c r="H110">
        <v>1</v>
      </c>
      <c r="I110" t="s">
        <v>111</v>
      </c>
      <c r="J110">
        <v>0</v>
      </c>
      <c r="K110">
        <v>0</v>
      </c>
      <c r="L110" t="s">
        <v>3</v>
      </c>
      <c r="M110" t="s">
        <v>3</v>
      </c>
      <c r="N110">
        <v>0</v>
      </c>
      <c r="O110">
        <v>1</v>
      </c>
      <c r="IF110">
        <v>-1</v>
      </c>
    </row>
    <row r="111" spans="1:240" x14ac:dyDescent="0.2">
      <c r="A111">
        <v>70</v>
      </c>
      <c r="B111">
        <v>1</v>
      </c>
      <c r="D111">
        <v>3</v>
      </c>
      <c r="E111" t="s">
        <v>132</v>
      </c>
      <c r="F111" t="s">
        <v>133</v>
      </c>
      <c r="G111">
        <v>1</v>
      </c>
      <c r="H111">
        <v>0</v>
      </c>
      <c r="I111" t="s">
        <v>111</v>
      </c>
      <c r="J111">
        <v>0</v>
      </c>
      <c r="K111">
        <v>0</v>
      </c>
      <c r="L111" t="s">
        <v>3</v>
      </c>
      <c r="M111" t="s">
        <v>3</v>
      </c>
      <c r="N111">
        <v>0</v>
      </c>
      <c r="O111">
        <v>1</v>
      </c>
      <c r="IF111">
        <v>-1</v>
      </c>
    </row>
    <row r="112" spans="1:240" x14ac:dyDescent="0.2">
      <c r="A112">
        <v>70</v>
      </c>
      <c r="B112">
        <v>1</v>
      </c>
      <c r="D112">
        <v>4</v>
      </c>
      <c r="E112" t="s">
        <v>134</v>
      </c>
      <c r="F112" t="s">
        <v>135</v>
      </c>
      <c r="G112">
        <v>1</v>
      </c>
      <c r="H112">
        <v>0</v>
      </c>
      <c r="I112" t="s">
        <v>111</v>
      </c>
      <c r="J112">
        <v>0</v>
      </c>
      <c r="K112">
        <v>0</v>
      </c>
      <c r="L112" t="s">
        <v>3</v>
      </c>
      <c r="M112" t="s">
        <v>3</v>
      </c>
      <c r="N112">
        <v>0</v>
      </c>
      <c r="O112">
        <v>1</v>
      </c>
      <c r="IF112">
        <v>-1</v>
      </c>
    </row>
    <row r="113" spans="1:240" x14ac:dyDescent="0.2">
      <c r="A113">
        <v>70</v>
      </c>
      <c r="B113">
        <v>1</v>
      </c>
      <c r="D113">
        <v>5</v>
      </c>
      <c r="E113" t="s">
        <v>136</v>
      </c>
      <c r="F113" t="s">
        <v>137</v>
      </c>
      <c r="G113">
        <v>1</v>
      </c>
      <c r="H113">
        <v>0</v>
      </c>
      <c r="I113" t="s">
        <v>111</v>
      </c>
      <c r="J113">
        <v>0</v>
      </c>
      <c r="K113">
        <v>0</v>
      </c>
      <c r="L113" t="s">
        <v>3</v>
      </c>
      <c r="M113" t="s">
        <v>3</v>
      </c>
      <c r="N113">
        <v>0</v>
      </c>
      <c r="O113">
        <v>0.85</v>
      </c>
      <c r="IF113">
        <v>-1</v>
      </c>
    </row>
    <row r="114" spans="1:240" x14ac:dyDescent="0.2">
      <c r="A114">
        <v>70</v>
      </c>
      <c r="B114">
        <v>1</v>
      </c>
      <c r="D114">
        <v>6</v>
      </c>
      <c r="E114" t="s">
        <v>138</v>
      </c>
      <c r="F114" t="s">
        <v>139</v>
      </c>
      <c r="G114">
        <v>1</v>
      </c>
      <c r="H114">
        <v>0</v>
      </c>
      <c r="I114" t="s">
        <v>111</v>
      </c>
      <c r="J114">
        <v>0</v>
      </c>
      <c r="K114">
        <v>0</v>
      </c>
      <c r="L114" t="s">
        <v>3</v>
      </c>
      <c r="M114" t="s">
        <v>3</v>
      </c>
      <c r="N114">
        <v>0</v>
      </c>
      <c r="O114">
        <v>0.8</v>
      </c>
      <c r="IF114">
        <v>-1</v>
      </c>
    </row>
    <row r="115" spans="1:240" x14ac:dyDescent="0.2">
      <c r="A115">
        <v>70</v>
      </c>
      <c r="B115">
        <v>1</v>
      </c>
      <c r="D115">
        <v>7</v>
      </c>
      <c r="E115" t="s">
        <v>140</v>
      </c>
      <c r="F115" t="s">
        <v>141</v>
      </c>
      <c r="G115">
        <v>1</v>
      </c>
      <c r="H115">
        <v>0</v>
      </c>
      <c r="I115" t="s">
        <v>111</v>
      </c>
      <c r="J115">
        <v>0</v>
      </c>
      <c r="K115">
        <v>0</v>
      </c>
      <c r="L115" t="s">
        <v>3</v>
      </c>
      <c r="M115" t="s">
        <v>3</v>
      </c>
      <c r="N115">
        <v>0</v>
      </c>
      <c r="O115">
        <v>1</v>
      </c>
      <c r="IF115">
        <v>-1</v>
      </c>
    </row>
    <row r="116" spans="1:240" x14ac:dyDescent="0.2">
      <c r="A116">
        <v>70</v>
      </c>
      <c r="B116">
        <v>1</v>
      </c>
      <c r="D116">
        <v>8</v>
      </c>
      <c r="E116" t="s">
        <v>142</v>
      </c>
      <c r="F116" t="s">
        <v>143</v>
      </c>
      <c r="G116">
        <v>1</v>
      </c>
      <c r="H116">
        <v>0.8</v>
      </c>
      <c r="I116" t="s">
        <v>111</v>
      </c>
      <c r="J116">
        <v>0</v>
      </c>
      <c r="K116">
        <v>0</v>
      </c>
      <c r="L116" t="s">
        <v>3</v>
      </c>
      <c r="M116" t="s">
        <v>3</v>
      </c>
      <c r="N116">
        <v>0</v>
      </c>
      <c r="O116">
        <v>1</v>
      </c>
      <c r="IF116">
        <v>-1</v>
      </c>
    </row>
    <row r="117" spans="1:240" x14ac:dyDescent="0.2">
      <c r="A117">
        <v>70</v>
      </c>
      <c r="B117">
        <v>1</v>
      </c>
      <c r="D117">
        <v>9</v>
      </c>
      <c r="E117" t="s">
        <v>144</v>
      </c>
      <c r="F117" t="s">
        <v>145</v>
      </c>
      <c r="G117">
        <v>1</v>
      </c>
      <c r="H117">
        <v>0.85</v>
      </c>
      <c r="I117" t="s">
        <v>111</v>
      </c>
      <c r="J117">
        <v>0</v>
      </c>
      <c r="K117">
        <v>0</v>
      </c>
      <c r="L117" t="s">
        <v>3</v>
      </c>
      <c r="M117" t="s">
        <v>3</v>
      </c>
      <c r="N117">
        <v>0</v>
      </c>
      <c r="O117">
        <v>1</v>
      </c>
      <c r="IF117">
        <v>-1</v>
      </c>
    </row>
    <row r="118" spans="1:240" x14ac:dyDescent="0.2">
      <c r="A118">
        <v>70</v>
      </c>
      <c r="B118">
        <v>1</v>
      </c>
      <c r="D118">
        <v>10</v>
      </c>
      <c r="E118" t="s">
        <v>146</v>
      </c>
      <c r="F118" t="s">
        <v>147</v>
      </c>
      <c r="G118">
        <v>1</v>
      </c>
      <c r="H118">
        <v>0</v>
      </c>
      <c r="I118" t="s">
        <v>111</v>
      </c>
      <c r="J118">
        <v>0</v>
      </c>
      <c r="K118">
        <v>0</v>
      </c>
      <c r="L118" t="s">
        <v>3</v>
      </c>
      <c r="M118" t="s">
        <v>3</v>
      </c>
      <c r="N118">
        <v>0</v>
      </c>
      <c r="O118">
        <v>1</v>
      </c>
      <c r="IF118">
        <v>-1</v>
      </c>
    </row>
    <row r="119" spans="1:240" x14ac:dyDescent="0.2">
      <c r="A119">
        <v>70</v>
      </c>
      <c r="B119">
        <v>1</v>
      </c>
      <c r="D119">
        <v>11</v>
      </c>
      <c r="E119" t="s">
        <v>148</v>
      </c>
      <c r="F119" t="s">
        <v>149</v>
      </c>
      <c r="G119">
        <v>1</v>
      </c>
      <c r="H119">
        <v>0</v>
      </c>
      <c r="I119" t="s">
        <v>111</v>
      </c>
      <c r="J119">
        <v>0</v>
      </c>
      <c r="K119">
        <v>0</v>
      </c>
      <c r="L119" t="s">
        <v>3</v>
      </c>
      <c r="M119" t="s">
        <v>3</v>
      </c>
      <c r="N119">
        <v>0</v>
      </c>
      <c r="O119">
        <v>0.94</v>
      </c>
      <c r="IF119">
        <v>-1</v>
      </c>
    </row>
    <row r="120" spans="1:240" x14ac:dyDescent="0.2">
      <c r="A120">
        <v>70</v>
      </c>
      <c r="B120">
        <v>1</v>
      </c>
      <c r="D120">
        <v>12</v>
      </c>
      <c r="E120" t="s">
        <v>150</v>
      </c>
      <c r="F120" t="s">
        <v>151</v>
      </c>
      <c r="G120">
        <v>1</v>
      </c>
      <c r="H120">
        <v>0</v>
      </c>
      <c r="I120" t="s">
        <v>111</v>
      </c>
      <c r="J120">
        <v>0</v>
      </c>
      <c r="K120">
        <v>0</v>
      </c>
      <c r="L120" t="s">
        <v>3</v>
      </c>
      <c r="M120" t="s">
        <v>3</v>
      </c>
      <c r="N120">
        <v>0</v>
      </c>
      <c r="O120">
        <v>0.9</v>
      </c>
      <c r="IF120">
        <v>-1</v>
      </c>
    </row>
    <row r="121" spans="1:240" x14ac:dyDescent="0.2">
      <c r="A121">
        <v>70</v>
      </c>
      <c r="B121">
        <v>1</v>
      </c>
      <c r="D121">
        <v>13</v>
      </c>
      <c r="E121" t="s">
        <v>152</v>
      </c>
      <c r="F121" t="s">
        <v>153</v>
      </c>
      <c r="G121">
        <v>0.6</v>
      </c>
      <c r="H121">
        <v>0</v>
      </c>
      <c r="I121" t="s">
        <v>111</v>
      </c>
      <c r="J121">
        <v>0</v>
      </c>
      <c r="K121">
        <v>0</v>
      </c>
      <c r="L121" t="s">
        <v>3</v>
      </c>
      <c r="M121" t="s">
        <v>3</v>
      </c>
      <c r="N121">
        <v>0</v>
      </c>
      <c r="O121">
        <v>0.6</v>
      </c>
      <c r="IF121">
        <v>-1</v>
      </c>
    </row>
    <row r="122" spans="1:240" x14ac:dyDescent="0.2">
      <c r="A122">
        <v>70</v>
      </c>
      <c r="B122">
        <v>1</v>
      </c>
      <c r="D122">
        <v>14</v>
      </c>
      <c r="E122" t="s">
        <v>154</v>
      </c>
      <c r="F122" t="s">
        <v>155</v>
      </c>
      <c r="G122">
        <v>1</v>
      </c>
      <c r="H122">
        <v>0</v>
      </c>
      <c r="I122" t="s">
        <v>111</v>
      </c>
      <c r="J122">
        <v>0</v>
      </c>
      <c r="K122">
        <v>0</v>
      </c>
      <c r="L122" t="s">
        <v>3</v>
      </c>
      <c r="M122" t="s">
        <v>3</v>
      </c>
      <c r="N122">
        <v>0</v>
      </c>
      <c r="O122">
        <v>1</v>
      </c>
      <c r="IF122">
        <v>-1</v>
      </c>
    </row>
    <row r="123" spans="1:240" x14ac:dyDescent="0.2">
      <c r="A123">
        <v>70</v>
      </c>
      <c r="B123">
        <v>1</v>
      </c>
      <c r="D123">
        <v>15</v>
      </c>
      <c r="E123" t="s">
        <v>156</v>
      </c>
      <c r="F123" t="s">
        <v>157</v>
      </c>
      <c r="G123">
        <v>1.2</v>
      </c>
      <c r="H123">
        <v>0</v>
      </c>
      <c r="I123" t="s">
        <v>111</v>
      </c>
      <c r="J123">
        <v>0</v>
      </c>
      <c r="K123">
        <v>0</v>
      </c>
      <c r="L123" t="s">
        <v>3</v>
      </c>
      <c r="M123" t="s">
        <v>3</v>
      </c>
      <c r="N123">
        <v>0</v>
      </c>
      <c r="O123">
        <v>1.2</v>
      </c>
      <c r="IF123">
        <v>-1</v>
      </c>
    </row>
    <row r="124" spans="1:240" x14ac:dyDescent="0.2">
      <c r="A124">
        <v>70</v>
      </c>
      <c r="B124">
        <v>1</v>
      </c>
      <c r="D124">
        <v>16</v>
      </c>
      <c r="E124" t="s">
        <v>158</v>
      </c>
      <c r="F124" t="s">
        <v>159</v>
      </c>
      <c r="G124">
        <v>1</v>
      </c>
      <c r="H124">
        <v>0</v>
      </c>
      <c r="I124" t="s">
        <v>111</v>
      </c>
      <c r="J124">
        <v>0</v>
      </c>
      <c r="K124">
        <v>0</v>
      </c>
      <c r="L124" t="s">
        <v>3</v>
      </c>
      <c r="M124" t="s">
        <v>3</v>
      </c>
      <c r="N124">
        <v>0</v>
      </c>
      <c r="O124">
        <v>1</v>
      </c>
      <c r="IF124">
        <v>-1</v>
      </c>
    </row>
    <row r="125" spans="1:240" x14ac:dyDescent="0.2">
      <c r="A125">
        <v>70</v>
      </c>
      <c r="B125">
        <v>1</v>
      </c>
      <c r="D125">
        <v>17</v>
      </c>
      <c r="E125" t="s">
        <v>160</v>
      </c>
      <c r="F125" t="s">
        <v>161</v>
      </c>
      <c r="G125">
        <v>1</v>
      </c>
      <c r="H125">
        <v>0</v>
      </c>
      <c r="I125" t="s">
        <v>111</v>
      </c>
      <c r="J125">
        <v>0</v>
      </c>
      <c r="K125">
        <v>0</v>
      </c>
      <c r="L125" t="s">
        <v>3</v>
      </c>
      <c r="M125" t="s">
        <v>3</v>
      </c>
      <c r="N125">
        <v>0</v>
      </c>
      <c r="O125">
        <v>1</v>
      </c>
      <c r="IF125">
        <v>-1</v>
      </c>
    </row>
    <row r="126" spans="1:240" x14ac:dyDescent="0.2">
      <c r="A126">
        <v>70</v>
      </c>
      <c r="B126">
        <v>1</v>
      </c>
      <c r="D126">
        <v>18</v>
      </c>
      <c r="E126" t="s">
        <v>162</v>
      </c>
      <c r="F126" t="s">
        <v>163</v>
      </c>
      <c r="G126">
        <v>1</v>
      </c>
      <c r="H126">
        <v>0</v>
      </c>
      <c r="I126" t="s">
        <v>111</v>
      </c>
      <c r="J126">
        <v>0</v>
      </c>
      <c r="K126">
        <v>0</v>
      </c>
      <c r="L126" t="s">
        <v>3</v>
      </c>
      <c r="M126" t="s">
        <v>3</v>
      </c>
      <c r="N126">
        <v>0</v>
      </c>
      <c r="O126">
        <v>1</v>
      </c>
      <c r="IF126">
        <v>-1</v>
      </c>
    </row>
    <row r="127" spans="1:240" x14ac:dyDescent="0.2">
      <c r="A127">
        <v>70</v>
      </c>
      <c r="B127">
        <v>1</v>
      </c>
      <c r="D127">
        <v>19</v>
      </c>
      <c r="E127" t="s">
        <v>164</v>
      </c>
      <c r="F127" t="s">
        <v>161</v>
      </c>
      <c r="G127">
        <v>1</v>
      </c>
      <c r="H127">
        <v>0</v>
      </c>
      <c r="I127" t="s">
        <v>111</v>
      </c>
      <c r="J127">
        <v>0</v>
      </c>
      <c r="K127">
        <v>0</v>
      </c>
      <c r="L127" t="s">
        <v>3</v>
      </c>
      <c r="M127" t="s">
        <v>3</v>
      </c>
      <c r="N127">
        <v>0</v>
      </c>
      <c r="O127">
        <v>1</v>
      </c>
      <c r="IF127">
        <v>-1</v>
      </c>
    </row>
    <row r="128" spans="1:240" x14ac:dyDescent="0.2">
      <c r="A128">
        <v>70</v>
      </c>
      <c r="B128">
        <v>1</v>
      </c>
      <c r="D128">
        <v>20</v>
      </c>
      <c r="E128" t="s">
        <v>165</v>
      </c>
      <c r="F128" t="s">
        <v>163</v>
      </c>
      <c r="G128">
        <v>1</v>
      </c>
      <c r="H128">
        <v>0</v>
      </c>
      <c r="I128" t="s">
        <v>111</v>
      </c>
      <c r="J128">
        <v>0</v>
      </c>
      <c r="K128">
        <v>0</v>
      </c>
      <c r="L128" t="s">
        <v>3</v>
      </c>
      <c r="M128" t="s">
        <v>3</v>
      </c>
      <c r="N128">
        <v>0</v>
      </c>
      <c r="O128">
        <v>1</v>
      </c>
      <c r="IF128">
        <v>-1</v>
      </c>
    </row>
    <row r="129" spans="1:240" x14ac:dyDescent="0.2">
      <c r="A129">
        <v>70</v>
      </c>
      <c r="B129">
        <v>1</v>
      </c>
      <c r="D129">
        <v>21</v>
      </c>
      <c r="E129" t="s">
        <v>166</v>
      </c>
      <c r="F129" t="s">
        <v>167</v>
      </c>
      <c r="G129">
        <v>0</v>
      </c>
      <c r="H129">
        <v>0</v>
      </c>
      <c r="I129" t="s">
        <v>111</v>
      </c>
      <c r="J129">
        <v>0</v>
      </c>
      <c r="K129">
        <v>0</v>
      </c>
      <c r="L129" t="s">
        <v>3</v>
      </c>
      <c r="M129" t="s">
        <v>3</v>
      </c>
      <c r="N129">
        <v>0</v>
      </c>
      <c r="O129">
        <v>0</v>
      </c>
      <c r="IF129">
        <v>-1</v>
      </c>
    </row>
    <row r="130" spans="1:240" x14ac:dyDescent="0.2">
      <c r="IF130">
        <v>-1</v>
      </c>
    </row>
    <row r="131" spans="1:240" x14ac:dyDescent="0.2">
      <c r="A131">
        <v>-1</v>
      </c>
      <c r="IF131">
        <v>-1</v>
      </c>
    </row>
    <row r="132" spans="1:240" x14ac:dyDescent="0.2">
      <c r="IF132">
        <v>-1</v>
      </c>
    </row>
    <row r="133" spans="1:240" x14ac:dyDescent="0.2">
      <c r="A133" s="4">
        <v>75</v>
      </c>
      <c r="B133" s="4" t="s">
        <v>168</v>
      </c>
      <c r="C133" s="4">
        <v>2000</v>
      </c>
      <c r="D133" s="4">
        <v>0</v>
      </c>
      <c r="E133" s="4">
        <v>1</v>
      </c>
      <c r="F133" s="4">
        <v>0</v>
      </c>
      <c r="G133" s="4">
        <v>0</v>
      </c>
      <c r="H133" s="4">
        <v>1</v>
      </c>
      <c r="I133" s="4">
        <v>0</v>
      </c>
      <c r="J133" s="4">
        <v>4</v>
      </c>
      <c r="K133" s="4">
        <v>0</v>
      </c>
      <c r="L133" s="4">
        <v>0</v>
      </c>
      <c r="M133" s="4">
        <v>0</v>
      </c>
      <c r="N133" s="4">
        <v>34711381</v>
      </c>
      <c r="O133" s="4">
        <v>1</v>
      </c>
      <c r="IF133">
        <v>-1</v>
      </c>
    </row>
    <row r="134" spans="1:240" x14ac:dyDescent="0.2">
      <c r="A134" s="4">
        <v>75</v>
      </c>
      <c r="B134" s="4" t="s">
        <v>169</v>
      </c>
      <c r="C134" s="4">
        <v>2018</v>
      </c>
      <c r="D134" s="4">
        <v>1</v>
      </c>
      <c r="E134" s="4">
        <v>0</v>
      </c>
      <c r="F134" s="4">
        <v>0</v>
      </c>
      <c r="G134" s="4">
        <v>0</v>
      </c>
      <c r="H134" s="4">
        <v>1</v>
      </c>
      <c r="I134" s="4">
        <v>0</v>
      </c>
      <c r="J134" s="4">
        <v>4</v>
      </c>
      <c r="K134" s="4">
        <v>0</v>
      </c>
      <c r="L134" s="4">
        <v>0</v>
      </c>
      <c r="M134" s="4">
        <v>1</v>
      </c>
      <c r="N134" s="4">
        <v>34711382</v>
      </c>
      <c r="O134" s="4">
        <v>2</v>
      </c>
      <c r="IF134">
        <v>-1</v>
      </c>
    </row>
    <row r="135" spans="1:240" x14ac:dyDescent="0.2">
      <c r="A135" s="6">
        <v>3</v>
      </c>
      <c r="B135" s="6" t="s">
        <v>170</v>
      </c>
      <c r="C135" s="6">
        <v>12.5</v>
      </c>
      <c r="D135" s="6">
        <v>7.5</v>
      </c>
      <c r="E135" s="6">
        <v>12.5</v>
      </c>
      <c r="F135" s="6">
        <v>18.3</v>
      </c>
      <c r="G135" s="6">
        <v>18.3</v>
      </c>
      <c r="H135" s="6">
        <v>7.5</v>
      </c>
      <c r="I135" s="6">
        <v>18.3</v>
      </c>
      <c r="J135" s="6">
        <v>2</v>
      </c>
      <c r="K135" s="6">
        <v>18.3</v>
      </c>
      <c r="L135" s="6">
        <v>12.5</v>
      </c>
      <c r="M135" s="6">
        <v>12.5</v>
      </c>
      <c r="N135" s="6">
        <v>7.5</v>
      </c>
      <c r="O135" s="6">
        <v>7.5</v>
      </c>
      <c r="P135" s="6">
        <v>18.3</v>
      </c>
      <c r="Q135" s="6">
        <v>18.3</v>
      </c>
      <c r="R135" s="6">
        <v>12.5</v>
      </c>
      <c r="S135" s="6" t="s">
        <v>3</v>
      </c>
      <c r="T135" s="6" t="s">
        <v>3</v>
      </c>
      <c r="U135" s="6" t="s">
        <v>3</v>
      </c>
      <c r="V135" s="6" t="s">
        <v>3</v>
      </c>
      <c r="W135" s="6" t="s">
        <v>3</v>
      </c>
      <c r="X135" s="6" t="s">
        <v>3</v>
      </c>
      <c r="Y135" s="6" t="s">
        <v>3</v>
      </c>
      <c r="Z135" s="6" t="s">
        <v>3</v>
      </c>
      <c r="AA135" s="6" t="s">
        <v>3</v>
      </c>
      <c r="AB135" s="6" t="s">
        <v>3</v>
      </c>
      <c r="AC135" s="6" t="s">
        <v>3</v>
      </c>
      <c r="AD135" s="6" t="s">
        <v>3</v>
      </c>
      <c r="AE135" s="6" t="s">
        <v>3</v>
      </c>
      <c r="AF135" s="6" t="s">
        <v>3</v>
      </c>
      <c r="AG135" s="6" t="s">
        <v>3</v>
      </c>
      <c r="AH135" s="6" t="s">
        <v>3</v>
      </c>
      <c r="IF135">
        <v>-1</v>
      </c>
    </row>
    <row r="136" spans="1:240" x14ac:dyDescent="0.2">
      <c r="IF136">
        <v>-1</v>
      </c>
    </row>
    <row r="137" spans="1:240" x14ac:dyDescent="0.2">
      <c r="IF137">
        <v>-1</v>
      </c>
    </row>
    <row r="138" spans="1:240" x14ac:dyDescent="0.2">
      <c r="IF138">
        <v>-1</v>
      </c>
    </row>
    <row r="139" spans="1:240" x14ac:dyDescent="0.2">
      <c r="A139">
        <v>65</v>
      </c>
      <c r="C139">
        <v>1</v>
      </c>
      <c r="D139">
        <v>0</v>
      </c>
      <c r="E139">
        <v>245</v>
      </c>
      <c r="IF139">
        <v>-1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171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34711381</v>
      </c>
      <c r="E14" s="1">
        <v>34711382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(Source!F58)/1000</f>
        <v>8.1390899999999995</v>
      </c>
      <c r="F16" s="8">
        <f>(Source!F59)/1000</f>
        <v>6.8540000000000004E-2</v>
      </c>
      <c r="G16" s="8">
        <f>(Source!F50)/1000</f>
        <v>0</v>
      </c>
      <c r="H16" s="8">
        <f>(Source!F60)/1000+(Source!F61)/1000</f>
        <v>0.61108000000000007</v>
      </c>
      <c r="I16" s="8">
        <f>E16+F16+G16+H16</f>
        <v>8.8187099999999994</v>
      </c>
      <c r="J16" s="8">
        <f>(Source!F56)/1000</f>
        <v>0.31849</v>
      </c>
      <c r="T16" s="9">
        <f>(Source!P58)/1000</f>
        <v>61.043169999999996</v>
      </c>
      <c r="U16" s="9">
        <f>(Source!P59)/1000</f>
        <v>1.0689900000000001</v>
      </c>
      <c r="V16" s="9">
        <f>(Source!P50)/1000</f>
        <v>0</v>
      </c>
      <c r="W16" s="9">
        <f>(Source!P60)/1000+(Source!P61)/1000</f>
        <v>10.20092</v>
      </c>
      <c r="X16" s="9">
        <f>T16+U16+V16+W16</f>
        <v>72.313079999999999</v>
      </c>
      <c r="Y16" s="9">
        <f>(Source!P56)/1000</f>
        <v>5.82836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8472.8700000000008</v>
      </c>
      <c r="AU16" s="8">
        <v>8139.09</v>
      </c>
      <c r="AV16" s="8">
        <v>0</v>
      </c>
      <c r="AW16" s="8">
        <v>0</v>
      </c>
      <c r="AX16" s="8">
        <v>0</v>
      </c>
      <c r="AY16" s="8">
        <v>14.17</v>
      </c>
      <c r="AZ16" s="8">
        <v>1.41</v>
      </c>
      <c r="BA16" s="8">
        <v>319.61</v>
      </c>
      <c r="BB16" s="8">
        <v>8139.09</v>
      </c>
      <c r="BC16" s="8">
        <v>72.39</v>
      </c>
      <c r="BD16" s="8">
        <v>611.08000000000004</v>
      </c>
      <c r="BE16" s="8">
        <v>0</v>
      </c>
      <c r="BF16" s="8">
        <v>26.676000000000002</v>
      </c>
      <c r="BG16" s="8">
        <v>0.112</v>
      </c>
      <c r="BH16" s="8">
        <v>0</v>
      </c>
      <c r="BI16" s="8">
        <v>215.55</v>
      </c>
      <c r="BJ16" s="8">
        <v>134.13999999999999</v>
      </c>
      <c r="BK16" s="8">
        <v>8822.56</v>
      </c>
      <c r="BR16" s="9">
        <v>67069.149999999994</v>
      </c>
      <c r="BS16" s="9">
        <v>61043.17</v>
      </c>
      <c r="BT16" s="9">
        <v>0</v>
      </c>
      <c r="BU16" s="9">
        <v>0</v>
      </c>
      <c r="BV16" s="9">
        <v>0</v>
      </c>
      <c r="BW16" s="9">
        <v>177.07</v>
      </c>
      <c r="BX16" s="9">
        <v>25.72</v>
      </c>
      <c r="BY16" s="9">
        <v>5848.91</v>
      </c>
      <c r="BZ16" s="9">
        <v>61043.17</v>
      </c>
      <c r="CA16" s="9">
        <v>1128.99</v>
      </c>
      <c r="CB16" s="9">
        <v>10200.92</v>
      </c>
      <c r="CC16" s="9">
        <v>0</v>
      </c>
      <c r="CD16" s="9">
        <v>26.676000000000002</v>
      </c>
      <c r="CE16" s="9">
        <v>0.112</v>
      </c>
      <c r="CF16" s="9">
        <v>0</v>
      </c>
      <c r="CG16" s="9">
        <v>3340.14</v>
      </c>
      <c r="CH16" s="9">
        <v>1963.79</v>
      </c>
      <c r="CI16" s="9">
        <v>72373.08</v>
      </c>
    </row>
    <row r="18" spans="1:40" x14ac:dyDescent="0.2">
      <c r="A18">
        <v>51</v>
      </c>
      <c r="E18" s="10">
        <f>SUMIF(A16:A17,3,E16:E17)</f>
        <v>8.1390899999999995</v>
      </c>
      <c r="F18" s="10">
        <f>SUMIF(A16:A17,3,F16:F17)</f>
        <v>6.8540000000000004E-2</v>
      </c>
      <c r="G18" s="10">
        <f>SUMIF(A16:A17,3,G16:G17)</f>
        <v>0</v>
      </c>
      <c r="H18" s="10">
        <f>SUMIF(A16:A17,3,H16:H17)</f>
        <v>0.61108000000000007</v>
      </c>
      <c r="I18" s="10">
        <f>SUMIF(A16:A17,3,I16:I17)</f>
        <v>8.8187099999999994</v>
      </c>
      <c r="J18" s="10">
        <f>SUMIF(A16:A17,3,J16:J17)</f>
        <v>0.31849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61.043169999999996</v>
      </c>
      <c r="U18" s="3">
        <f>SUMIF(A16:A17,3,U16:U17)</f>
        <v>1.0689900000000001</v>
      </c>
      <c r="V18" s="3">
        <f>SUMIF(A16:A17,3,V16:V17)</f>
        <v>0</v>
      </c>
      <c r="W18" s="3">
        <f>SUMIF(A16:A17,3,W16:W17)</f>
        <v>10.20092</v>
      </c>
      <c r="X18" s="3">
        <f>SUMIF(A16:A17,3,X16:X17)</f>
        <v>72.313079999999999</v>
      </c>
      <c r="Y18" s="3">
        <f>SUMIF(A16:A17,3,Y16:Y17)</f>
        <v>5.82836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8472.8700000000008</v>
      </c>
      <c r="G20" s="5" t="s">
        <v>57</v>
      </c>
      <c r="H20" s="5" t="s">
        <v>58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67069.149999999994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8139.09</v>
      </c>
      <c r="G21" s="5" t="s">
        <v>59</v>
      </c>
      <c r="H21" s="5" t="s">
        <v>60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61043.17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61</v>
      </c>
      <c r="H22" s="5" t="s">
        <v>62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8139.09</v>
      </c>
      <c r="G23" s="5" t="s">
        <v>63</v>
      </c>
      <c r="H23" s="5" t="s">
        <v>64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61043.17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8139.09</v>
      </c>
      <c r="G24" s="5" t="s">
        <v>65</v>
      </c>
      <c r="H24" s="5" t="s">
        <v>66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61043.17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67</v>
      </c>
      <c r="H25" s="5" t="s">
        <v>68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8139.09</v>
      </c>
      <c r="G26" s="5" t="s">
        <v>69</v>
      </c>
      <c r="H26" s="5" t="s">
        <v>70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61043.17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71</v>
      </c>
      <c r="H27" s="5" t="s">
        <v>72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73</v>
      </c>
      <c r="H28" s="5" t="s">
        <v>74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75</v>
      </c>
      <c r="H29" s="5" t="s">
        <v>76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14.17</v>
      </c>
      <c r="G30" s="5" t="s">
        <v>77</v>
      </c>
      <c r="H30" s="5" t="s">
        <v>78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177.07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79</v>
      </c>
      <c r="H31" s="5" t="s">
        <v>80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1.41</v>
      </c>
      <c r="G32" s="5" t="s">
        <v>81</v>
      </c>
      <c r="H32" s="5" t="s">
        <v>82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25.72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319.61</v>
      </c>
      <c r="G33" s="5" t="s">
        <v>83</v>
      </c>
      <c r="H33" s="5" t="s">
        <v>84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5848.91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85</v>
      </c>
      <c r="H34" s="5" t="s">
        <v>86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8139.09</v>
      </c>
      <c r="G35" s="5" t="s">
        <v>87</v>
      </c>
      <c r="H35" s="5" t="s">
        <v>88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61043.17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72.39</v>
      </c>
      <c r="G36" s="5" t="s">
        <v>89</v>
      </c>
      <c r="H36" s="5" t="s">
        <v>90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1128.99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611.08000000000004</v>
      </c>
      <c r="G37" s="5" t="s">
        <v>91</v>
      </c>
      <c r="H37" s="5" t="s">
        <v>92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10200.92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93</v>
      </c>
      <c r="H38" s="5" t="s">
        <v>94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95</v>
      </c>
      <c r="H39" s="5" t="s">
        <v>96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26.676000000000002</v>
      </c>
      <c r="G40" s="5" t="s">
        <v>97</v>
      </c>
      <c r="H40" s="5" t="s">
        <v>98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26.676000000000002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0.112</v>
      </c>
      <c r="G41" s="5" t="s">
        <v>99</v>
      </c>
      <c r="H41" s="5" t="s">
        <v>100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0.112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101</v>
      </c>
      <c r="H42" s="5" t="s">
        <v>102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215.55</v>
      </c>
      <c r="G43" s="5" t="s">
        <v>103</v>
      </c>
      <c r="H43" s="5" t="s">
        <v>104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3340.14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134.13999999999999</v>
      </c>
      <c r="G44" s="5" t="s">
        <v>105</v>
      </c>
      <c r="H44" s="5" t="s">
        <v>106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1963.79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8822.56</v>
      </c>
      <c r="G45" s="5" t="s">
        <v>107</v>
      </c>
      <c r="H45" s="5" t="s">
        <v>108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72373.08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168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34711381</v>
      </c>
      <c r="O50" s="4">
        <v>1</v>
      </c>
    </row>
    <row r="51" spans="1:34" x14ac:dyDescent="0.2">
      <c r="A51" s="4">
        <v>75</v>
      </c>
      <c r="B51" s="4" t="s">
        <v>169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34711382</v>
      </c>
      <c r="O51" s="4">
        <v>2</v>
      </c>
    </row>
    <row r="52" spans="1:34" x14ac:dyDescent="0.2">
      <c r="A52" s="6">
        <v>3</v>
      </c>
      <c r="B52" s="6" t="s">
        <v>170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3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200" x14ac:dyDescent="0.2">
      <c r="A1">
        <f>ROW(Source!A24)</f>
        <v>24</v>
      </c>
      <c r="B1">
        <v>34711381</v>
      </c>
      <c r="C1">
        <v>34711803</v>
      </c>
      <c r="D1">
        <v>32163577</v>
      </c>
      <c r="E1">
        <v>1</v>
      </c>
      <c r="F1">
        <v>1</v>
      </c>
      <c r="G1">
        <v>1</v>
      </c>
      <c r="H1">
        <v>1</v>
      </c>
      <c r="I1" t="s">
        <v>172</v>
      </c>
      <c r="J1" t="s">
        <v>3</v>
      </c>
      <c r="K1" t="s">
        <v>173</v>
      </c>
      <c r="L1">
        <v>1191</v>
      </c>
      <c r="N1">
        <v>1013</v>
      </c>
      <c r="O1" t="s">
        <v>174</v>
      </c>
      <c r="P1" t="s">
        <v>174</v>
      </c>
      <c r="Q1">
        <v>1</v>
      </c>
      <c r="W1">
        <v>0</v>
      </c>
      <c r="X1">
        <v>1197411217</v>
      </c>
      <c r="Y1">
        <v>4.32</v>
      </c>
      <c r="AA1">
        <v>0</v>
      </c>
      <c r="AB1">
        <v>0</v>
      </c>
      <c r="AC1">
        <v>0</v>
      </c>
      <c r="AD1">
        <v>9.6199999999999992</v>
      </c>
      <c r="AE1">
        <v>0</v>
      </c>
      <c r="AF1">
        <v>0</v>
      </c>
      <c r="AG1">
        <v>0</v>
      </c>
      <c r="AH1">
        <v>9.6199999999999992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4.32</v>
      </c>
      <c r="AU1" t="s">
        <v>3</v>
      </c>
      <c r="AV1">
        <v>1</v>
      </c>
      <c r="AW1">
        <v>2</v>
      </c>
      <c r="AX1">
        <v>34711804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4.32</v>
      </c>
      <c r="CY1">
        <f t="shared" ref="CY1:CY8" si="0">AD1</f>
        <v>9.6199999999999992</v>
      </c>
      <c r="CZ1">
        <f t="shared" ref="CZ1:CZ8" si="1">AH1</f>
        <v>9.6199999999999992</v>
      </c>
      <c r="DA1">
        <f t="shared" ref="DA1:DA8" si="2">AL1</f>
        <v>1</v>
      </c>
      <c r="DB1">
        <f t="shared" ref="DB1:DB30" si="3">ROUND(ROUND(AT1*CZ1,2),2)</f>
        <v>41.56</v>
      </c>
      <c r="DC1">
        <f t="shared" ref="DC1:DC30" si="4">ROUND(ROUND(AT1*AG1,2),2)</f>
        <v>0</v>
      </c>
      <c r="GQ1">
        <v>-1</v>
      </c>
      <c r="GR1">
        <v>-1</v>
      </c>
    </row>
    <row r="2" spans="1:200" x14ac:dyDescent="0.2">
      <c r="A2">
        <f>ROW(Source!A24)</f>
        <v>24</v>
      </c>
      <c r="B2">
        <v>34711381</v>
      </c>
      <c r="C2">
        <v>34711803</v>
      </c>
      <c r="D2">
        <v>32163326</v>
      </c>
      <c r="E2">
        <v>1</v>
      </c>
      <c r="F2">
        <v>1</v>
      </c>
      <c r="G2">
        <v>1</v>
      </c>
      <c r="H2">
        <v>1</v>
      </c>
      <c r="I2" t="s">
        <v>175</v>
      </c>
      <c r="J2" t="s">
        <v>3</v>
      </c>
      <c r="K2" t="s">
        <v>176</v>
      </c>
      <c r="L2">
        <v>1191</v>
      </c>
      <c r="N2">
        <v>1013</v>
      </c>
      <c r="O2" t="s">
        <v>174</v>
      </c>
      <c r="P2" t="s">
        <v>174</v>
      </c>
      <c r="Q2">
        <v>1</v>
      </c>
      <c r="W2">
        <v>0</v>
      </c>
      <c r="X2">
        <v>-1309109184</v>
      </c>
      <c r="Y2">
        <v>4.32</v>
      </c>
      <c r="AA2">
        <v>0</v>
      </c>
      <c r="AB2">
        <v>0</v>
      </c>
      <c r="AC2">
        <v>0</v>
      </c>
      <c r="AD2">
        <v>9.17</v>
      </c>
      <c r="AE2">
        <v>0</v>
      </c>
      <c r="AF2">
        <v>0</v>
      </c>
      <c r="AG2">
        <v>0</v>
      </c>
      <c r="AH2">
        <v>9.17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4.32</v>
      </c>
      <c r="AU2" t="s">
        <v>3</v>
      </c>
      <c r="AV2">
        <v>1</v>
      </c>
      <c r="AW2">
        <v>2</v>
      </c>
      <c r="AX2">
        <v>34711805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4.32</v>
      </c>
      <c r="CY2">
        <f t="shared" si="0"/>
        <v>9.17</v>
      </c>
      <c r="CZ2">
        <f t="shared" si="1"/>
        <v>9.17</v>
      </c>
      <c r="DA2">
        <f t="shared" si="2"/>
        <v>1</v>
      </c>
      <c r="DB2">
        <f t="shared" si="3"/>
        <v>39.61</v>
      </c>
      <c r="DC2">
        <f t="shared" si="4"/>
        <v>0</v>
      </c>
      <c r="GQ2">
        <v>-1</v>
      </c>
      <c r="GR2">
        <v>-1</v>
      </c>
    </row>
    <row r="3" spans="1:200" x14ac:dyDescent="0.2">
      <c r="A3">
        <f>ROW(Source!A24)</f>
        <v>24</v>
      </c>
      <c r="B3">
        <v>34711381</v>
      </c>
      <c r="C3">
        <v>34711803</v>
      </c>
      <c r="D3">
        <v>32163380</v>
      </c>
      <c r="E3">
        <v>1</v>
      </c>
      <c r="F3">
        <v>1</v>
      </c>
      <c r="G3">
        <v>1</v>
      </c>
      <c r="H3">
        <v>1</v>
      </c>
      <c r="I3" t="s">
        <v>177</v>
      </c>
      <c r="J3" t="s">
        <v>3</v>
      </c>
      <c r="K3" t="s">
        <v>178</v>
      </c>
      <c r="L3">
        <v>1191</v>
      </c>
      <c r="N3">
        <v>1013</v>
      </c>
      <c r="O3" t="s">
        <v>174</v>
      </c>
      <c r="P3" t="s">
        <v>174</v>
      </c>
      <c r="Q3">
        <v>1</v>
      </c>
      <c r="W3">
        <v>0</v>
      </c>
      <c r="X3">
        <v>1818203118</v>
      </c>
      <c r="Y3">
        <v>12.96</v>
      </c>
      <c r="AA3">
        <v>0</v>
      </c>
      <c r="AB3">
        <v>0</v>
      </c>
      <c r="AC3">
        <v>0</v>
      </c>
      <c r="AD3">
        <v>14.09</v>
      </c>
      <c r="AE3">
        <v>0</v>
      </c>
      <c r="AF3">
        <v>0</v>
      </c>
      <c r="AG3">
        <v>0</v>
      </c>
      <c r="AH3">
        <v>14.09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12.96</v>
      </c>
      <c r="AU3" t="s">
        <v>3</v>
      </c>
      <c r="AV3">
        <v>1</v>
      </c>
      <c r="AW3">
        <v>2</v>
      </c>
      <c r="AX3">
        <v>34711806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12.96</v>
      </c>
      <c r="CY3">
        <f t="shared" si="0"/>
        <v>14.09</v>
      </c>
      <c r="CZ3">
        <f t="shared" si="1"/>
        <v>14.09</v>
      </c>
      <c r="DA3">
        <f t="shared" si="2"/>
        <v>1</v>
      </c>
      <c r="DB3">
        <f t="shared" si="3"/>
        <v>182.61</v>
      </c>
      <c r="DC3">
        <f t="shared" si="4"/>
        <v>0</v>
      </c>
      <c r="GQ3">
        <v>-1</v>
      </c>
      <c r="GR3">
        <v>-1</v>
      </c>
    </row>
    <row r="4" spans="1:200" x14ac:dyDescent="0.2">
      <c r="A4">
        <f>ROW(Source!A25)</f>
        <v>25</v>
      </c>
      <c r="B4">
        <v>34711382</v>
      </c>
      <c r="C4">
        <v>34711803</v>
      </c>
      <c r="D4">
        <v>32163577</v>
      </c>
      <c r="E4">
        <v>1</v>
      </c>
      <c r="F4">
        <v>1</v>
      </c>
      <c r="G4">
        <v>1</v>
      </c>
      <c r="H4">
        <v>1</v>
      </c>
      <c r="I4" t="s">
        <v>172</v>
      </c>
      <c r="J4" t="s">
        <v>3</v>
      </c>
      <c r="K4" t="s">
        <v>173</v>
      </c>
      <c r="L4">
        <v>1191</v>
      </c>
      <c r="N4">
        <v>1013</v>
      </c>
      <c r="O4" t="s">
        <v>174</v>
      </c>
      <c r="P4" t="s">
        <v>174</v>
      </c>
      <c r="Q4">
        <v>1</v>
      </c>
      <c r="W4">
        <v>0</v>
      </c>
      <c r="X4">
        <v>1197411217</v>
      </c>
      <c r="Y4">
        <v>4.32</v>
      </c>
      <c r="AA4">
        <v>0</v>
      </c>
      <c r="AB4">
        <v>0</v>
      </c>
      <c r="AC4">
        <v>0</v>
      </c>
      <c r="AD4">
        <v>176.05</v>
      </c>
      <c r="AE4">
        <v>0</v>
      </c>
      <c r="AF4">
        <v>0</v>
      </c>
      <c r="AG4">
        <v>0</v>
      </c>
      <c r="AH4">
        <v>9.6199999999999992</v>
      </c>
      <c r="AI4">
        <v>1</v>
      </c>
      <c r="AJ4">
        <v>1</v>
      </c>
      <c r="AK4">
        <v>1</v>
      </c>
      <c r="AL4">
        <v>18.3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4.32</v>
      </c>
      <c r="AU4" t="s">
        <v>3</v>
      </c>
      <c r="AV4">
        <v>1</v>
      </c>
      <c r="AW4">
        <v>2</v>
      </c>
      <c r="AX4">
        <v>34711804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4.32</v>
      </c>
      <c r="CY4">
        <f t="shared" si="0"/>
        <v>176.05</v>
      </c>
      <c r="CZ4">
        <f t="shared" si="1"/>
        <v>9.6199999999999992</v>
      </c>
      <c r="DA4">
        <f t="shared" si="2"/>
        <v>18.3</v>
      </c>
      <c r="DB4">
        <f t="shared" si="3"/>
        <v>41.56</v>
      </c>
      <c r="DC4">
        <f t="shared" si="4"/>
        <v>0</v>
      </c>
      <c r="GQ4">
        <v>-1</v>
      </c>
      <c r="GR4">
        <v>-1</v>
      </c>
    </row>
    <row r="5" spans="1:200" x14ac:dyDescent="0.2">
      <c r="A5">
        <f>ROW(Source!A25)</f>
        <v>25</v>
      </c>
      <c r="B5">
        <v>34711382</v>
      </c>
      <c r="C5">
        <v>34711803</v>
      </c>
      <c r="D5">
        <v>32163326</v>
      </c>
      <c r="E5">
        <v>1</v>
      </c>
      <c r="F5">
        <v>1</v>
      </c>
      <c r="G5">
        <v>1</v>
      </c>
      <c r="H5">
        <v>1</v>
      </c>
      <c r="I5" t="s">
        <v>175</v>
      </c>
      <c r="J5" t="s">
        <v>3</v>
      </c>
      <c r="K5" t="s">
        <v>176</v>
      </c>
      <c r="L5">
        <v>1191</v>
      </c>
      <c r="N5">
        <v>1013</v>
      </c>
      <c r="O5" t="s">
        <v>174</v>
      </c>
      <c r="P5" t="s">
        <v>174</v>
      </c>
      <c r="Q5">
        <v>1</v>
      </c>
      <c r="W5">
        <v>0</v>
      </c>
      <c r="X5">
        <v>-1309109184</v>
      </c>
      <c r="Y5">
        <v>4.32</v>
      </c>
      <c r="AA5">
        <v>0</v>
      </c>
      <c r="AB5">
        <v>0</v>
      </c>
      <c r="AC5">
        <v>0</v>
      </c>
      <c r="AD5">
        <v>167.81</v>
      </c>
      <c r="AE5">
        <v>0</v>
      </c>
      <c r="AF5">
        <v>0</v>
      </c>
      <c r="AG5">
        <v>0</v>
      </c>
      <c r="AH5">
        <v>9.17</v>
      </c>
      <c r="AI5">
        <v>1</v>
      </c>
      <c r="AJ5">
        <v>1</v>
      </c>
      <c r="AK5">
        <v>1</v>
      </c>
      <c r="AL5">
        <v>18.3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4.32</v>
      </c>
      <c r="AU5" t="s">
        <v>3</v>
      </c>
      <c r="AV5">
        <v>1</v>
      </c>
      <c r="AW5">
        <v>2</v>
      </c>
      <c r="AX5">
        <v>34711805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4.32</v>
      </c>
      <c r="CY5">
        <f t="shared" si="0"/>
        <v>167.81</v>
      </c>
      <c r="CZ5">
        <f t="shared" si="1"/>
        <v>9.17</v>
      </c>
      <c r="DA5">
        <f t="shared" si="2"/>
        <v>18.3</v>
      </c>
      <c r="DB5">
        <f t="shared" si="3"/>
        <v>39.61</v>
      </c>
      <c r="DC5">
        <f t="shared" si="4"/>
        <v>0</v>
      </c>
      <c r="GQ5">
        <v>-1</v>
      </c>
      <c r="GR5">
        <v>-1</v>
      </c>
    </row>
    <row r="6" spans="1:200" x14ac:dyDescent="0.2">
      <c r="A6">
        <f>ROW(Source!A25)</f>
        <v>25</v>
      </c>
      <c r="B6">
        <v>34711382</v>
      </c>
      <c r="C6">
        <v>34711803</v>
      </c>
      <c r="D6">
        <v>32163380</v>
      </c>
      <c r="E6">
        <v>1</v>
      </c>
      <c r="F6">
        <v>1</v>
      </c>
      <c r="G6">
        <v>1</v>
      </c>
      <c r="H6">
        <v>1</v>
      </c>
      <c r="I6" t="s">
        <v>177</v>
      </c>
      <c r="J6" t="s">
        <v>3</v>
      </c>
      <c r="K6" t="s">
        <v>178</v>
      </c>
      <c r="L6">
        <v>1191</v>
      </c>
      <c r="N6">
        <v>1013</v>
      </c>
      <c r="O6" t="s">
        <v>174</v>
      </c>
      <c r="P6" t="s">
        <v>174</v>
      </c>
      <c r="Q6">
        <v>1</v>
      </c>
      <c r="W6">
        <v>0</v>
      </c>
      <c r="X6">
        <v>1818203118</v>
      </c>
      <c r="Y6">
        <v>12.96</v>
      </c>
      <c r="AA6">
        <v>0</v>
      </c>
      <c r="AB6">
        <v>0</v>
      </c>
      <c r="AC6">
        <v>0</v>
      </c>
      <c r="AD6">
        <v>257.85000000000002</v>
      </c>
      <c r="AE6">
        <v>0</v>
      </c>
      <c r="AF6">
        <v>0</v>
      </c>
      <c r="AG6">
        <v>0</v>
      </c>
      <c r="AH6">
        <v>14.09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12.96</v>
      </c>
      <c r="AU6" t="s">
        <v>3</v>
      </c>
      <c r="AV6">
        <v>1</v>
      </c>
      <c r="AW6">
        <v>2</v>
      </c>
      <c r="AX6">
        <v>34711806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12.96</v>
      </c>
      <c r="CY6">
        <f t="shared" si="0"/>
        <v>257.85000000000002</v>
      </c>
      <c r="CZ6">
        <f t="shared" si="1"/>
        <v>14.09</v>
      </c>
      <c r="DA6">
        <f t="shared" si="2"/>
        <v>18.3</v>
      </c>
      <c r="DB6">
        <f t="shared" si="3"/>
        <v>182.61</v>
      </c>
      <c r="DC6">
        <f t="shared" si="4"/>
        <v>0</v>
      </c>
      <c r="GQ6">
        <v>-1</v>
      </c>
      <c r="GR6">
        <v>-1</v>
      </c>
    </row>
    <row r="7" spans="1:200" x14ac:dyDescent="0.2">
      <c r="A7">
        <f>ROW(Source!A26)</f>
        <v>26</v>
      </c>
      <c r="B7">
        <v>34711381</v>
      </c>
      <c r="C7">
        <v>34711451</v>
      </c>
      <c r="D7">
        <v>31715651</v>
      </c>
      <c r="E7">
        <v>1</v>
      </c>
      <c r="F7">
        <v>1</v>
      </c>
      <c r="G7">
        <v>1</v>
      </c>
      <c r="H7">
        <v>1</v>
      </c>
      <c r="I7" t="s">
        <v>179</v>
      </c>
      <c r="J7" t="s">
        <v>3</v>
      </c>
      <c r="K7" t="s">
        <v>180</v>
      </c>
      <c r="L7">
        <v>1191</v>
      </c>
      <c r="N7">
        <v>1013</v>
      </c>
      <c r="O7" t="s">
        <v>174</v>
      </c>
      <c r="P7" t="s">
        <v>174</v>
      </c>
      <c r="Q7">
        <v>1</v>
      </c>
      <c r="W7">
        <v>0</v>
      </c>
      <c r="X7">
        <v>1069510174</v>
      </c>
      <c r="Y7">
        <v>62.2</v>
      </c>
      <c r="AA7">
        <v>0</v>
      </c>
      <c r="AB7">
        <v>0</v>
      </c>
      <c r="AC7">
        <v>0</v>
      </c>
      <c r="AD7">
        <v>9.6199999999999992</v>
      </c>
      <c r="AE7">
        <v>0</v>
      </c>
      <c r="AF7">
        <v>0</v>
      </c>
      <c r="AG7">
        <v>0</v>
      </c>
      <c r="AH7">
        <v>9.6199999999999992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62.2</v>
      </c>
      <c r="AU7" t="s">
        <v>3</v>
      </c>
      <c r="AV7">
        <v>1</v>
      </c>
      <c r="AW7">
        <v>2</v>
      </c>
      <c r="AX7">
        <v>34711457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Y7*Source!I26</f>
        <v>1.7492506000000001</v>
      </c>
      <c r="CY7">
        <f t="shared" si="0"/>
        <v>9.6199999999999992</v>
      </c>
      <c r="CZ7">
        <f t="shared" si="1"/>
        <v>9.6199999999999992</v>
      </c>
      <c r="DA7">
        <f t="shared" si="2"/>
        <v>1</v>
      </c>
      <c r="DB7">
        <f t="shared" si="3"/>
        <v>598.36</v>
      </c>
      <c r="DC7">
        <f t="shared" si="4"/>
        <v>0</v>
      </c>
      <c r="GQ7">
        <v>-1</v>
      </c>
      <c r="GR7">
        <v>-1</v>
      </c>
    </row>
    <row r="8" spans="1:200" x14ac:dyDescent="0.2">
      <c r="A8">
        <f>ROW(Source!A26)</f>
        <v>26</v>
      </c>
      <c r="B8">
        <v>34711381</v>
      </c>
      <c r="C8">
        <v>34711451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181</v>
      </c>
      <c r="J8" t="s">
        <v>3</v>
      </c>
      <c r="K8" t="s">
        <v>182</v>
      </c>
      <c r="L8">
        <v>1191</v>
      </c>
      <c r="N8">
        <v>1013</v>
      </c>
      <c r="O8" t="s">
        <v>174</v>
      </c>
      <c r="P8" t="s">
        <v>174</v>
      </c>
      <c r="Q8">
        <v>1</v>
      </c>
      <c r="W8">
        <v>0</v>
      </c>
      <c r="X8">
        <v>-1417349443</v>
      </c>
      <c r="Y8">
        <v>3.48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3.48</v>
      </c>
      <c r="AU8" t="s">
        <v>3</v>
      </c>
      <c r="AV8">
        <v>2</v>
      </c>
      <c r="AW8">
        <v>2</v>
      </c>
      <c r="AX8">
        <v>34711458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Y8*Source!I26</f>
        <v>9.7868039999999989E-2</v>
      </c>
      <c r="CY8">
        <f t="shared" si="0"/>
        <v>0</v>
      </c>
      <c r="CZ8">
        <f t="shared" si="1"/>
        <v>0</v>
      </c>
      <c r="DA8">
        <f t="shared" si="2"/>
        <v>1</v>
      </c>
      <c r="DB8">
        <f t="shared" si="3"/>
        <v>0</v>
      </c>
      <c r="DC8">
        <f t="shared" si="4"/>
        <v>0</v>
      </c>
      <c r="GQ8">
        <v>-1</v>
      </c>
      <c r="GR8">
        <v>-1</v>
      </c>
    </row>
    <row r="9" spans="1:200" x14ac:dyDescent="0.2">
      <c r="A9">
        <f>ROW(Source!A26)</f>
        <v>26</v>
      </c>
      <c r="B9">
        <v>34711381</v>
      </c>
      <c r="C9">
        <v>34711451</v>
      </c>
      <c r="D9">
        <v>31526753</v>
      </c>
      <c r="E9">
        <v>1</v>
      </c>
      <c r="F9">
        <v>1</v>
      </c>
      <c r="G9">
        <v>1</v>
      </c>
      <c r="H9">
        <v>2</v>
      </c>
      <c r="I9" t="s">
        <v>183</v>
      </c>
      <c r="J9" t="s">
        <v>184</v>
      </c>
      <c r="K9" t="s">
        <v>185</v>
      </c>
      <c r="L9">
        <v>1368</v>
      </c>
      <c r="N9">
        <v>1011</v>
      </c>
      <c r="O9" t="s">
        <v>186</v>
      </c>
      <c r="P9" t="s">
        <v>186</v>
      </c>
      <c r="Q9">
        <v>1</v>
      </c>
      <c r="W9">
        <v>0</v>
      </c>
      <c r="X9">
        <v>-1718674368</v>
      </c>
      <c r="Y9">
        <v>1.74</v>
      </c>
      <c r="AA9">
        <v>0</v>
      </c>
      <c r="AB9">
        <v>111.99</v>
      </c>
      <c r="AC9">
        <v>13.5</v>
      </c>
      <c r="AD9">
        <v>0</v>
      </c>
      <c r="AE9">
        <v>0</v>
      </c>
      <c r="AF9">
        <v>111.99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1.74</v>
      </c>
      <c r="AU9" t="s">
        <v>3</v>
      </c>
      <c r="AV9">
        <v>0</v>
      </c>
      <c r="AW9">
        <v>2</v>
      </c>
      <c r="AX9">
        <v>34711459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Y9*Source!I26</f>
        <v>4.8934019999999995E-2</v>
      </c>
      <c r="CY9">
        <f>AB9</f>
        <v>111.99</v>
      </c>
      <c r="CZ9">
        <f>AF9</f>
        <v>111.99</v>
      </c>
      <c r="DA9">
        <f>AJ9</f>
        <v>1</v>
      </c>
      <c r="DB9">
        <f t="shared" si="3"/>
        <v>194.86</v>
      </c>
      <c r="DC9">
        <f t="shared" si="4"/>
        <v>23.49</v>
      </c>
      <c r="GQ9">
        <v>-1</v>
      </c>
      <c r="GR9">
        <v>-1</v>
      </c>
    </row>
    <row r="10" spans="1:200" x14ac:dyDescent="0.2">
      <c r="A10">
        <f>ROW(Source!A26)</f>
        <v>26</v>
      </c>
      <c r="B10">
        <v>34711381</v>
      </c>
      <c r="C10">
        <v>34711451</v>
      </c>
      <c r="D10">
        <v>31528142</v>
      </c>
      <c r="E10">
        <v>1</v>
      </c>
      <c r="F10">
        <v>1</v>
      </c>
      <c r="G10">
        <v>1</v>
      </c>
      <c r="H10">
        <v>2</v>
      </c>
      <c r="I10" t="s">
        <v>187</v>
      </c>
      <c r="J10" t="s">
        <v>188</v>
      </c>
      <c r="K10" t="s">
        <v>189</v>
      </c>
      <c r="L10">
        <v>1368</v>
      </c>
      <c r="N10">
        <v>1011</v>
      </c>
      <c r="O10" t="s">
        <v>186</v>
      </c>
      <c r="P10" t="s">
        <v>186</v>
      </c>
      <c r="Q10">
        <v>1</v>
      </c>
      <c r="W10">
        <v>0</v>
      </c>
      <c r="X10">
        <v>1372534845</v>
      </c>
      <c r="Y10">
        <v>1.74</v>
      </c>
      <c r="AA10">
        <v>0</v>
      </c>
      <c r="AB10">
        <v>65.709999999999994</v>
      </c>
      <c r="AC10">
        <v>11.6</v>
      </c>
      <c r="AD10">
        <v>0</v>
      </c>
      <c r="AE10">
        <v>0</v>
      </c>
      <c r="AF10">
        <v>65.709999999999994</v>
      </c>
      <c r="AG10">
        <v>11.6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1.74</v>
      </c>
      <c r="AU10" t="s">
        <v>3</v>
      </c>
      <c r="AV10">
        <v>0</v>
      </c>
      <c r="AW10">
        <v>2</v>
      </c>
      <c r="AX10">
        <v>34711460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Y10*Source!I26</f>
        <v>4.8934019999999995E-2</v>
      </c>
      <c r="CY10">
        <f>AB10</f>
        <v>65.709999999999994</v>
      </c>
      <c r="CZ10">
        <f>AF10</f>
        <v>65.709999999999994</v>
      </c>
      <c r="DA10">
        <f>AJ10</f>
        <v>1</v>
      </c>
      <c r="DB10">
        <f t="shared" si="3"/>
        <v>114.34</v>
      </c>
      <c r="DC10">
        <f t="shared" si="4"/>
        <v>20.18</v>
      </c>
      <c r="GQ10">
        <v>-1</v>
      </c>
      <c r="GR10">
        <v>-1</v>
      </c>
    </row>
    <row r="11" spans="1:200" x14ac:dyDescent="0.2">
      <c r="A11">
        <f>ROW(Source!A26)</f>
        <v>26</v>
      </c>
      <c r="B11">
        <v>34711381</v>
      </c>
      <c r="C11">
        <v>34711451</v>
      </c>
      <c r="D11">
        <v>31528446</v>
      </c>
      <c r="E11">
        <v>1</v>
      </c>
      <c r="F11">
        <v>1</v>
      </c>
      <c r="G11">
        <v>1</v>
      </c>
      <c r="H11">
        <v>2</v>
      </c>
      <c r="I11" t="s">
        <v>190</v>
      </c>
      <c r="J11" t="s">
        <v>191</v>
      </c>
      <c r="K11" t="s">
        <v>192</v>
      </c>
      <c r="L11">
        <v>1368</v>
      </c>
      <c r="N11">
        <v>1011</v>
      </c>
      <c r="O11" t="s">
        <v>186</v>
      </c>
      <c r="P11" t="s">
        <v>186</v>
      </c>
      <c r="Q11">
        <v>1</v>
      </c>
      <c r="W11">
        <v>0</v>
      </c>
      <c r="X11">
        <v>-353815937</v>
      </c>
      <c r="Y11">
        <v>15.1</v>
      </c>
      <c r="AA11">
        <v>0</v>
      </c>
      <c r="AB11">
        <v>8.1</v>
      </c>
      <c r="AC11">
        <v>0</v>
      </c>
      <c r="AD11">
        <v>0</v>
      </c>
      <c r="AE11">
        <v>0</v>
      </c>
      <c r="AF11">
        <v>8.1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15.1</v>
      </c>
      <c r="AU11" t="s">
        <v>3</v>
      </c>
      <c r="AV11">
        <v>0</v>
      </c>
      <c r="AW11">
        <v>2</v>
      </c>
      <c r="AX11">
        <v>34711461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Y11*Source!I26</f>
        <v>0.42465729999999996</v>
      </c>
      <c r="CY11">
        <f>AB11</f>
        <v>8.1</v>
      </c>
      <c r="CZ11">
        <f>AF11</f>
        <v>8.1</v>
      </c>
      <c r="DA11">
        <f>AJ11</f>
        <v>1</v>
      </c>
      <c r="DB11">
        <f t="shared" si="3"/>
        <v>122.31</v>
      </c>
      <c r="DC11">
        <f t="shared" si="4"/>
        <v>0</v>
      </c>
      <c r="GQ11">
        <v>-1</v>
      </c>
      <c r="GR11">
        <v>-1</v>
      </c>
    </row>
    <row r="12" spans="1:200" x14ac:dyDescent="0.2">
      <c r="A12">
        <f>ROW(Source!A27)</f>
        <v>27</v>
      </c>
      <c r="B12">
        <v>34711382</v>
      </c>
      <c r="C12">
        <v>34711451</v>
      </c>
      <c r="D12">
        <v>31715651</v>
      </c>
      <c r="E12">
        <v>1</v>
      </c>
      <c r="F12">
        <v>1</v>
      </c>
      <c r="G12">
        <v>1</v>
      </c>
      <c r="H12">
        <v>1</v>
      </c>
      <c r="I12" t="s">
        <v>179</v>
      </c>
      <c r="J12" t="s">
        <v>3</v>
      </c>
      <c r="K12" t="s">
        <v>180</v>
      </c>
      <c r="L12">
        <v>1191</v>
      </c>
      <c r="N12">
        <v>1013</v>
      </c>
      <c r="O12" t="s">
        <v>174</v>
      </c>
      <c r="P12" t="s">
        <v>174</v>
      </c>
      <c r="Q12">
        <v>1</v>
      </c>
      <c r="W12">
        <v>0</v>
      </c>
      <c r="X12">
        <v>1069510174</v>
      </c>
      <c r="Y12">
        <v>62.2</v>
      </c>
      <c r="AA12">
        <v>0</v>
      </c>
      <c r="AB12">
        <v>0</v>
      </c>
      <c r="AC12">
        <v>0</v>
      </c>
      <c r="AD12">
        <v>176.05</v>
      </c>
      <c r="AE12">
        <v>0</v>
      </c>
      <c r="AF12">
        <v>0</v>
      </c>
      <c r="AG12">
        <v>0</v>
      </c>
      <c r="AH12">
        <v>9.6199999999999992</v>
      </c>
      <c r="AI12">
        <v>1</v>
      </c>
      <c r="AJ12">
        <v>1</v>
      </c>
      <c r="AK12">
        <v>1</v>
      </c>
      <c r="AL12">
        <v>18.3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62.2</v>
      </c>
      <c r="AU12" t="s">
        <v>3</v>
      </c>
      <c r="AV12">
        <v>1</v>
      </c>
      <c r="AW12">
        <v>2</v>
      </c>
      <c r="AX12">
        <v>34711457</v>
      </c>
      <c r="AY12">
        <v>1</v>
      </c>
      <c r="AZ12">
        <v>0</v>
      </c>
      <c r="BA12">
        <v>19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Y12*Source!I27</f>
        <v>1.7492506000000001</v>
      </c>
      <c r="CY12">
        <f>AD12</f>
        <v>176.05</v>
      </c>
      <c r="CZ12">
        <f>AH12</f>
        <v>9.6199999999999992</v>
      </c>
      <c r="DA12">
        <f>AL12</f>
        <v>18.3</v>
      </c>
      <c r="DB12">
        <f t="shared" si="3"/>
        <v>598.36</v>
      </c>
      <c r="DC12">
        <f t="shared" si="4"/>
        <v>0</v>
      </c>
      <c r="GQ12">
        <v>-1</v>
      </c>
      <c r="GR12">
        <v>-1</v>
      </c>
    </row>
    <row r="13" spans="1:200" x14ac:dyDescent="0.2">
      <c r="A13">
        <f>ROW(Source!A27)</f>
        <v>27</v>
      </c>
      <c r="B13">
        <v>34711382</v>
      </c>
      <c r="C13">
        <v>34711451</v>
      </c>
      <c r="D13">
        <v>31709492</v>
      </c>
      <c r="E13">
        <v>1</v>
      </c>
      <c r="F13">
        <v>1</v>
      </c>
      <c r="G13">
        <v>1</v>
      </c>
      <c r="H13">
        <v>1</v>
      </c>
      <c r="I13" t="s">
        <v>181</v>
      </c>
      <c r="J13" t="s">
        <v>3</v>
      </c>
      <c r="K13" t="s">
        <v>182</v>
      </c>
      <c r="L13">
        <v>1191</v>
      </c>
      <c r="N13">
        <v>1013</v>
      </c>
      <c r="O13" t="s">
        <v>174</v>
      </c>
      <c r="P13" t="s">
        <v>174</v>
      </c>
      <c r="Q13">
        <v>1</v>
      </c>
      <c r="W13">
        <v>0</v>
      </c>
      <c r="X13">
        <v>-1417349443</v>
      </c>
      <c r="Y13">
        <v>3.48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18.3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3.48</v>
      </c>
      <c r="AU13" t="s">
        <v>3</v>
      </c>
      <c r="AV13">
        <v>2</v>
      </c>
      <c r="AW13">
        <v>2</v>
      </c>
      <c r="AX13">
        <v>34711458</v>
      </c>
      <c r="AY13">
        <v>1</v>
      </c>
      <c r="AZ13">
        <v>0</v>
      </c>
      <c r="BA13">
        <v>20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Y13*Source!I27</f>
        <v>9.7868039999999989E-2</v>
      </c>
      <c r="CY13">
        <f>AD13</f>
        <v>0</v>
      </c>
      <c r="CZ13">
        <f>AH13</f>
        <v>0</v>
      </c>
      <c r="DA13">
        <f>AL13</f>
        <v>1</v>
      </c>
      <c r="DB13">
        <f t="shared" si="3"/>
        <v>0</v>
      </c>
      <c r="DC13">
        <f t="shared" si="4"/>
        <v>0</v>
      </c>
      <c r="GQ13">
        <v>-1</v>
      </c>
      <c r="GR13">
        <v>-1</v>
      </c>
    </row>
    <row r="14" spans="1:200" x14ac:dyDescent="0.2">
      <c r="A14">
        <f>ROW(Source!A27)</f>
        <v>27</v>
      </c>
      <c r="B14">
        <v>34711382</v>
      </c>
      <c r="C14">
        <v>34711451</v>
      </c>
      <c r="D14">
        <v>31526753</v>
      </c>
      <c r="E14">
        <v>1</v>
      </c>
      <c r="F14">
        <v>1</v>
      </c>
      <c r="G14">
        <v>1</v>
      </c>
      <c r="H14">
        <v>2</v>
      </c>
      <c r="I14" t="s">
        <v>183</v>
      </c>
      <c r="J14" t="s">
        <v>184</v>
      </c>
      <c r="K14" t="s">
        <v>185</v>
      </c>
      <c r="L14">
        <v>1368</v>
      </c>
      <c r="N14">
        <v>1011</v>
      </c>
      <c r="O14" t="s">
        <v>186</v>
      </c>
      <c r="P14" t="s">
        <v>186</v>
      </c>
      <c r="Q14">
        <v>1</v>
      </c>
      <c r="W14">
        <v>0</v>
      </c>
      <c r="X14">
        <v>-1718674368</v>
      </c>
      <c r="Y14">
        <v>1.74</v>
      </c>
      <c r="AA14">
        <v>0</v>
      </c>
      <c r="AB14">
        <v>1399.88</v>
      </c>
      <c r="AC14">
        <v>247.05</v>
      </c>
      <c r="AD14">
        <v>0</v>
      </c>
      <c r="AE14">
        <v>0</v>
      </c>
      <c r="AF14">
        <v>111.99</v>
      </c>
      <c r="AG14">
        <v>13.5</v>
      </c>
      <c r="AH14">
        <v>0</v>
      </c>
      <c r="AI14">
        <v>1</v>
      </c>
      <c r="AJ14">
        <v>12.5</v>
      </c>
      <c r="AK14">
        <v>18.3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1.74</v>
      </c>
      <c r="AU14" t="s">
        <v>3</v>
      </c>
      <c r="AV14">
        <v>0</v>
      </c>
      <c r="AW14">
        <v>2</v>
      </c>
      <c r="AX14">
        <v>34711459</v>
      </c>
      <c r="AY14">
        <v>1</v>
      </c>
      <c r="AZ14">
        <v>0</v>
      </c>
      <c r="BA14">
        <v>21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Y14*Source!I27</f>
        <v>4.8934019999999995E-2</v>
      </c>
      <c r="CY14">
        <f>AB14</f>
        <v>1399.88</v>
      </c>
      <c r="CZ14">
        <f>AF14</f>
        <v>111.99</v>
      </c>
      <c r="DA14">
        <f>AJ14</f>
        <v>12.5</v>
      </c>
      <c r="DB14">
        <f t="shared" si="3"/>
        <v>194.86</v>
      </c>
      <c r="DC14">
        <f t="shared" si="4"/>
        <v>23.49</v>
      </c>
      <c r="GQ14">
        <v>-1</v>
      </c>
      <c r="GR14">
        <v>-1</v>
      </c>
    </row>
    <row r="15" spans="1:200" x14ac:dyDescent="0.2">
      <c r="A15">
        <f>ROW(Source!A27)</f>
        <v>27</v>
      </c>
      <c r="B15">
        <v>34711382</v>
      </c>
      <c r="C15">
        <v>34711451</v>
      </c>
      <c r="D15">
        <v>31528142</v>
      </c>
      <c r="E15">
        <v>1</v>
      </c>
      <c r="F15">
        <v>1</v>
      </c>
      <c r="G15">
        <v>1</v>
      </c>
      <c r="H15">
        <v>2</v>
      </c>
      <c r="I15" t="s">
        <v>187</v>
      </c>
      <c r="J15" t="s">
        <v>188</v>
      </c>
      <c r="K15" t="s">
        <v>189</v>
      </c>
      <c r="L15">
        <v>1368</v>
      </c>
      <c r="N15">
        <v>1011</v>
      </c>
      <c r="O15" t="s">
        <v>186</v>
      </c>
      <c r="P15" t="s">
        <v>186</v>
      </c>
      <c r="Q15">
        <v>1</v>
      </c>
      <c r="W15">
        <v>0</v>
      </c>
      <c r="X15">
        <v>1372534845</v>
      </c>
      <c r="Y15">
        <v>1.74</v>
      </c>
      <c r="AA15">
        <v>0</v>
      </c>
      <c r="AB15">
        <v>821.38</v>
      </c>
      <c r="AC15">
        <v>212.28</v>
      </c>
      <c r="AD15">
        <v>0</v>
      </c>
      <c r="AE15">
        <v>0</v>
      </c>
      <c r="AF15">
        <v>65.709999999999994</v>
      </c>
      <c r="AG15">
        <v>11.6</v>
      </c>
      <c r="AH15">
        <v>0</v>
      </c>
      <c r="AI15">
        <v>1</v>
      </c>
      <c r="AJ15">
        <v>12.5</v>
      </c>
      <c r="AK15">
        <v>18.3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1.74</v>
      </c>
      <c r="AU15" t="s">
        <v>3</v>
      </c>
      <c r="AV15">
        <v>0</v>
      </c>
      <c r="AW15">
        <v>2</v>
      </c>
      <c r="AX15">
        <v>34711460</v>
      </c>
      <c r="AY15">
        <v>1</v>
      </c>
      <c r="AZ15">
        <v>0</v>
      </c>
      <c r="BA15">
        <v>22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Y15*Source!I27</f>
        <v>4.8934019999999995E-2</v>
      </c>
      <c r="CY15">
        <f>AB15</f>
        <v>821.38</v>
      </c>
      <c r="CZ15">
        <f>AF15</f>
        <v>65.709999999999994</v>
      </c>
      <c r="DA15">
        <f>AJ15</f>
        <v>12.5</v>
      </c>
      <c r="DB15">
        <f t="shared" si="3"/>
        <v>114.34</v>
      </c>
      <c r="DC15">
        <f t="shared" si="4"/>
        <v>20.18</v>
      </c>
      <c r="GQ15">
        <v>-1</v>
      </c>
      <c r="GR15">
        <v>-1</v>
      </c>
    </row>
    <row r="16" spans="1:200" x14ac:dyDescent="0.2">
      <c r="A16">
        <f>ROW(Source!A27)</f>
        <v>27</v>
      </c>
      <c r="B16">
        <v>34711382</v>
      </c>
      <c r="C16">
        <v>34711451</v>
      </c>
      <c r="D16">
        <v>31528446</v>
      </c>
      <c r="E16">
        <v>1</v>
      </c>
      <c r="F16">
        <v>1</v>
      </c>
      <c r="G16">
        <v>1</v>
      </c>
      <c r="H16">
        <v>2</v>
      </c>
      <c r="I16" t="s">
        <v>190</v>
      </c>
      <c r="J16" t="s">
        <v>191</v>
      </c>
      <c r="K16" t="s">
        <v>192</v>
      </c>
      <c r="L16">
        <v>1368</v>
      </c>
      <c r="N16">
        <v>1011</v>
      </c>
      <c r="O16" t="s">
        <v>186</v>
      </c>
      <c r="P16" t="s">
        <v>186</v>
      </c>
      <c r="Q16">
        <v>1</v>
      </c>
      <c r="W16">
        <v>0</v>
      </c>
      <c r="X16">
        <v>-353815937</v>
      </c>
      <c r="Y16">
        <v>15.1</v>
      </c>
      <c r="AA16">
        <v>0</v>
      </c>
      <c r="AB16">
        <v>101.25</v>
      </c>
      <c r="AC16">
        <v>0</v>
      </c>
      <c r="AD16">
        <v>0</v>
      </c>
      <c r="AE16">
        <v>0</v>
      </c>
      <c r="AF16">
        <v>8.1</v>
      </c>
      <c r="AG16">
        <v>0</v>
      </c>
      <c r="AH16">
        <v>0</v>
      </c>
      <c r="AI16">
        <v>1</v>
      </c>
      <c r="AJ16">
        <v>12.5</v>
      </c>
      <c r="AK16">
        <v>18.3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15.1</v>
      </c>
      <c r="AU16" t="s">
        <v>3</v>
      </c>
      <c r="AV16">
        <v>0</v>
      </c>
      <c r="AW16">
        <v>2</v>
      </c>
      <c r="AX16">
        <v>34711461</v>
      </c>
      <c r="AY16">
        <v>1</v>
      </c>
      <c r="AZ16">
        <v>0</v>
      </c>
      <c r="BA16">
        <v>23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Y16*Source!I27</f>
        <v>0.42465729999999996</v>
      </c>
      <c r="CY16">
        <f>AB16</f>
        <v>101.25</v>
      </c>
      <c r="CZ16">
        <f>AF16</f>
        <v>8.1</v>
      </c>
      <c r="DA16">
        <f>AJ16</f>
        <v>12.5</v>
      </c>
      <c r="DB16">
        <f t="shared" si="3"/>
        <v>122.31</v>
      </c>
      <c r="DC16">
        <f t="shared" si="4"/>
        <v>0</v>
      </c>
      <c r="GQ16">
        <v>-1</v>
      </c>
      <c r="GR16">
        <v>-1</v>
      </c>
    </row>
    <row r="17" spans="1:200" x14ac:dyDescent="0.2">
      <c r="A17">
        <f>ROW(Source!A28)</f>
        <v>28</v>
      </c>
      <c r="B17">
        <v>34711381</v>
      </c>
      <c r="C17">
        <v>34711469</v>
      </c>
      <c r="D17">
        <v>31709494</v>
      </c>
      <c r="E17">
        <v>1</v>
      </c>
      <c r="F17">
        <v>1</v>
      </c>
      <c r="G17">
        <v>1</v>
      </c>
      <c r="H17">
        <v>1</v>
      </c>
      <c r="I17" t="s">
        <v>193</v>
      </c>
      <c r="J17" t="s">
        <v>3</v>
      </c>
      <c r="K17" t="s">
        <v>194</v>
      </c>
      <c r="L17">
        <v>1191</v>
      </c>
      <c r="N17">
        <v>1013</v>
      </c>
      <c r="O17" t="s">
        <v>174</v>
      </c>
      <c r="P17" t="s">
        <v>174</v>
      </c>
      <c r="Q17">
        <v>1</v>
      </c>
      <c r="W17">
        <v>0</v>
      </c>
      <c r="X17">
        <v>-1081351934</v>
      </c>
      <c r="Y17">
        <v>19</v>
      </c>
      <c r="AA17">
        <v>0</v>
      </c>
      <c r="AB17">
        <v>0</v>
      </c>
      <c r="AC17">
        <v>0</v>
      </c>
      <c r="AD17">
        <v>9.4</v>
      </c>
      <c r="AE17">
        <v>0</v>
      </c>
      <c r="AF17">
        <v>0</v>
      </c>
      <c r="AG17">
        <v>0</v>
      </c>
      <c r="AH17">
        <v>9.4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19</v>
      </c>
      <c r="AU17" t="s">
        <v>3</v>
      </c>
      <c r="AV17">
        <v>1</v>
      </c>
      <c r="AW17">
        <v>2</v>
      </c>
      <c r="AX17">
        <v>34711475</v>
      </c>
      <c r="AY17">
        <v>1</v>
      </c>
      <c r="AZ17">
        <v>0</v>
      </c>
      <c r="BA17">
        <v>31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Y17*Source!I28</f>
        <v>0.38</v>
      </c>
      <c r="CY17">
        <f>AD17</f>
        <v>9.4</v>
      </c>
      <c r="CZ17">
        <f>AH17</f>
        <v>9.4</v>
      </c>
      <c r="DA17">
        <f>AL17</f>
        <v>1</v>
      </c>
      <c r="DB17">
        <f t="shared" si="3"/>
        <v>178.6</v>
      </c>
      <c r="DC17">
        <f t="shared" si="4"/>
        <v>0</v>
      </c>
      <c r="GQ17">
        <v>-1</v>
      </c>
      <c r="GR17">
        <v>-1</v>
      </c>
    </row>
    <row r="18" spans="1:200" x14ac:dyDescent="0.2">
      <c r="A18">
        <f>ROW(Source!A28)</f>
        <v>28</v>
      </c>
      <c r="B18">
        <v>34711381</v>
      </c>
      <c r="C18">
        <v>34711469</v>
      </c>
      <c r="D18">
        <v>31709492</v>
      </c>
      <c r="E18">
        <v>1</v>
      </c>
      <c r="F18">
        <v>1</v>
      </c>
      <c r="G18">
        <v>1</v>
      </c>
      <c r="H18">
        <v>1</v>
      </c>
      <c r="I18" t="s">
        <v>181</v>
      </c>
      <c r="J18" t="s">
        <v>3</v>
      </c>
      <c r="K18" t="s">
        <v>182</v>
      </c>
      <c r="L18">
        <v>1191</v>
      </c>
      <c r="N18">
        <v>1013</v>
      </c>
      <c r="O18" t="s">
        <v>174</v>
      </c>
      <c r="P18" t="s">
        <v>174</v>
      </c>
      <c r="Q18">
        <v>1</v>
      </c>
      <c r="W18">
        <v>0</v>
      </c>
      <c r="X18">
        <v>-1417349443</v>
      </c>
      <c r="Y18">
        <v>0.38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0.38</v>
      </c>
      <c r="AU18" t="s">
        <v>3</v>
      </c>
      <c r="AV18">
        <v>2</v>
      </c>
      <c r="AW18">
        <v>2</v>
      </c>
      <c r="AX18">
        <v>34711476</v>
      </c>
      <c r="AY18">
        <v>1</v>
      </c>
      <c r="AZ18">
        <v>0</v>
      </c>
      <c r="BA18">
        <v>32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Y18*Source!I28</f>
        <v>7.6E-3</v>
      </c>
      <c r="CY18">
        <f>AD18</f>
        <v>0</v>
      </c>
      <c r="CZ18">
        <f>AH18</f>
        <v>0</v>
      </c>
      <c r="DA18">
        <f>AL18</f>
        <v>1</v>
      </c>
      <c r="DB18">
        <f t="shared" si="3"/>
        <v>0</v>
      </c>
      <c r="DC18">
        <f t="shared" si="4"/>
        <v>0</v>
      </c>
      <c r="GQ18">
        <v>-1</v>
      </c>
      <c r="GR18">
        <v>-1</v>
      </c>
    </row>
    <row r="19" spans="1:200" x14ac:dyDescent="0.2">
      <c r="A19">
        <f>ROW(Source!A28)</f>
        <v>28</v>
      </c>
      <c r="B19">
        <v>34711381</v>
      </c>
      <c r="C19">
        <v>34711469</v>
      </c>
      <c r="D19">
        <v>31526753</v>
      </c>
      <c r="E19">
        <v>1</v>
      </c>
      <c r="F19">
        <v>1</v>
      </c>
      <c r="G19">
        <v>1</v>
      </c>
      <c r="H19">
        <v>2</v>
      </c>
      <c r="I19" t="s">
        <v>183</v>
      </c>
      <c r="J19" t="s">
        <v>184</v>
      </c>
      <c r="K19" t="s">
        <v>185</v>
      </c>
      <c r="L19">
        <v>1368</v>
      </c>
      <c r="N19">
        <v>1011</v>
      </c>
      <c r="O19" t="s">
        <v>186</v>
      </c>
      <c r="P19" t="s">
        <v>186</v>
      </c>
      <c r="Q19">
        <v>1</v>
      </c>
      <c r="W19">
        <v>0</v>
      </c>
      <c r="X19">
        <v>-1718674368</v>
      </c>
      <c r="Y19">
        <v>0.19</v>
      </c>
      <c r="AA19">
        <v>0</v>
      </c>
      <c r="AB19">
        <v>111.99</v>
      </c>
      <c r="AC19">
        <v>13.5</v>
      </c>
      <c r="AD19">
        <v>0</v>
      </c>
      <c r="AE19">
        <v>0</v>
      </c>
      <c r="AF19">
        <v>111.99</v>
      </c>
      <c r="AG19">
        <v>13.5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0.19</v>
      </c>
      <c r="AU19" t="s">
        <v>3</v>
      </c>
      <c r="AV19">
        <v>0</v>
      </c>
      <c r="AW19">
        <v>2</v>
      </c>
      <c r="AX19">
        <v>34711477</v>
      </c>
      <c r="AY19">
        <v>1</v>
      </c>
      <c r="AZ19">
        <v>0</v>
      </c>
      <c r="BA19">
        <v>33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Y19*Source!I28</f>
        <v>3.8E-3</v>
      </c>
      <c r="CY19">
        <f>AB19</f>
        <v>111.99</v>
      </c>
      <c r="CZ19">
        <f>AF19</f>
        <v>111.99</v>
      </c>
      <c r="DA19">
        <f>AJ19</f>
        <v>1</v>
      </c>
      <c r="DB19">
        <f t="shared" si="3"/>
        <v>21.28</v>
      </c>
      <c r="DC19">
        <f t="shared" si="4"/>
        <v>2.57</v>
      </c>
      <c r="GQ19">
        <v>-1</v>
      </c>
      <c r="GR19">
        <v>-1</v>
      </c>
    </row>
    <row r="20" spans="1:200" x14ac:dyDescent="0.2">
      <c r="A20">
        <f>ROW(Source!A28)</f>
        <v>28</v>
      </c>
      <c r="B20">
        <v>34711381</v>
      </c>
      <c r="C20">
        <v>34711469</v>
      </c>
      <c r="D20">
        <v>31528142</v>
      </c>
      <c r="E20">
        <v>1</v>
      </c>
      <c r="F20">
        <v>1</v>
      </c>
      <c r="G20">
        <v>1</v>
      </c>
      <c r="H20">
        <v>2</v>
      </c>
      <c r="I20" t="s">
        <v>187</v>
      </c>
      <c r="J20" t="s">
        <v>188</v>
      </c>
      <c r="K20" t="s">
        <v>189</v>
      </c>
      <c r="L20">
        <v>1368</v>
      </c>
      <c r="N20">
        <v>1011</v>
      </c>
      <c r="O20" t="s">
        <v>186</v>
      </c>
      <c r="P20" t="s">
        <v>186</v>
      </c>
      <c r="Q20">
        <v>1</v>
      </c>
      <c r="W20">
        <v>0</v>
      </c>
      <c r="X20">
        <v>1372534845</v>
      </c>
      <c r="Y20">
        <v>0.19</v>
      </c>
      <c r="AA20">
        <v>0</v>
      </c>
      <c r="AB20">
        <v>65.709999999999994</v>
      </c>
      <c r="AC20">
        <v>11.6</v>
      </c>
      <c r="AD20">
        <v>0</v>
      </c>
      <c r="AE20">
        <v>0</v>
      </c>
      <c r="AF20">
        <v>65.709999999999994</v>
      </c>
      <c r="AG20">
        <v>11.6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0.19</v>
      </c>
      <c r="AU20" t="s">
        <v>3</v>
      </c>
      <c r="AV20">
        <v>0</v>
      </c>
      <c r="AW20">
        <v>2</v>
      </c>
      <c r="AX20">
        <v>34711478</v>
      </c>
      <c r="AY20">
        <v>1</v>
      </c>
      <c r="AZ20">
        <v>0</v>
      </c>
      <c r="BA20">
        <v>34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Y20*Source!I28</f>
        <v>3.8E-3</v>
      </c>
      <c r="CY20">
        <f>AB20</f>
        <v>65.709999999999994</v>
      </c>
      <c r="CZ20">
        <f>AF20</f>
        <v>65.709999999999994</v>
      </c>
      <c r="DA20">
        <f>AJ20</f>
        <v>1</v>
      </c>
      <c r="DB20">
        <f t="shared" si="3"/>
        <v>12.48</v>
      </c>
      <c r="DC20">
        <f t="shared" si="4"/>
        <v>2.2000000000000002</v>
      </c>
      <c r="GQ20">
        <v>-1</v>
      </c>
      <c r="GR20">
        <v>-1</v>
      </c>
    </row>
    <row r="21" spans="1:200" x14ac:dyDescent="0.2">
      <c r="A21">
        <f>ROW(Source!A28)</f>
        <v>28</v>
      </c>
      <c r="B21">
        <v>34711381</v>
      </c>
      <c r="C21">
        <v>34711469</v>
      </c>
      <c r="D21">
        <v>31528446</v>
      </c>
      <c r="E21">
        <v>1</v>
      </c>
      <c r="F21">
        <v>1</v>
      </c>
      <c r="G21">
        <v>1</v>
      </c>
      <c r="H21">
        <v>2</v>
      </c>
      <c r="I21" t="s">
        <v>190</v>
      </c>
      <c r="J21" t="s">
        <v>191</v>
      </c>
      <c r="K21" t="s">
        <v>192</v>
      </c>
      <c r="L21">
        <v>1368</v>
      </c>
      <c r="N21">
        <v>1011</v>
      </c>
      <c r="O21" t="s">
        <v>186</v>
      </c>
      <c r="P21" t="s">
        <v>186</v>
      </c>
      <c r="Q21">
        <v>1</v>
      </c>
      <c r="W21">
        <v>0</v>
      </c>
      <c r="X21">
        <v>-353815937</v>
      </c>
      <c r="Y21">
        <v>3.36</v>
      </c>
      <c r="AA21">
        <v>0</v>
      </c>
      <c r="AB21">
        <v>8.1</v>
      </c>
      <c r="AC21">
        <v>0</v>
      </c>
      <c r="AD21">
        <v>0</v>
      </c>
      <c r="AE21">
        <v>0</v>
      </c>
      <c r="AF21">
        <v>8.1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3.36</v>
      </c>
      <c r="AU21" t="s">
        <v>3</v>
      </c>
      <c r="AV21">
        <v>0</v>
      </c>
      <c r="AW21">
        <v>2</v>
      </c>
      <c r="AX21">
        <v>34711479</v>
      </c>
      <c r="AY21">
        <v>1</v>
      </c>
      <c r="AZ21">
        <v>0</v>
      </c>
      <c r="BA21">
        <v>35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Y21*Source!I28</f>
        <v>6.7199999999999996E-2</v>
      </c>
      <c r="CY21">
        <f>AB21</f>
        <v>8.1</v>
      </c>
      <c r="CZ21">
        <f>AF21</f>
        <v>8.1</v>
      </c>
      <c r="DA21">
        <f>AJ21</f>
        <v>1</v>
      </c>
      <c r="DB21">
        <f t="shared" si="3"/>
        <v>27.22</v>
      </c>
      <c r="DC21">
        <f t="shared" si="4"/>
        <v>0</v>
      </c>
      <c r="GQ21">
        <v>-1</v>
      </c>
      <c r="GR21">
        <v>-1</v>
      </c>
    </row>
    <row r="22" spans="1:200" x14ac:dyDescent="0.2">
      <c r="A22">
        <f>ROW(Source!A29)</f>
        <v>29</v>
      </c>
      <c r="B22">
        <v>34711382</v>
      </c>
      <c r="C22">
        <v>34711469</v>
      </c>
      <c r="D22">
        <v>31709494</v>
      </c>
      <c r="E22">
        <v>1</v>
      </c>
      <c r="F22">
        <v>1</v>
      </c>
      <c r="G22">
        <v>1</v>
      </c>
      <c r="H22">
        <v>1</v>
      </c>
      <c r="I22" t="s">
        <v>193</v>
      </c>
      <c r="J22" t="s">
        <v>3</v>
      </c>
      <c r="K22" t="s">
        <v>194</v>
      </c>
      <c r="L22">
        <v>1191</v>
      </c>
      <c r="N22">
        <v>1013</v>
      </c>
      <c r="O22" t="s">
        <v>174</v>
      </c>
      <c r="P22" t="s">
        <v>174</v>
      </c>
      <c r="Q22">
        <v>1</v>
      </c>
      <c r="W22">
        <v>0</v>
      </c>
      <c r="X22">
        <v>-1081351934</v>
      </c>
      <c r="Y22">
        <v>19</v>
      </c>
      <c r="AA22">
        <v>0</v>
      </c>
      <c r="AB22">
        <v>0</v>
      </c>
      <c r="AC22">
        <v>0</v>
      </c>
      <c r="AD22">
        <v>172.02</v>
      </c>
      <c r="AE22">
        <v>0</v>
      </c>
      <c r="AF22">
        <v>0</v>
      </c>
      <c r="AG22">
        <v>0</v>
      </c>
      <c r="AH22">
        <v>9.4</v>
      </c>
      <c r="AI22">
        <v>1</v>
      </c>
      <c r="AJ22">
        <v>1</v>
      </c>
      <c r="AK22">
        <v>1</v>
      </c>
      <c r="AL22">
        <v>18.3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19</v>
      </c>
      <c r="AU22" t="s">
        <v>3</v>
      </c>
      <c r="AV22">
        <v>1</v>
      </c>
      <c r="AW22">
        <v>2</v>
      </c>
      <c r="AX22">
        <v>34711475</v>
      </c>
      <c r="AY22">
        <v>1</v>
      </c>
      <c r="AZ22">
        <v>0</v>
      </c>
      <c r="BA22">
        <v>40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Y22*Source!I29</f>
        <v>0.38</v>
      </c>
      <c r="CY22">
        <f>AD22</f>
        <v>172.02</v>
      </c>
      <c r="CZ22">
        <f>AH22</f>
        <v>9.4</v>
      </c>
      <c r="DA22">
        <f>AL22</f>
        <v>18.3</v>
      </c>
      <c r="DB22">
        <f t="shared" si="3"/>
        <v>178.6</v>
      </c>
      <c r="DC22">
        <f t="shared" si="4"/>
        <v>0</v>
      </c>
      <c r="GQ22">
        <v>-1</v>
      </c>
      <c r="GR22">
        <v>-1</v>
      </c>
    </row>
    <row r="23" spans="1:200" x14ac:dyDescent="0.2">
      <c r="A23">
        <f>ROW(Source!A29)</f>
        <v>29</v>
      </c>
      <c r="B23">
        <v>34711382</v>
      </c>
      <c r="C23">
        <v>34711469</v>
      </c>
      <c r="D23">
        <v>31709492</v>
      </c>
      <c r="E23">
        <v>1</v>
      </c>
      <c r="F23">
        <v>1</v>
      </c>
      <c r="G23">
        <v>1</v>
      </c>
      <c r="H23">
        <v>1</v>
      </c>
      <c r="I23" t="s">
        <v>181</v>
      </c>
      <c r="J23" t="s">
        <v>3</v>
      </c>
      <c r="K23" t="s">
        <v>182</v>
      </c>
      <c r="L23">
        <v>1191</v>
      </c>
      <c r="N23">
        <v>1013</v>
      </c>
      <c r="O23" t="s">
        <v>174</v>
      </c>
      <c r="P23" t="s">
        <v>174</v>
      </c>
      <c r="Q23">
        <v>1</v>
      </c>
      <c r="W23">
        <v>0</v>
      </c>
      <c r="X23">
        <v>-1417349443</v>
      </c>
      <c r="Y23">
        <v>0.38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18.3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0.38</v>
      </c>
      <c r="AU23" t="s">
        <v>3</v>
      </c>
      <c r="AV23">
        <v>2</v>
      </c>
      <c r="AW23">
        <v>2</v>
      </c>
      <c r="AX23">
        <v>34711476</v>
      </c>
      <c r="AY23">
        <v>1</v>
      </c>
      <c r="AZ23">
        <v>0</v>
      </c>
      <c r="BA23">
        <v>41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Y23*Source!I29</f>
        <v>7.6E-3</v>
      </c>
      <c r="CY23">
        <f>AD23</f>
        <v>0</v>
      </c>
      <c r="CZ23">
        <f>AH23</f>
        <v>0</v>
      </c>
      <c r="DA23">
        <f>AL23</f>
        <v>1</v>
      </c>
      <c r="DB23">
        <f t="shared" si="3"/>
        <v>0</v>
      </c>
      <c r="DC23">
        <f t="shared" si="4"/>
        <v>0</v>
      </c>
      <c r="GQ23">
        <v>-1</v>
      </c>
      <c r="GR23">
        <v>-1</v>
      </c>
    </row>
    <row r="24" spans="1:200" x14ac:dyDescent="0.2">
      <c r="A24">
        <f>ROW(Source!A29)</f>
        <v>29</v>
      </c>
      <c r="B24">
        <v>34711382</v>
      </c>
      <c r="C24">
        <v>34711469</v>
      </c>
      <c r="D24">
        <v>31526753</v>
      </c>
      <c r="E24">
        <v>1</v>
      </c>
      <c r="F24">
        <v>1</v>
      </c>
      <c r="G24">
        <v>1</v>
      </c>
      <c r="H24">
        <v>2</v>
      </c>
      <c r="I24" t="s">
        <v>183</v>
      </c>
      <c r="J24" t="s">
        <v>184</v>
      </c>
      <c r="K24" t="s">
        <v>185</v>
      </c>
      <c r="L24">
        <v>1368</v>
      </c>
      <c r="N24">
        <v>1011</v>
      </c>
      <c r="O24" t="s">
        <v>186</v>
      </c>
      <c r="P24" t="s">
        <v>186</v>
      </c>
      <c r="Q24">
        <v>1</v>
      </c>
      <c r="W24">
        <v>0</v>
      </c>
      <c r="X24">
        <v>-1718674368</v>
      </c>
      <c r="Y24">
        <v>0.19</v>
      </c>
      <c r="AA24">
        <v>0</v>
      </c>
      <c r="AB24">
        <v>1399.88</v>
      </c>
      <c r="AC24">
        <v>247.05</v>
      </c>
      <c r="AD24">
        <v>0</v>
      </c>
      <c r="AE24">
        <v>0</v>
      </c>
      <c r="AF24">
        <v>111.99</v>
      </c>
      <c r="AG24">
        <v>13.5</v>
      </c>
      <c r="AH24">
        <v>0</v>
      </c>
      <c r="AI24">
        <v>1</v>
      </c>
      <c r="AJ24">
        <v>12.5</v>
      </c>
      <c r="AK24">
        <v>18.3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0.19</v>
      </c>
      <c r="AU24" t="s">
        <v>3</v>
      </c>
      <c r="AV24">
        <v>0</v>
      </c>
      <c r="AW24">
        <v>2</v>
      </c>
      <c r="AX24">
        <v>34711477</v>
      </c>
      <c r="AY24">
        <v>1</v>
      </c>
      <c r="AZ24">
        <v>0</v>
      </c>
      <c r="BA24">
        <v>42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Y24*Source!I29</f>
        <v>3.8E-3</v>
      </c>
      <c r="CY24">
        <f>AB24</f>
        <v>1399.88</v>
      </c>
      <c r="CZ24">
        <f>AF24</f>
        <v>111.99</v>
      </c>
      <c r="DA24">
        <f>AJ24</f>
        <v>12.5</v>
      </c>
      <c r="DB24">
        <f t="shared" si="3"/>
        <v>21.28</v>
      </c>
      <c r="DC24">
        <f t="shared" si="4"/>
        <v>2.57</v>
      </c>
      <c r="GQ24">
        <v>-1</v>
      </c>
      <c r="GR24">
        <v>-1</v>
      </c>
    </row>
    <row r="25" spans="1:200" x14ac:dyDescent="0.2">
      <c r="A25">
        <f>ROW(Source!A29)</f>
        <v>29</v>
      </c>
      <c r="B25">
        <v>34711382</v>
      </c>
      <c r="C25">
        <v>34711469</v>
      </c>
      <c r="D25">
        <v>31528142</v>
      </c>
      <c r="E25">
        <v>1</v>
      </c>
      <c r="F25">
        <v>1</v>
      </c>
      <c r="G25">
        <v>1</v>
      </c>
      <c r="H25">
        <v>2</v>
      </c>
      <c r="I25" t="s">
        <v>187</v>
      </c>
      <c r="J25" t="s">
        <v>188</v>
      </c>
      <c r="K25" t="s">
        <v>189</v>
      </c>
      <c r="L25">
        <v>1368</v>
      </c>
      <c r="N25">
        <v>1011</v>
      </c>
      <c r="O25" t="s">
        <v>186</v>
      </c>
      <c r="P25" t="s">
        <v>186</v>
      </c>
      <c r="Q25">
        <v>1</v>
      </c>
      <c r="W25">
        <v>0</v>
      </c>
      <c r="X25">
        <v>1372534845</v>
      </c>
      <c r="Y25">
        <v>0.19</v>
      </c>
      <c r="AA25">
        <v>0</v>
      </c>
      <c r="AB25">
        <v>821.38</v>
      </c>
      <c r="AC25">
        <v>212.28</v>
      </c>
      <c r="AD25">
        <v>0</v>
      </c>
      <c r="AE25">
        <v>0</v>
      </c>
      <c r="AF25">
        <v>65.709999999999994</v>
      </c>
      <c r="AG25">
        <v>11.6</v>
      </c>
      <c r="AH25">
        <v>0</v>
      </c>
      <c r="AI25">
        <v>1</v>
      </c>
      <c r="AJ25">
        <v>12.5</v>
      </c>
      <c r="AK25">
        <v>18.3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0.19</v>
      </c>
      <c r="AU25" t="s">
        <v>3</v>
      </c>
      <c r="AV25">
        <v>0</v>
      </c>
      <c r="AW25">
        <v>2</v>
      </c>
      <c r="AX25">
        <v>34711478</v>
      </c>
      <c r="AY25">
        <v>1</v>
      </c>
      <c r="AZ25">
        <v>0</v>
      </c>
      <c r="BA25">
        <v>43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Y25*Source!I29</f>
        <v>3.8E-3</v>
      </c>
      <c r="CY25">
        <f>AB25</f>
        <v>821.38</v>
      </c>
      <c r="CZ25">
        <f>AF25</f>
        <v>65.709999999999994</v>
      </c>
      <c r="DA25">
        <f>AJ25</f>
        <v>12.5</v>
      </c>
      <c r="DB25">
        <f t="shared" si="3"/>
        <v>12.48</v>
      </c>
      <c r="DC25">
        <f t="shared" si="4"/>
        <v>2.2000000000000002</v>
      </c>
      <c r="GQ25">
        <v>-1</v>
      </c>
      <c r="GR25">
        <v>-1</v>
      </c>
    </row>
    <row r="26" spans="1:200" x14ac:dyDescent="0.2">
      <c r="A26">
        <f>ROW(Source!A29)</f>
        <v>29</v>
      </c>
      <c r="B26">
        <v>34711382</v>
      </c>
      <c r="C26">
        <v>34711469</v>
      </c>
      <c r="D26">
        <v>31528446</v>
      </c>
      <c r="E26">
        <v>1</v>
      </c>
      <c r="F26">
        <v>1</v>
      </c>
      <c r="G26">
        <v>1</v>
      </c>
      <c r="H26">
        <v>2</v>
      </c>
      <c r="I26" t="s">
        <v>190</v>
      </c>
      <c r="J26" t="s">
        <v>191</v>
      </c>
      <c r="K26" t="s">
        <v>192</v>
      </c>
      <c r="L26">
        <v>1368</v>
      </c>
      <c r="N26">
        <v>1011</v>
      </c>
      <c r="O26" t="s">
        <v>186</v>
      </c>
      <c r="P26" t="s">
        <v>186</v>
      </c>
      <c r="Q26">
        <v>1</v>
      </c>
      <c r="W26">
        <v>0</v>
      </c>
      <c r="X26">
        <v>-353815937</v>
      </c>
      <c r="Y26">
        <v>3.36</v>
      </c>
      <c r="AA26">
        <v>0</v>
      </c>
      <c r="AB26">
        <v>101.25</v>
      </c>
      <c r="AC26">
        <v>0</v>
      </c>
      <c r="AD26">
        <v>0</v>
      </c>
      <c r="AE26">
        <v>0</v>
      </c>
      <c r="AF26">
        <v>8.1</v>
      </c>
      <c r="AG26">
        <v>0</v>
      </c>
      <c r="AH26">
        <v>0</v>
      </c>
      <c r="AI26">
        <v>1</v>
      </c>
      <c r="AJ26">
        <v>12.5</v>
      </c>
      <c r="AK26">
        <v>18.3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3.36</v>
      </c>
      <c r="AU26" t="s">
        <v>3</v>
      </c>
      <c r="AV26">
        <v>0</v>
      </c>
      <c r="AW26">
        <v>2</v>
      </c>
      <c r="AX26">
        <v>34711479</v>
      </c>
      <c r="AY26">
        <v>1</v>
      </c>
      <c r="AZ26">
        <v>0</v>
      </c>
      <c r="BA26">
        <v>44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Y26*Source!I29</f>
        <v>6.7199999999999996E-2</v>
      </c>
      <c r="CY26">
        <f>AB26</f>
        <v>101.25</v>
      </c>
      <c r="CZ26">
        <f>AF26</f>
        <v>8.1</v>
      </c>
      <c r="DA26">
        <f>AJ26</f>
        <v>12.5</v>
      </c>
      <c r="DB26">
        <f t="shared" si="3"/>
        <v>27.22</v>
      </c>
      <c r="DC26">
        <f t="shared" si="4"/>
        <v>0</v>
      </c>
      <c r="GQ26">
        <v>-1</v>
      </c>
      <c r="GR26">
        <v>-1</v>
      </c>
    </row>
    <row r="27" spans="1:200" x14ac:dyDescent="0.2">
      <c r="A27">
        <f>ROW(Source!A30)</f>
        <v>30</v>
      </c>
      <c r="B27">
        <v>34711381</v>
      </c>
      <c r="C27">
        <v>34711484</v>
      </c>
      <c r="D27">
        <v>32163326</v>
      </c>
      <c r="E27">
        <v>1</v>
      </c>
      <c r="F27">
        <v>1</v>
      </c>
      <c r="G27">
        <v>1</v>
      </c>
      <c r="H27">
        <v>1</v>
      </c>
      <c r="I27" t="s">
        <v>175</v>
      </c>
      <c r="J27" t="s">
        <v>3</v>
      </c>
      <c r="K27" t="s">
        <v>176</v>
      </c>
      <c r="L27">
        <v>1191</v>
      </c>
      <c r="N27">
        <v>1013</v>
      </c>
      <c r="O27" t="s">
        <v>174</v>
      </c>
      <c r="P27" t="s">
        <v>174</v>
      </c>
      <c r="Q27">
        <v>1</v>
      </c>
      <c r="W27">
        <v>0</v>
      </c>
      <c r="X27">
        <v>-1309109184</v>
      </c>
      <c r="Y27">
        <v>1.1299999999999999</v>
      </c>
      <c r="AA27">
        <v>0</v>
      </c>
      <c r="AB27">
        <v>0</v>
      </c>
      <c r="AC27">
        <v>0</v>
      </c>
      <c r="AD27">
        <v>9.17</v>
      </c>
      <c r="AE27">
        <v>0</v>
      </c>
      <c r="AF27">
        <v>0</v>
      </c>
      <c r="AG27">
        <v>0</v>
      </c>
      <c r="AH27">
        <v>9.17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1.1299999999999999</v>
      </c>
      <c r="AU27" t="s">
        <v>3</v>
      </c>
      <c r="AV27">
        <v>1</v>
      </c>
      <c r="AW27">
        <v>2</v>
      </c>
      <c r="AX27">
        <v>34711487</v>
      </c>
      <c r="AY27">
        <v>1</v>
      </c>
      <c r="AZ27">
        <v>0</v>
      </c>
      <c r="BA27">
        <v>49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Y27*Source!I30</f>
        <v>1.1299999999999999</v>
      </c>
      <c r="CY27">
        <f>AD27</f>
        <v>9.17</v>
      </c>
      <c r="CZ27">
        <f>AH27</f>
        <v>9.17</v>
      </c>
      <c r="DA27">
        <f>AL27</f>
        <v>1</v>
      </c>
      <c r="DB27">
        <f t="shared" si="3"/>
        <v>10.36</v>
      </c>
      <c r="DC27">
        <f t="shared" si="4"/>
        <v>0</v>
      </c>
      <c r="GQ27">
        <v>-1</v>
      </c>
      <c r="GR27">
        <v>-1</v>
      </c>
    </row>
    <row r="28" spans="1:200" x14ac:dyDescent="0.2">
      <c r="A28">
        <f>ROW(Source!A30)</f>
        <v>30</v>
      </c>
      <c r="B28">
        <v>34711381</v>
      </c>
      <c r="C28">
        <v>34711484</v>
      </c>
      <c r="D28">
        <v>32163380</v>
      </c>
      <c r="E28">
        <v>1</v>
      </c>
      <c r="F28">
        <v>1</v>
      </c>
      <c r="G28">
        <v>1</v>
      </c>
      <c r="H28">
        <v>1</v>
      </c>
      <c r="I28" t="s">
        <v>177</v>
      </c>
      <c r="J28" t="s">
        <v>3</v>
      </c>
      <c r="K28" t="s">
        <v>178</v>
      </c>
      <c r="L28">
        <v>1191</v>
      </c>
      <c r="N28">
        <v>1013</v>
      </c>
      <c r="O28" t="s">
        <v>174</v>
      </c>
      <c r="P28" t="s">
        <v>174</v>
      </c>
      <c r="Q28">
        <v>1</v>
      </c>
      <c r="W28">
        <v>0</v>
      </c>
      <c r="X28">
        <v>1818203118</v>
      </c>
      <c r="Y28">
        <v>1.7</v>
      </c>
      <c r="AA28">
        <v>0</v>
      </c>
      <c r="AB28">
        <v>0</v>
      </c>
      <c r="AC28">
        <v>0</v>
      </c>
      <c r="AD28">
        <v>14.09</v>
      </c>
      <c r="AE28">
        <v>0</v>
      </c>
      <c r="AF28">
        <v>0</v>
      </c>
      <c r="AG28">
        <v>0</v>
      </c>
      <c r="AH28">
        <v>14.09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1.7</v>
      </c>
      <c r="AU28" t="s">
        <v>3</v>
      </c>
      <c r="AV28">
        <v>1</v>
      </c>
      <c r="AW28">
        <v>2</v>
      </c>
      <c r="AX28">
        <v>34711488</v>
      </c>
      <c r="AY28">
        <v>1</v>
      </c>
      <c r="AZ28">
        <v>0</v>
      </c>
      <c r="BA28">
        <v>50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Y28*Source!I30</f>
        <v>1.7</v>
      </c>
      <c r="CY28">
        <f>AD28</f>
        <v>14.09</v>
      </c>
      <c r="CZ28">
        <f>AH28</f>
        <v>14.09</v>
      </c>
      <c r="DA28">
        <f>AL28</f>
        <v>1</v>
      </c>
      <c r="DB28">
        <f t="shared" si="3"/>
        <v>23.95</v>
      </c>
      <c r="DC28">
        <f t="shared" si="4"/>
        <v>0</v>
      </c>
      <c r="GQ28">
        <v>-1</v>
      </c>
      <c r="GR28">
        <v>-1</v>
      </c>
    </row>
    <row r="29" spans="1:200" x14ac:dyDescent="0.2">
      <c r="A29">
        <f>ROW(Source!A31)</f>
        <v>31</v>
      </c>
      <c r="B29">
        <v>34711382</v>
      </c>
      <c r="C29">
        <v>34711484</v>
      </c>
      <c r="D29">
        <v>32163326</v>
      </c>
      <c r="E29">
        <v>1</v>
      </c>
      <c r="F29">
        <v>1</v>
      </c>
      <c r="G29">
        <v>1</v>
      </c>
      <c r="H29">
        <v>1</v>
      </c>
      <c r="I29" t="s">
        <v>175</v>
      </c>
      <c r="J29" t="s">
        <v>3</v>
      </c>
      <c r="K29" t="s">
        <v>176</v>
      </c>
      <c r="L29">
        <v>1191</v>
      </c>
      <c r="N29">
        <v>1013</v>
      </c>
      <c r="O29" t="s">
        <v>174</v>
      </c>
      <c r="P29" t="s">
        <v>174</v>
      </c>
      <c r="Q29">
        <v>1</v>
      </c>
      <c r="W29">
        <v>0</v>
      </c>
      <c r="X29">
        <v>-1309109184</v>
      </c>
      <c r="Y29">
        <v>1.1299999999999999</v>
      </c>
      <c r="AA29">
        <v>0</v>
      </c>
      <c r="AB29">
        <v>0</v>
      </c>
      <c r="AC29">
        <v>0</v>
      </c>
      <c r="AD29">
        <v>167.81</v>
      </c>
      <c r="AE29">
        <v>0</v>
      </c>
      <c r="AF29">
        <v>0</v>
      </c>
      <c r="AG29">
        <v>0</v>
      </c>
      <c r="AH29">
        <v>9.17</v>
      </c>
      <c r="AI29">
        <v>1</v>
      </c>
      <c r="AJ29">
        <v>1</v>
      </c>
      <c r="AK29">
        <v>1</v>
      </c>
      <c r="AL29">
        <v>18.3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1.1299999999999999</v>
      </c>
      <c r="AU29" t="s">
        <v>3</v>
      </c>
      <c r="AV29">
        <v>1</v>
      </c>
      <c r="AW29">
        <v>2</v>
      </c>
      <c r="AX29">
        <v>34711487</v>
      </c>
      <c r="AY29">
        <v>1</v>
      </c>
      <c r="AZ29">
        <v>0</v>
      </c>
      <c r="BA29">
        <v>51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Y29*Source!I31</f>
        <v>1.1299999999999999</v>
      </c>
      <c r="CY29">
        <f>AD29</f>
        <v>167.81</v>
      </c>
      <c r="CZ29">
        <f>AH29</f>
        <v>9.17</v>
      </c>
      <c r="DA29">
        <f>AL29</f>
        <v>18.3</v>
      </c>
      <c r="DB29">
        <f t="shared" si="3"/>
        <v>10.36</v>
      </c>
      <c r="DC29">
        <f t="shared" si="4"/>
        <v>0</v>
      </c>
      <c r="GQ29">
        <v>-1</v>
      </c>
      <c r="GR29">
        <v>-1</v>
      </c>
    </row>
    <row r="30" spans="1:200" x14ac:dyDescent="0.2">
      <c r="A30">
        <f>ROW(Source!A31)</f>
        <v>31</v>
      </c>
      <c r="B30">
        <v>34711382</v>
      </c>
      <c r="C30">
        <v>34711484</v>
      </c>
      <c r="D30">
        <v>32163380</v>
      </c>
      <c r="E30">
        <v>1</v>
      </c>
      <c r="F30">
        <v>1</v>
      </c>
      <c r="G30">
        <v>1</v>
      </c>
      <c r="H30">
        <v>1</v>
      </c>
      <c r="I30" t="s">
        <v>177</v>
      </c>
      <c r="J30" t="s">
        <v>3</v>
      </c>
      <c r="K30" t="s">
        <v>178</v>
      </c>
      <c r="L30">
        <v>1191</v>
      </c>
      <c r="N30">
        <v>1013</v>
      </c>
      <c r="O30" t="s">
        <v>174</v>
      </c>
      <c r="P30" t="s">
        <v>174</v>
      </c>
      <c r="Q30">
        <v>1</v>
      </c>
      <c r="W30">
        <v>0</v>
      </c>
      <c r="X30">
        <v>1818203118</v>
      </c>
      <c r="Y30">
        <v>1.7</v>
      </c>
      <c r="AA30">
        <v>0</v>
      </c>
      <c r="AB30">
        <v>0</v>
      </c>
      <c r="AC30">
        <v>0</v>
      </c>
      <c r="AD30">
        <v>257.85000000000002</v>
      </c>
      <c r="AE30">
        <v>0</v>
      </c>
      <c r="AF30">
        <v>0</v>
      </c>
      <c r="AG30">
        <v>0</v>
      </c>
      <c r="AH30">
        <v>14.09</v>
      </c>
      <c r="AI30">
        <v>1</v>
      </c>
      <c r="AJ30">
        <v>1</v>
      </c>
      <c r="AK30">
        <v>1</v>
      </c>
      <c r="AL30">
        <v>18.3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1.7</v>
      </c>
      <c r="AU30" t="s">
        <v>3</v>
      </c>
      <c r="AV30">
        <v>1</v>
      </c>
      <c r="AW30">
        <v>2</v>
      </c>
      <c r="AX30">
        <v>34711488</v>
      </c>
      <c r="AY30">
        <v>1</v>
      </c>
      <c r="AZ30">
        <v>0</v>
      </c>
      <c r="BA30">
        <v>52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Y30*Source!I31</f>
        <v>1.7</v>
      </c>
      <c r="CY30">
        <f>AD30</f>
        <v>257.85000000000002</v>
      </c>
      <c r="CZ30">
        <f>AH30</f>
        <v>14.09</v>
      </c>
      <c r="DA30">
        <f>AL30</f>
        <v>18.3</v>
      </c>
      <c r="DB30">
        <f t="shared" si="3"/>
        <v>23.95</v>
      </c>
      <c r="DC30">
        <f t="shared" si="4"/>
        <v>0</v>
      </c>
      <c r="GQ30">
        <v>-1</v>
      </c>
      <c r="GR30">
        <v>-1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34711804</v>
      </c>
      <c r="C1">
        <v>34711803</v>
      </c>
      <c r="D1">
        <v>32163577</v>
      </c>
      <c r="E1">
        <v>1</v>
      </c>
      <c r="F1">
        <v>1</v>
      </c>
      <c r="G1">
        <v>1</v>
      </c>
      <c r="H1">
        <v>1</v>
      </c>
      <c r="I1" t="s">
        <v>172</v>
      </c>
      <c r="J1" t="s">
        <v>3</v>
      </c>
      <c r="K1" t="s">
        <v>173</v>
      </c>
      <c r="L1">
        <v>1191</v>
      </c>
      <c r="N1">
        <v>1013</v>
      </c>
      <c r="O1" t="s">
        <v>174</v>
      </c>
      <c r="P1" t="s">
        <v>174</v>
      </c>
      <c r="Q1">
        <v>1</v>
      </c>
      <c r="X1">
        <v>4.32</v>
      </c>
      <c r="Y1">
        <v>0</v>
      </c>
      <c r="Z1">
        <v>0</v>
      </c>
      <c r="AA1">
        <v>0</v>
      </c>
      <c r="AB1">
        <v>9.6199999999999992</v>
      </c>
      <c r="AC1">
        <v>0</v>
      </c>
      <c r="AD1">
        <v>1</v>
      </c>
      <c r="AE1">
        <v>1</v>
      </c>
      <c r="AF1" t="s">
        <v>3</v>
      </c>
      <c r="AG1">
        <v>4.32</v>
      </c>
      <c r="AH1">
        <v>2</v>
      </c>
      <c r="AI1">
        <v>34711804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34711805</v>
      </c>
      <c r="C2">
        <v>34711803</v>
      </c>
      <c r="D2">
        <v>32163326</v>
      </c>
      <c r="E2">
        <v>1</v>
      </c>
      <c r="F2">
        <v>1</v>
      </c>
      <c r="G2">
        <v>1</v>
      </c>
      <c r="H2">
        <v>1</v>
      </c>
      <c r="I2" t="s">
        <v>175</v>
      </c>
      <c r="J2" t="s">
        <v>3</v>
      </c>
      <c r="K2" t="s">
        <v>176</v>
      </c>
      <c r="L2">
        <v>1191</v>
      </c>
      <c r="N2">
        <v>1013</v>
      </c>
      <c r="O2" t="s">
        <v>174</v>
      </c>
      <c r="P2" t="s">
        <v>174</v>
      </c>
      <c r="Q2">
        <v>1</v>
      </c>
      <c r="X2">
        <v>4.32</v>
      </c>
      <c r="Y2">
        <v>0</v>
      </c>
      <c r="Z2">
        <v>0</v>
      </c>
      <c r="AA2">
        <v>0</v>
      </c>
      <c r="AB2">
        <v>9.17</v>
      </c>
      <c r="AC2">
        <v>0</v>
      </c>
      <c r="AD2">
        <v>1</v>
      </c>
      <c r="AE2">
        <v>1</v>
      </c>
      <c r="AF2" t="s">
        <v>3</v>
      </c>
      <c r="AG2">
        <v>4.32</v>
      </c>
      <c r="AH2">
        <v>2</v>
      </c>
      <c r="AI2">
        <v>34711805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34711806</v>
      </c>
      <c r="C3">
        <v>34711803</v>
      </c>
      <c r="D3">
        <v>32163380</v>
      </c>
      <c r="E3">
        <v>1</v>
      </c>
      <c r="F3">
        <v>1</v>
      </c>
      <c r="G3">
        <v>1</v>
      </c>
      <c r="H3">
        <v>1</v>
      </c>
      <c r="I3" t="s">
        <v>177</v>
      </c>
      <c r="J3" t="s">
        <v>3</v>
      </c>
      <c r="K3" t="s">
        <v>178</v>
      </c>
      <c r="L3">
        <v>1191</v>
      </c>
      <c r="N3">
        <v>1013</v>
      </c>
      <c r="O3" t="s">
        <v>174</v>
      </c>
      <c r="P3" t="s">
        <v>174</v>
      </c>
      <c r="Q3">
        <v>1</v>
      </c>
      <c r="X3">
        <v>12.96</v>
      </c>
      <c r="Y3">
        <v>0</v>
      </c>
      <c r="Z3">
        <v>0</v>
      </c>
      <c r="AA3">
        <v>0</v>
      </c>
      <c r="AB3">
        <v>14.09</v>
      </c>
      <c r="AC3">
        <v>0</v>
      </c>
      <c r="AD3">
        <v>1</v>
      </c>
      <c r="AE3">
        <v>1</v>
      </c>
      <c r="AF3" t="s">
        <v>3</v>
      </c>
      <c r="AG3">
        <v>12.96</v>
      </c>
      <c r="AH3">
        <v>2</v>
      </c>
      <c r="AI3">
        <v>34711806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34711804</v>
      </c>
      <c r="C4">
        <v>34711803</v>
      </c>
      <c r="D4">
        <v>32163577</v>
      </c>
      <c r="E4">
        <v>1</v>
      </c>
      <c r="F4">
        <v>1</v>
      </c>
      <c r="G4">
        <v>1</v>
      </c>
      <c r="H4">
        <v>1</v>
      </c>
      <c r="I4" t="s">
        <v>172</v>
      </c>
      <c r="J4" t="s">
        <v>3</v>
      </c>
      <c r="K4" t="s">
        <v>173</v>
      </c>
      <c r="L4">
        <v>1191</v>
      </c>
      <c r="N4">
        <v>1013</v>
      </c>
      <c r="O4" t="s">
        <v>174</v>
      </c>
      <c r="P4" t="s">
        <v>174</v>
      </c>
      <c r="Q4">
        <v>1</v>
      </c>
      <c r="X4">
        <v>4.32</v>
      </c>
      <c r="Y4">
        <v>0</v>
      </c>
      <c r="Z4">
        <v>0</v>
      </c>
      <c r="AA4">
        <v>0</v>
      </c>
      <c r="AB4">
        <v>9.6199999999999992</v>
      </c>
      <c r="AC4">
        <v>0</v>
      </c>
      <c r="AD4">
        <v>1</v>
      </c>
      <c r="AE4">
        <v>1</v>
      </c>
      <c r="AF4" t="s">
        <v>3</v>
      </c>
      <c r="AG4">
        <v>4.32</v>
      </c>
      <c r="AH4">
        <v>2</v>
      </c>
      <c r="AI4">
        <v>34711804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ROW(Source!A25)</f>
        <v>25</v>
      </c>
      <c r="B5">
        <v>34711805</v>
      </c>
      <c r="C5">
        <v>34711803</v>
      </c>
      <c r="D5">
        <v>32163326</v>
      </c>
      <c r="E5">
        <v>1</v>
      </c>
      <c r="F5">
        <v>1</v>
      </c>
      <c r="G5">
        <v>1</v>
      </c>
      <c r="H5">
        <v>1</v>
      </c>
      <c r="I5" t="s">
        <v>175</v>
      </c>
      <c r="J5" t="s">
        <v>3</v>
      </c>
      <c r="K5" t="s">
        <v>176</v>
      </c>
      <c r="L5">
        <v>1191</v>
      </c>
      <c r="N5">
        <v>1013</v>
      </c>
      <c r="O5" t="s">
        <v>174</v>
      </c>
      <c r="P5" t="s">
        <v>174</v>
      </c>
      <c r="Q5">
        <v>1</v>
      </c>
      <c r="X5">
        <v>4.32</v>
      </c>
      <c r="Y5">
        <v>0</v>
      </c>
      <c r="Z5">
        <v>0</v>
      </c>
      <c r="AA5">
        <v>0</v>
      </c>
      <c r="AB5">
        <v>9.17</v>
      </c>
      <c r="AC5">
        <v>0</v>
      </c>
      <c r="AD5">
        <v>1</v>
      </c>
      <c r="AE5">
        <v>1</v>
      </c>
      <c r="AF5" t="s">
        <v>3</v>
      </c>
      <c r="AG5">
        <v>4.32</v>
      </c>
      <c r="AH5">
        <v>2</v>
      </c>
      <c r="AI5">
        <v>34711805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34711806</v>
      </c>
      <c r="C6">
        <v>34711803</v>
      </c>
      <c r="D6">
        <v>32163380</v>
      </c>
      <c r="E6">
        <v>1</v>
      </c>
      <c r="F6">
        <v>1</v>
      </c>
      <c r="G6">
        <v>1</v>
      </c>
      <c r="H6">
        <v>1</v>
      </c>
      <c r="I6" t="s">
        <v>177</v>
      </c>
      <c r="J6" t="s">
        <v>3</v>
      </c>
      <c r="K6" t="s">
        <v>178</v>
      </c>
      <c r="L6">
        <v>1191</v>
      </c>
      <c r="N6">
        <v>1013</v>
      </c>
      <c r="O6" t="s">
        <v>174</v>
      </c>
      <c r="P6" t="s">
        <v>174</v>
      </c>
      <c r="Q6">
        <v>1</v>
      </c>
      <c r="X6">
        <v>12.96</v>
      </c>
      <c r="Y6">
        <v>0</v>
      </c>
      <c r="Z6">
        <v>0</v>
      </c>
      <c r="AA6">
        <v>0</v>
      </c>
      <c r="AB6">
        <v>14.09</v>
      </c>
      <c r="AC6">
        <v>0</v>
      </c>
      <c r="AD6">
        <v>1</v>
      </c>
      <c r="AE6">
        <v>1</v>
      </c>
      <c r="AF6" t="s">
        <v>3</v>
      </c>
      <c r="AG6">
        <v>12.96</v>
      </c>
      <c r="AH6">
        <v>2</v>
      </c>
      <c r="AI6">
        <v>34711806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ROW(Source!A26)</f>
        <v>26</v>
      </c>
      <c r="B7">
        <v>34711457</v>
      </c>
      <c r="C7">
        <v>34711451</v>
      </c>
      <c r="D7">
        <v>31715651</v>
      </c>
      <c r="E7">
        <v>1</v>
      </c>
      <c r="F7">
        <v>1</v>
      </c>
      <c r="G7">
        <v>1</v>
      </c>
      <c r="H7">
        <v>1</v>
      </c>
      <c r="I7" t="s">
        <v>179</v>
      </c>
      <c r="J7" t="s">
        <v>3</v>
      </c>
      <c r="K7" t="s">
        <v>180</v>
      </c>
      <c r="L7">
        <v>1191</v>
      </c>
      <c r="N7">
        <v>1013</v>
      </c>
      <c r="O7" t="s">
        <v>174</v>
      </c>
      <c r="P7" t="s">
        <v>174</v>
      </c>
      <c r="Q7">
        <v>1</v>
      </c>
      <c r="X7">
        <v>62.2</v>
      </c>
      <c r="Y7">
        <v>0</v>
      </c>
      <c r="Z7">
        <v>0</v>
      </c>
      <c r="AA7">
        <v>0</v>
      </c>
      <c r="AB7">
        <v>9.6199999999999992</v>
      </c>
      <c r="AC7">
        <v>0</v>
      </c>
      <c r="AD7">
        <v>1</v>
      </c>
      <c r="AE7">
        <v>1</v>
      </c>
      <c r="AF7" t="s">
        <v>3</v>
      </c>
      <c r="AG7">
        <v>62.2</v>
      </c>
      <c r="AH7">
        <v>2</v>
      </c>
      <c r="AI7">
        <v>34711452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ROW(Source!A26)</f>
        <v>26</v>
      </c>
      <c r="B8">
        <v>34711458</v>
      </c>
      <c r="C8">
        <v>34711451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181</v>
      </c>
      <c r="J8" t="s">
        <v>3</v>
      </c>
      <c r="K8" t="s">
        <v>182</v>
      </c>
      <c r="L8">
        <v>1191</v>
      </c>
      <c r="N8">
        <v>1013</v>
      </c>
      <c r="O8" t="s">
        <v>174</v>
      </c>
      <c r="P8" t="s">
        <v>174</v>
      </c>
      <c r="Q8">
        <v>1</v>
      </c>
      <c r="X8">
        <v>3.48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3.48</v>
      </c>
      <c r="AH8">
        <v>2</v>
      </c>
      <c r="AI8">
        <v>34711453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ROW(Source!A26)</f>
        <v>26</v>
      </c>
      <c r="B9">
        <v>34711459</v>
      </c>
      <c r="C9">
        <v>34711451</v>
      </c>
      <c r="D9">
        <v>31526753</v>
      </c>
      <c r="E9">
        <v>1</v>
      </c>
      <c r="F9">
        <v>1</v>
      </c>
      <c r="G9">
        <v>1</v>
      </c>
      <c r="H9">
        <v>2</v>
      </c>
      <c r="I9" t="s">
        <v>183</v>
      </c>
      <c r="J9" t="s">
        <v>184</v>
      </c>
      <c r="K9" t="s">
        <v>185</v>
      </c>
      <c r="L9">
        <v>1368</v>
      </c>
      <c r="N9">
        <v>1011</v>
      </c>
      <c r="O9" t="s">
        <v>186</v>
      </c>
      <c r="P9" t="s">
        <v>186</v>
      </c>
      <c r="Q9">
        <v>1</v>
      </c>
      <c r="X9">
        <v>1.74</v>
      </c>
      <c r="Y9">
        <v>0</v>
      </c>
      <c r="Z9">
        <v>111.99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1.74</v>
      </c>
      <c r="AH9">
        <v>2</v>
      </c>
      <c r="AI9">
        <v>34711454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ROW(Source!A26)</f>
        <v>26</v>
      </c>
      <c r="B10">
        <v>34711460</v>
      </c>
      <c r="C10">
        <v>34711451</v>
      </c>
      <c r="D10">
        <v>31528142</v>
      </c>
      <c r="E10">
        <v>1</v>
      </c>
      <c r="F10">
        <v>1</v>
      </c>
      <c r="G10">
        <v>1</v>
      </c>
      <c r="H10">
        <v>2</v>
      </c>
      <c r="I10" t="s">
        <v>187</v>
      </c>
      <c r="J10" t="s">
        <v>188</v>
      </c>
      <c r="K10" t="s">
        <v>189</v>
      </c>
      <c r="L10">
        <v>1368</v>
      </c>
      <c r="N10">
        <v>1011</v>
      </c>
      <c r="O10" t="s">
        <v>186</v>
      </c>
      <c r="P10" t="s">
        <v>186</v>
      </c>
      <c r="Q10">
        <v>1</v>
      </c>
      <c r="X10">
        <v>1.74</v>
      </c>
      <c r="Y10">
        <v>0</v>
      </c>
      <c r="Z10">
        <v>65.709999999999994</v>
      </c>
      <c r="AA10">
        <v>11.6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1.74</v>
      </c>
      <c r="AH10">
        <v>2</v>
      </c>
      <c r="AI10">
        <v>34711455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ROW(Source!A26)</f>
        <v>26</v>
      </c>
      <c r="B11">
        <v>34711461</v>
      </c>
      <c r="C11">
        <v>34711451</v>
      </c>
      <c r="D11">
        <v>31528446</v>
      </c>
      <c r="E11">
        <v>1</v>
      </c>
      <c r="F11">
        <v>1</v>
      </c>
      <c r="G11">
        <v>1</v>
      </c>
      <c r="H11">
        <v>2</v>
      </c>
      <c r="I11" t="s">
        <v>190</v>
      </c>
      <c r="J11" t="s">
        <v>191</v>
      </c>
      <c r="K11" t="s">
        <v>192</v>
      </c>
      <c r="L11">
        <v>1368</v>
      </c>
      <c r="N11">
        <v>1011</v>
      </c>
      <c r="O11" t="s">
        <v>186</v>
      </c>
      <c r="P11" t="s">
        <v>186</v>
      </c>
      <c r="Q11">
        <v>1</v>
      </c>
      <c r="X11">
        <v>15.1</v>
      </c>
      <c r="Y11">
        <v>0</v>
      </c>
      <c r="Z11">
        <v>8.1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15.1</v>
      </c>
      <c r="AH11">
        <v>2</v>
      </c>
      <c r="AI11">
        <v>34711456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ROW(Source!A26)</f>
        <v>26</v>
      </c>
      <c r="B12">
        <v>34711462</v>
      </c>
      <c r="C12">
        <v>34711451</v>
      </c>
      <c r="D12">
        <v>31447861</v>
      </c>
      <c r="E12">
        <v>1</v>
      </c>
      <c r="F12">
        <v>1</v>
      </c>
      <c r="G12">
        <v>1</v>
      </c>
      <c r="H12">
        <v>3</v>
      </c>
      <c r="I12" t="s">
        <v>195</v>
      </c>
      <c r="J12" t="s">
        <v>196</v>
      </c>
      <c r="K12" t="s">
        <v>197</v>
      </c>
      <c r="L12">
        <v>1346</v>
      </c>
      <c r="N12">
        <v>1009</v>
      </c>
      <c r="O12" t="s">
        <v>49</v>
      </c>
      <c r="P12" t="s">
        <v>49</v>
      </c>
      <c r="Q12">
        <v>1</v>
      </c>
      <c r="X12">
        <v>4.2</v>
      </c>
      <c r="Y12">
        <v>10.57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4.2</v>
      </c>
      <c r="AH12">
        <v>3</v>
      </c>
      <c r="AI12">
        <v>-1</v>
      </c>
      <c r="AJ12" t="s">
        <v>3</v>
      </c>
      <c r="AK12">
        <v>4</v>
      </c>
      <c r="AL12">
        <v>-44.394000000000005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ROW(Source!A26)</f>
        <v>26</v>
      </c>
      <c r="B13">
        <v>34711463</v>
      </c>
      <c r="C13">
        <v>34711451</v>
      </c>
      <c r="D13">
        <v>31449051</v>
      </c>
      <c r="E13">
        <v>1</v>
      </c>
      <c r="F13">
        <v>1</v>
      </c>
      <c r="G13">
        <v>1</v>
      </c>
      <c r="H13">
        <v>3</v>
      </c>
      <c r="I13" t="s">
        <v>198</v>
      </c>
      <c r="J13" t="s">
        <v>199</v>
      </c>
      <c r="K13" t="s">
        <v>200</v>
      </c>
      <c r="L13">
        <v>1346</v>
      </c>
      <c r="N13">
        <v>1009</v>
      </c>
      <c r="O13" t="s">
        <v>49</v>
      </c>
      <c r="P13" t="s">
        <v>49</v>
      </c>
      <c r="Q13">
        <v>1</v>
      </c>
      <c r="X13">
        <v>27</v>
      </c>
      <c r="Y13">
        <v>9.0399999999999991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27</v>
      </c>
      <c r="AH13">
        <v>3</v>
      </c>
      <c r="AI13">
        <v>-1</v>
      </c>
      <c r="AJ13" t="s">
        <v>3</v>
      </c>
      <c r="AK13">
        <v>4</v>
      </c>
      <c r="AL13">
        <v>-244.07999999999998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ROW(Source!A26)</f>
        <v>26</v>
      </c>
      <c r="B14">
        <v>34711464</v>
      </c>
      <c r="C14">
        <v>34711451</v>
      </c>
      <c r="D14">
        <v>31449189</v>
      </c>
      <c r="E14">
        <v>1</v>
      </c>
      <c r="F14">
        <v>1</v>
      </c>
      <c r="G14">
        <v>1</v>
      </c>
      <c r="H14">
        <v>3</v>
      </c>
      <c r="I14" t="s">
        <v>201</v>
      </c>
      <c r="J14" t="s">
        <v>202</v>
      </c>
      <c r="K14" t="s">
        <v>203</v>
      </c>
      <c r="L14">
        <v>1355</v>
      </c>
      <c r="N14">
        <v>1010</v>
      </c>
      <c r="O14" t="s">
        <v>204</v>
      </c>
      <c r="P14" t="s">
        <v>204</v>
      </c>
      <c r="Q14">
        <v>100</v>
      </c>
      <c r="X14">
        <v>0.8</v>
      </c>
      <c r="Y14">
        <v>110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0.8</v>
      </c>
      <c r="AH14">
        <v>3</v>
      </c>
      <c r="AI14">
        <v>-1</v>
      </c>
      <c r="AJ14" t="s">
        <v>3</v>
      </c>
      <c r="AK14">
        <v>4</v>
      </c>
      <c r="AL14">
        <v>-88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ROW(Source!A26)</f>
        <v>26</v>
      </c>
      <c r="B15">
        <v>34711465</v>
      </c>
      <c r="C15">
        <v>34711451</v>
      </c>
      <c r="D15">
        <v>31450897</v>
      </c>
      <c r="E15">
        <v>1</v>
      </c>
      <c r="F15">
        <v>1</v>
      </c>
      <c r="G15">
        <v>1</v>
      </c>
      <c r="H15">
        <v>3</v>
      </c>
      <c r="I15" t="s">
        <v>205</v>
      </c>
      <c r="J15" t="s">
        <v>206</v>
      </c>
      <c r="K15" t="s">
        <v>207</v>
      </c>
      <c r="L15">
        <v>1339</v>
      </c>
      <c r="N15">
        <v>1007</v>
      </c>
      <c r="O15" t="s">
        <v>208</v>
      </c>
      <c r="P15" t="s">
        <v>208</v>
      </c>
      <c r="Q15">
        <v>1</v>
      </c>
      <c r="X15">
        <v>0.15</v>
      </c>
      <c r="Y15">
        <v>59.99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0.15</v>
      </c>
      <c r="AH15">
        <v>3</v>
      </c>
      <c r="AI15">
        <v>-1</v>
      </c>
      <c r="AJ15" t="s">
        <v>3</v>
      </c>
      <c r="AK15">
        <v>4</v>
      </c>
      <c r="AL15">
        <v>-8.9984999999999999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ROW(Source!A26)</f>
        <v>26</v>
      </c>
      <c r="B16">
        <v>34711466</v>
      </c>
      <c r="C16">
        <v>34711451</v>
      </c>
      <c r="D16">
        <v>31451150</v>
      </c>
      <c r="E16">
        <v>1</v>
      </c>
      <c r="F16">
        <v>1</v>
      </c>
      <c r="G16">
        <v>1</v>
      </c>
      <c r="H16">
        <v>3</v>
      </c>
      <c r="I16" t="s">
        <v>209</v>
      </c>
      <c r="J16" t="s">
        <v>210</v>
      </c>
      <c r="K16" t="s">
        <v>211</v>
      </c>
      <c r="L16">
        <v>1348</v>
      </c>
      <c r="N16">
        <v>1009</v>
      </c>
      <c r="O16" t="s">
        <v>25</v>
      </c>
      <c r="P16" t="s">
        <v>25</v>
      </c>
      <c r="Q16">
        <v>1000</v>
      </c>
      <c r="X16">
        <v>0.18</v>
      </c>
      <c r="Y16">
        <v>480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0.18</v>
      </c>
      <c r="AH16">
        <v>3</v>
      </c>
      <c r="AI16">
        <v>-1</v>
      </c>
      <c r="AJ16" t="s">
        <v>3</v>
      </c>
      <c r="AK16">
        <v>4</v>
      </c>
      <c r="AL16">
        <v>-86.399999999999991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</row>
    <row r="17" spans="1:44" x14ac:dyDescent="0.2">
      <c r="A17">
        <f>ROW(Source!A26)</f>
        <v>26</v>
      </c>
      <c r="B17">
        <v>34711467</v>
      </c>
      <c r="C17">
        <v>34711451</v>
      </c>
      <c r="D17">
        <v>31467744</v>
      </c>
      <c r="E17">
        <v>1</v>
      </c>
      <c r="F17">
        <v>1</v>
      </c>
      <c r="G17">
        <v>1</v>
      </c>
      <c r="H17">
        <v>3</v>
      </c>
      <c r="I17" t="s">
        <v>212</v>
      </c>
      <c r="J17" t="s">
        <v>213</v>
      </c>
      <c r="K17" t="s">
        <v>214</v>
      </c>
      <c r="L17">
        <v>1348</v>
      </c>
      <c r="N17">
        <v>1009</v>
      </c>
      <c r="O17" t="s">
        <v>25</v>
      </c>
      <c r="P17" t="s">
        <v>25</v>
      </c>
      <c r="Q17">
        <v>1000</v>
      </c>
      <c r="X17">
        <v>1</v>
      </c>
      <c r="Y17">
        <v>11500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1</v>
      </c>
      <c r="AH17">
        <v>3</v>
      </c>
      <c r="AI17">
        <v>-1</v>
      </c>
      <c r="AJ17" t="s">
        <v>3</v>
      </c>
      <c r="AK17">
        <v>4</v>
      </c>
      <c r="AL17">
        <v>-11500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1</v>
      </c>
    </row>
    <row r="18" spans="1:44" x14ac:dyDescent="0.2">
      <c r="A18">
        <f>ROW(Source!A26)</f>
        <v>26</v>
      </c>
      <c r="B18">
        <v>34711468</v>
      </c>
      <c r="C18">
        <v>34711451</v>
      </c>
      <c r="D18">
        <v>31443668</v>
      </c>
      <c r="E18">
        <v>17</v>
      </c>
      <c r="F18">
        <v>1</v>
      </c>
      <c r="G18">
        <v>1</v>
      </c>
      <c r="H18">
        <v>3</v>
      </c>
      <c r="I18" t="s">
        <v>215</v>
      </c>
      <c r="J18" t="s">
        <v>3</v>
      </c>
      <c r="K18" t="s">
        <v>216</v>
      </c>
      <c r="L18">
        <v>1374</v>
      </c>
      <c r="N18">
        <v>1013</v>
      </c>
      <c r="O18" t="s">
        <v>217</v>
      </c>
      <c r="P18" t="s">
        <v>217</v>
      </c>
      <c r="Q18">
        <v>1</v>
      </c>
      <c r="X18">
        <v>11.97</v>
      </c>
      <c r="Y18">
        <v>1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11.97</v>
      </c>
      <c r="AH18">
        <v>3</v>
      </c>
      <c r="AI18">
        <v>-1</v>
      </c>
      <c r="AJ18" t="s">
        <v>3</v>
      </c>
      <c r="AK18">
        <v>4</v>
      </c>
      <c r="AL18">
        <v>-11.97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ROW(Source!A27)</f>
        <v>27</v>
      </c>
      <c r="B19">
        <v>34711457</v>
      </c>
      <c r="C19">
        <v>34711451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179</v>
      </c>
      <c r="J19" t="s">
        <v>3</v>
      </c>
      <c r="K19" t="s">
        <v>180</v>
      </c>
      <c r="L19">
        <v>1191</v>
      </c>
      <c r="N19">
        <v>1013</v>
      </c>
      <c r="O19" t="s">
        <v>174</v>
      </c>
      <c r="P19" t="s">
        <v>174</v>
      </c>
      <c r="Q19">
        <v>1</v>
      </c>
      <c r="X19">
        <v>62.2</v>
      </c>
      <c r="Y19">
        <v>0</v>
      </c>
      <c r="Z19">
        <v>0</v>
      </c>
      <c r="AA19">
        <v>0</v>
      </c>
      <c r="AB19">
        <v>9.6199999999999992</v>
      </c>
      <c r="AC19">
        <v>0</v>
      </c>
      <c r="AD19">
        <v>1</v>
      </c>
      <c r="AE19">
        <v>1</v>
      </c>
      <c r="AF19" t="s">
        <v>3</v>
      </c>
      <c r="AG19">
        <v>62.2</v>
      </c>
      <c r="AH19">
        <v>2</v>
      </c>
      <c r="AI19">
        <v>34711452</v>
      </c>
      <c r="AJ19">
        <v>12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ROW(Source!A27)</f>
        <v>27</v>
      </c>
      <c r="B20">
        <v>34711458</v>
      </c>
      <c r="C20">
        <v>34711451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181</v>
      </c>
      <c r="J20" t="s">
        <v>3</v>
      </c>
      <c r="K20" t="s">
        <v>182</v>
      </c>
      <c r="L20">
        <v>1191</v>
      </c>
      <c r="N20">
        <v>1013</v>
      </c>
      <c r="O20" t="s">
        <v>174</v>
      </c>
      <c r="P20" t="s">
        <v>174</v>
      </c>
      <c r="Q20">
        <v>1</v>
      </c>
      <c r="X20">
        <v>3.48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2</v>
      </c>
      <c r="AF20" t="s">
        <v>3</v>
      </c>
      <c r="AG20">
        <v>3.48</v>
      </c>
      <c r="AH20">
        <v>2</v>
      </c>
      <c r="AI20">
        <v>34711453</v>
      </c>
      <c r="AJ20">
        <v>13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ROW(Source!A27)</f>
        <v>27</v>
      </c>
      <c r="B21">
        <v>34711459</v>
      </c>
      <c r="C21">
        <v>34711451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183</v>
      </c>
      <c r="J21" t="s">
        <v>184</v>
      </c>
      <c r="K21" t="s">
        <v>185</v>
      </c>
      <c r="L21">
        <v>1368</v>
      </c>
      <c r="N21">
        <v>1011</v>
      </c>
      <c r="O21" t="s">
        <v>186</v>
      </c>
      <c r="P21" t="s">
        <v>186</v>
      </c>
      <c r="Q21">
        <v>1</v>
      </c>
      <c r="X21">
        <v>1.74</v>
      </c>
      <c r="Y21">
        <v>0</v>
      </c>
      <c r="Z21">
        <v>111.99</v>
      </c>
      <c r="AA21">
        <v>13.5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1.74</v>
      </c>
      <c r="AH21">
        <v>2</v>
      </c>
      <c r="AI21">
        <v>34711454</v>
      </c>
      <c r="AJ21">
        <v>14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ROW(Source!A27)</f>
        <v>27</v>
      </c>
      <c r="B22">
        <v>34711460</v>
      </c>
      <c r="C22">
        <v>34711451</v>
      </c>
      <c r="D22">
        <v>31528142</v>
      </c>
      <c r="E22">
        <v>1</v>
      </c>
      <c r="F22">
        <v>1</v>
      </c>
      <c r="G22">
        <v>1</v>
      </c>
      <c r="H22">
        <v>2</v>
      </c>
      <c r="I22" t="s">
        <v>187</v>
      </c>
      <c r="J22" t="s">
        <v>188</v>
      </c>
      <c r="K22" t="s">
        <v>189</v>
      </c>
      <c r="L22">
        <v>1368</v>
      </c>
      <c r="N22">
        <v>1011</v>
      </c>
      <c r="O22" t="s">
        <v>186</v>
      </c>
      <c r="P22" t="s">
        <v>186</v>
      </c>
      <c r="Q22">
        <v>1</v>
      </c>
      <c r="X22">
        <v>1.74</v>
      </c>
      <c r="Y22">
        <v>0</v>
      </c>
      <c r="Z22">
        <v>65.709999999999994</v>
      </c>
      <c r="AA22">
        <v>11.6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1.74</v>
      </c>
      <c r="AH22">
        <v>2</v>
      </c>
      <c r="AI22">
        <v>34711455</v>
      </c>
      <c r="AJ22">
        <v>15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ROW(Source!A27)</f>
        <v>27</v>
      </c>
      <c r="B23">
        <v>34711461</v>
      </c>
      <c r="C23">
        <v>34711451</v>
      </c>
      <c r="D23">
        <v>31528446</v>
      </c>
      <c r="E23">
        <v>1</v>
      </c>
      <c r="F23">
        <v>1</v>
      </c>
      <c r="G23">
        <v>1</v>
      </c>
      <c r="H23">
        <v>2</v>
      </c>
      <c r="I23" t="s">
        <v>190</v>
      </c>
      <c r="J23" t="s">
        <v>191</v>
      </c>
      <c r="K23" t="s">
        <v>192</v>
      </c>
      <c r="L23">
        <v>1368</v>
      </c>
      <c r="N23">
        <v>1011</v>
      </c>
      <c r="O23" t="s">
        <v>186</v>
      </c>
      <c r="P23" t="s">
        <v>186</v>
      </c>
      <c r="Q23">
        <v>1</v>
      </c>
      <c r="X23">
        <v>15.1</v>
      </c>
      <c r="Y23">
        <v>0</v>
      </c>
      <c r="Z23">
        <v>8.1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15.1</v>
      </c>
      <c r="AH23">
        <v>2</v>
      </c>
      <c r="AI23">
        <v>34711456</v>
      </c>
      <c r="AJ23">
        <v>16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ROW(Source!A27)</f>
        <v>27</v>
      </c>
      <c r="B24">
        <v>34711462</v>
      </c>
      <c r="C24">
        <v>34711451</v>
      </c>
      <c r="D24">
        <v>31447861</v>
      </c>
      <c r="E24">
        <v>1</v>
      </c>
      <c r="F24">
        <v>1</v>
      </c>
      <c r="G24">
        <v>1</v>
      </c>
      <c r="H24">
        <v>3</v>
      </c>
      <c r="I24" t="s">
        <v>195</v>
      </c>
      <c r="J24" t="s">
        <v>196</v>
      </c>
      <c r="K24" t="s">
        <v>197</v>
      </c>
      <c r="L24">
        <v>1346</v>
      </c>
      <c r="N24">
        <v>1009</v>
      </c>
      <c r="O24" t="s">
        <v>49</v>
      </c>
      <c r="P24" t="s">
        <v>49</v>
      </c>
      <c r="Q24">
        <v>1</v>
      </c>
      <c r="X24">
        <v>4.2</v>
      </c>
      <c r="Y24">
        <v>10.57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4.2</v>
      </c>
      <c r="AH24">
        <v>3</v>
      </c>
      <c r="AI24">
        <v>-1</v>
      </c>
      <c r="AJ24" t="s">
        <v>3</v>
      </c>
      <c r="AK24">
        <v>4</v>
      </c>
      <c r="AL24">
        <v>-44.394000000000005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ROW(Source!A27)</f>
        <v>27</v>
      </c>
      <c r="B25">
        <v>34711463</v>
      </c>
      <c r="C25">
        <v>34711451</v>
      </c>
      <c r="D25">
        <v>31449051</v>
      </c>
      <c r="E25">
        <v>1</v>
      </c>
      <c r="F25">
        <v>1</v>
      </c>
      <c r="G25">
        <v>1</v>
      </c>
      <c r="H25">
        <v>3</v>
      </c>
      <c r="I25" t="s">
        <v>198</v>
      </c>
      <c r="J25" t="s">
        <v>199</v>
      </c>
      <c r="K25" t="s">
        <v>200</v>
      </c>
      <c r="L25">
        <v>1346</v>
      </c>
      <c r="N25">
        <v>1009</v>
      </c>
      <c r="O25" t="s">
        <v>49</v>
      </c>
      <c r="P25" t="s">
        <v>49</v>
      </c>
      <c r="Q25">
        <v>1</v>
      </c>
      <c r="X25">
        <v>27</v>
      </c>
      <c r="Y25">
        <v>9.0399999999999991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27</v>
      </c>
      <c r="AH25">
        <v>3</v>
      </c>
      <c r="AI25">
        <v>-1</v>
      </c>
      <c r="AJ25" t="s">
        <v>3</v>
      </c>
      <c r="AK25">
        <v>4</v>
      </c>
      <c r="AL25">
        <v>-244.07999999999998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</row>
    <row r="26" spans="1:44" x14ac:dyDescent="0.2">
      <c r="A26">
        <f>ROW(Source!A27)</f>
        <v>27</v>
      </c>
      <c r="B26">
        <v>34711464</v>
      </c>
      <c r="C26">
        <v>34711451</v>
      </c>
      <c r="D26">
        <v>31449189</v>
      </c>
      <c r="E26">
        <v>1</v>
      </c>
      <c r="F26">
        <v>1</v>
      </c>
      <c r="G26">
        <v>1</v>
      </c>
      <c r="H26">
        <v>3</v>
      </c>
      <c r="I26" t="s">
        <v>201</v>
      </c>
      <c r="J26" t="s">
        <v>202</v>
      </c>
      <c r="K26" t="s">
        <v>203</v>
      </c>
      <c r="L26">
        <v>1355</v>
      </c>
      <c r="N26">
        <v>1010</v>
      </c>
      <c r="O26" t="s">
        <v>204</v>
      </c>
      <c r="P26" t="s">
        <v>204</v>
      </c>
      <c r="Q26">
        <v>100</v>
      </c>
      <c r="X26">
        <v>0.8</v>
      </c>
      <c r="Y26">
        <v>110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3</v>
      </c>
      <c r="AG26">
        <v>0.8</v>
      </c>
      <c r="AH26">
        <v>3</v>
      </c>
      <c r="AI26">
        <v>-1</v>
      </c>
      <c r="AJ26" t="s">
        <v>3</v>
      </c>
      <c r="AK26">
        <v>4</v>
      </c>
      <c r="AL26">
        <v>-88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1</v>
      </c>
    </row>
    <row r="27" spans="1:44" x14ac:dyDescent="0.2">
      <c r="A27">
        <f>ROW(Source!A27)</f>
        <v>27</v>
      </c>
      <c r="B27">
        <v>34711465</v>
      </c>
      <c r="C27">
        <v>34711451</v>
      </c>
      <c r="D27">
        <v>31450897</v>
      </c>
      <c r="E27">
        <v>1</v>
      </c>
      <c r="F27">
        <v>1</v>
      </c>
      <c r="G27">
        <v>1</v>
      </c>
      <c r="H27">
        <v>3</v>
      </c>
      <c r="I27" t="s">
        <v>205</v>
      </c>
      <c r="J27" t="s">
        <v>206</v>
      </c>
      <c r="K27" t="s">
        <v>207</v>
      </c>
      <c r="L27">
        <v>1339</v>
      </c>
      <c r="N27">
        <v>1007</v>
      </c>
      <c r="O27" t="s">
        <v>208</v>
      </c>
      <c r="P27" t="s">
        <v>208</v>
      </c>
      <c r="Q27">
        <v>1</v>
      </c>
      <c r="X27">
        <v>0.15</v>
      </c>
      <c r="Y27">
        <v>59.99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0.15</v>
      </c>
      <c r="AH27">
        <v>3</v>
      </c>
      <c r="AI27">
        <v>-1</v>
      </c>
      <c r="AJ27" t="s">
        <v>3</v>
      </c>
      <c r="AK27">
        <v>4</v>
      </c>
      <c r="AL27">
        <v>-8.9984999999999999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1</v>
      </c>
    </row>
    <row r="28" spans="1:44" x14ac:dyDescent="0.2">
      <c r="A28">
        <f>ROW(Source!A27)</f>
        <v>27</v>
      </c>
      <c r="B28">
        <v>34711466</v>
      </c>
      <c r="C28">
        <v>34711451</v>
      </c>
      <c r="D28">
        <v>31451150</v>
      </c>
      <c r="E28">
        <v>1</v>
      </c>
      <c r="F28">
        <v>1</v>
      </c>
      <c r="G28">
        <v>1</v>
      </c>
      <c r="H28">
        <v>3</v>
      </c>
      <c r="I28" t="s">
        <v>209</v>
      </c>
      <c r="J28" t="s">
        <v>210</v>
      </c>
      <c r="K28" t="s">
        <v>211</v>
      </c>
      <c r="L28">
        <v>1348</v>
      </c>
      <c r="N28">
        <v>1009</v>
      </c>
      <c r="O28" t="s">
        <v>25</v>
      </c>
      <c r="P28" t="s">
        <v>25</v>
      </c>
      <c r="Q28">
        <v>1000</v>
      </c>
      <c r="X28">
        <v>0.18</v>
      </c>
      <c r="Y28">
        <v>480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0.18</v>
      </c>
      <c r="AH28">
        <v>3</v>
      </c>
      <c r="AI28">
        <v>-1</v>
      </c>
      <c r="AJ28" t="s">
        <v>3</v>
      </c>
      <c r="AK28">
        <v>4</v>
      </c>
      <c r="AL28">
        <v>-86.399999999999991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ROW(Source!A27)</f>
        <v>27</v>
      </c>
      <c r="B29">
        <v>34711467</v>
      </c>
      <c r="C29">
        <v>34711451</v>
      </c>
      <c r="D29">
        <v>31467744</v>
      </c>
      <c r="E29">
        <v>1</v>
      </c>
      <c r="F29">
        <v>1</v>
      </c>
      <c r="G29">
        <v>1</v>
      </c>
      <c r="H29">
        <v>3</v>
      </c>
      <c r="I29" t="s">
        <v>212</v>
      </c>
      <c r="J29" t="s">
        <v>213</v>
      </c>
      <c r="K29" t="s">
        <v>214</v>
      </c>
      <c r="L29">
        <v>1348</v>
      </c>
      <c r="N29">
        <v>1009</v>
      </c>
      <c r="O29" t="s">
        <v>25</v>
      </c>
      <c r="P29" t="s">
        <v>25</v>
      </c>
      <c r="Q29">
        <v>1000</v>
      </c>
      <c r="X29">
        <v>1</v>
      </c>
      <c r="Y29">
        <v>11500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1</v>
      </c>
      <c r="AH29">
        <v>3</v>
      </c>
      <c r="AI29">
        <v>-1</v>
      </c>
      <c r="AJ29" t="s">
        <v>3</v>
      </c>
      <c r="AK29">
        <v>4</v>
      </c>
      <c r="AL29">
        <v>-11500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ROW(Source!A27)</f>
        <v>27</v>
      </c>
      <c r="B30">
        <v>34711468</v>
      </c>
      <c r="C30">
        <v>34711451</v>
      </c>
      <c r="D30">
        <v>31443668</v>
      </c>
      <c r="E30">
        <v>17</v>
      </c>
      <c r="F30">
        <v>1</v>
      </c>
      <c r="G30">
        <v>1</v>
      </c>
      <c r="H30">
        <v>3</v>
      </c>
      <c r="I30" t="s">
        <v>215</v>
      </c>
      <c r="J30" t="s">
        <v>3</v>
      </c>
      <c r="K30" t="s">
        <v>216</v>
      </c>
      <c r="L30">
        <v>1374</v>
      </c>
      <c r="N30">
        <v>1013</v>
      </c>
      <c r="O30" t="s">
        <v>217</v>
      </c>
      <c r="P30" t="s">
        <v>217</v>
      </c>
      <c r="Q30">
        <v>1</v>
      </c>
      <c r="X30">
        <v>11.97</v>
      </c>
      <c r="Y30">
        <v>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11.97</v>
      </c>
      <c r="AH30">
        <v>3</v>
      </c>
      <c r="AI30">
        <v>-1</v>
      </c>
      <c r="AJ30" t="s">
        <v>3</v>
      </c>
      <c r="AK30">
        <v>4</v>
      </c>
      <c r="AL30">
        <v>-11.97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ROW(Source!A28)</f>
        <v>28</v>
      </c>
      <c r="B31">
        <v>34711475</v>
      </c>
      <c r="C31">
        <v>34711469</v>
      </c>
      <c r="D31">
        <v>31709494</v>
      </c>
      <c r="E31">
        <v>1</v>
      </c>
      <c r="F31">
        <v>1</v>
      </c>
      <c r="G31">
        <v>1</v>
      </c>
      <c r="H31">
        <v>1</v>
      </c>
      <c r="I31" t="s">
        <v>193</v>
      </c>
      <c r="J31" t="s">
        <v>3</v>
      </c>
      <c r="K31" t="s">
        <v>194</v>
      </c>
      <c r="L31">
        <v>1191</v>
      </c>
      <c r="N31">
        <v>1013</v>
      </c>
      <c r="O31" t="s">
        <v>174</v>
      </c>
      <c r="P31" t="s">
        <v>174</v>
      </c>
      <c r="Q31">
        <v>1</v>
      </c>
      <c r="X31">
        <v>19</v>
      </c>
      <c r="Y31">
        <v>0</v>
      </c>
      <c r="Z31">
        <v>0</v>
      </c>
      <c r="AA31">
        <v>0</v>
      </c>
      <c r="AB31">
        <v>9.4</v>
      </c>
      <c r="AC31">
        <v>0</v>
      </c>
      <c r="AD31">
        <v>1</v>
      </c>
      <c r="AE31">
        <v>1</v>
      </c>
      <c r="AF31" t="s">
        <v>3</v>
      </c>
      <c r="AG31">
        <v>19</v>
      </c>
      <c r="AH31">
        <v>2</v>
      </c>
      <c r="AI31">
        <v>34711470</v>
      </c>
      <c r="AJ31">
        <v>17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ROW(Source!A28)</f>
        <v>28</v>
      </c>
      <c r="B32">
        <v>34711476</v>
      </c>
      <c r="C32">
        <v>34711469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181</v>
      </c>
      <c r="J32" t="s">
        <v>3</v>
      </c>
      <c r="K32" t="s">
        <v>182</v>
      </c>
      <c r="L32">
        <v>1191</v>
      </c>
      <c r="N32">
        <v>1013</v>
      </c>
      <c r="O32" t="s">
        <v>174</v>
      </c>
      <c r="P32" t="s">
        <v>174</v>
      </c>
      <c r="Q32">
        <v>1</v>
      </c>
      <c r="X32">
        <v>0.38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2</v>
      </c>
      <c r="AF32" t="s">
        <v>3</v>
      </c>
      <c r="AG32">
        <v>0.38</v>
      </c>
      <c r="AH32">
        <v>2</v>
      </c>
      <c r="AI32">
        <v>34711471</v>
      </c>
      <c r="AJ32">
        <v>18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ROW(Source!A28)</f>
        <v>28</v>
      </c>
      <c r="B33">
        <v>34711477</v>
      </c>
      <c r="C33">
        <v>34711469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183</v>
      </c>
      <c r="J33" t="s">
        <v>184</v>
      </c>
      <c r="K33" t="s">
        <v>185</v>
      </c>
      <c r="L33">
        <v>1368</v>
      </c>
      <c r="N33">
        <v>1011</v>
      </c>
      <c r="O33" t="s">
        <v>186</v>
      </c>
      <c r="P33" t="s">
        <v>186</v>
      </c>
      <c r="Q33">
        <v>1</v>
      </c>
      <c r="X33">
        <v>0.19</v>
      </c>
      <c r="Y33">
        <v>0</v>
      </c>
      <c r="Z33">
        <v>111.99</v>
      </c>
      <c r="AA33">
        <v>13.5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0.19</v>
      </c>
      <c r="AH33">
        <v>2</v>
      </c>
      <c r="AI33">
        <v>34711472</v>
      </c>
      <c r="AJ33">
        <v>19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ROW(Source!A28)</f>
        <v>28</v>
      </c>
      <c r="B34">
        <v>34711478</v>
      </c>
      <c r="C34">
        <v>34711469</v>
      </c>
      <c r="D34">
        <v>31528142</v>
      </c>
      <c r="E34">
        <v>1</v>
      </c>
      <c r="F34">
        <v>1</v>
      </c>
      <c r="G34">
        <v>1</v>
      </c>
      <c r="H34">
        <v>2</v>
      </c>
      <c r="I34" t="s">
        <v>187</v>
      </c>
      <c r="J34" t="s">
        <v>188</v>
      </c>
      <c r="K34" t="s">
        <v>189</v>
      </c>
      <c r="L34">
        <v>1368</v>
      </c>
      <c r="N34">
        <v>1011</v>
      </c>
      <c r="O34" t="s">
        <v>186</v>
      </c>
      <c r="P34" t="s">
        <v>186</v>
      </c>
      <c r="Q34">
        <v>1</v>
      </c>
      <c r="X34">
        <v>0.19</v>
      </c>
      <c r="Y34">
        <v>0</v>
      </c>
      <c r="Z34">
        <v>65.709999999999994</v>
      </c>
      <c r="AA34">
        <v>11.6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0.19</v>
      </c>
      <c r="AH34">
        <v>2</v>
      </c>
      <c r="AI34">
        <v>34711473</v>
      </c>
      <c r="AJ34">
        <v>20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ROW(Source!A28)</f>
        <v>28</v>
      </c>
      <c r="B35">
        <v>34711479</v>
      </c>
      <c r="C35">
        <v>34711469</v>
      </c>
      <c r="D35">
        <v>31528446</v>
      </c>
      <c r="E35">
        <v>1</v>
      </c>
      <c r="F35">
        <v>1</v>
      </c>
      <c r="G35">
        <v>1</v>
      </c>
      <c r="H35">
        <v>2</v>
      </c>
      <c r="I35" t="s">
        <v>190</v>
      </c>
      <c r="J35" t="s">
        <v>191</v>
      </c>
      <c r="K35" t="s">
        <v>192</v>
      </c>
      <c r="L35">
        <v>1368</v>
      </c>
      <c r="N35">
        <v>1011</v>
      </c>
      <c r="O35" t="s">
        <v>186</v>
      </c>
      <c r="P35" t="s">
        <v>186</v>
      </c>
      <c r="Q35">
        <v>1</v>
      </c>
      <c r="X35">
        <v>3.36</v>
      </c>
      <c r="Y35">
        <v>0</v>
      </c>
      <c r="Z35">
        <v>8.1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3.36</v>
      </c>
      <c r="AH35">
        <v>2</v>
      </c>
      <c r="AI35">
        <v>34711474</v>
      </c>
      <c r="AJ35">
        <v>21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ROW(Source!A28)</f>
        <v>28</v>
      </c>
      <c r="B36">
        <v>34711480</v>
      </c>
      <c r="C36">
        <v>34711469</v>
      </c>
      <c r="D36">
        <v>31447861</v>
      </c>
      <c r="E36">
        <v>1</v>
      </c>
      <c r="F36">
        <v>1</v>
      </c>
      <c r="G36">
        <v>1</v>
      </c>
      <c r="H36">
        <v>3</v>
      </c>
      <c r="I36" t="s">
        <v>195</v>
      </c>
      <c r="J36" t="s">
        <v>196</v>
      </c>
      <c r="K36" t="s">
        <v>197</v>
      </c>
      <c r="L36">
        <v>1346</v>
      </c>
      <c r="N36">
        <v>1009</v>
      </c>
      <c r="O36" t="s">
        <v>49</v>
      </c>
      <c r="P36" t="s">
        <v>49</v>
      </c>
      <c r="Q36">
        <v>1</v>
      </c>
      <c r="X36">
        <v>0.55000000000000004</v>
      </c>
      <c r="Y36">
        <v>10.57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0.55000000000000004</v>
      </c>
      <c r="AH36">
        <v>3</v>
      </c>
      <c r="AI36">
        <v>-1</v>
      </c>
      <c r="AJ36" t="s">
        <v>3</v>
      </c>
      <c r="AK36">
        <v>4</v>
      </c>
      <c r="AL36">
        <v>-5.8135000000000003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ROW(Source!A28)</f>
        <v>28</v>
      </c>
      <c r="B37">
        <v>34711481</v>
      </c>
      <c r="C37">
        <v>34711469</v>
      </c>
      <c r="D37">
        <v>31470394</v>
      </c>
      <c r="E37">
        <v>1</v>
      </c>
      <c r="F37">
        <v>1</v>
      </c>
      <c r="G37">
        <v>1</v>
      </c>
      <c r="H37">
        <v>3</v>
      </c>
      <c r="I37" t="s">
        <v>218</v>
      </c>
      <c r="J37" t="s">
        <v>219</v>
      </c>
      <c r="K37" t="s">
        <v>220</v>
      </c>
      <c r="L37">
        <v>1348</v>
      </c>
      <c r="N37">
        <v>1009</v>
      </c>
      <c r="O37" t="s">
        <v>25</v>
      </c>
      <c r="P37" t="s">
        <v>25</v>
      </c>
      <c r="Q37">
        <v>1000</v>
      </c>
      <c r="X37">
        <v>4.0000000000000001E-3</v>
      </c>
      <c r="Y37">
        <v>5763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4.0000000000000001E-3</v>
      </c>
      <c r="AH37">
        <v>3</v>
      </c>
      <c r="AI37">
        <v>-1</v>
      </c>
      <c r="AJ37" t="s">
        <v>3</v>
      </c>
      <c r="AK37">
        <v>4</v>
      </c>
      <c r="AL37">
        <v>-23.052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ROW(Source!A28)</f>
        <v>28</v>
      </c>
      <c r="B38">
        <v>34711482</v>
      </c>
      <c r="C38">
        <v>34711469</v>
      </c>
      <c r="D38">
        <v>31482927</v>
      </c>
      <c r="E38">
        <v>1</v>
      </c>
      <c r="F38">
        <v>1</v>
      </c>
      <c r="G38">
        <v>1</v>
      </c>
      <c r="H38">
        <v>3</v>
      </c>
      <c r="I38" t="s">
        <v>221</v>
      </c>
      <c r="J38" t="s">
        <v>222</v>
      </c>
      <c r="K38" t="s">
        <v>223</v>
      </c>
      <c r="L38">
        <v>1346</v>
      </c>
      <c r="N38">
        <v>1009</v>
      </c>
      <c r="O38" t="s">
        <v>49</v>
      </c>
      <c r="P38" t="s">
        <v>49</v>
      </c>
      <c r="Q38">
        <v>1</v>
      </c>
      <c r="X38">
        <v>2</v>
      </c>
      <c r="Y38">
        <v>238.48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2</v>
      </c>
      <c r="AH38">
        <v>3</v>
      </c>
      <c r="AI38">
        <v>-1</v>
      </c>
      <c r="AJ38" t="s">
        <v>3</v>
      </c>
      <c r="AK38">
        <v>4</v>
      </c>
      <c r="AL38">
        <v>-476.96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ROW(Source!A28)</f>
        <v>28</v>
      </c>
      <c r="B39">
        <v>34711483</v>
      </c>
      <c r="C39">
        <v>34711469</v>
      </c>
      <c r="D39">
        <v>31443668</v>
      </c>
      <c r="E39">
        <v>17</v>
      </c>
      <c r="F39">
        <v>1</v>
      </c>
      <c r="G39">
        <v>1</v>
      </c>
      <c r="H39">
        <v>3</v>
      </c>
      <c r="I39" t="s">
        <v>215</v>
      </c>
      <c r="J39" t="s">
        <v>3</v>
      </c>
      <c r="K39" t="s">
        <v>216</v>
      </c>
      <c r="L39">
        <v>1374</v>
      </c>
      <c r="N39">
        <v>1013</v>
      </c>
      <c r="O39" t="s">
        <v>217</v>
      </c>
      <c r="P39" t="s">
        <v>217</v>
      </c>
      <c r="Q39">
        <v>1</v>
      </c>
      <c r="X39">
        <v>3.57</v>
      </c>
      <c r="Y39">
        <v>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3.57</v>
      </c>
      <c r="AH39">
        <v>3</v>
      </c>
      <c r="AI39">
        <v>-1</v>
      </c>
      <c r="AJ39" t="s">
        <v>3</v>
      </c>
      <c r="AK39">
        <v>4</v>
      </c>
      <c r="AL39">
        <v>-3.57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ROW(Source!A29)</f>
        <v>29</v>
      </c>
      <c r="B40">
        <v>34711475</v>
      </c>
      <c r="C40">
        <v>34711469</v>
      </c>
      <c r="D40">
        <v>31709494</v>
      </c>
      <c r="E40">
        <v>1</v>
      </c>
      <c r="F40">
        <v>1</v>
      </c>
      <c r="G40">
        <v>1</v>
      </c>
      <c r="H40">
        <v>1</v>
      </c>
      <c r="I40" t="s">
        <v>193</v>
      </c>
      <c r="J40" t="s">
        <v>3</v>
      </c>
      <c r="K40" t="s">
        <v>194</v>
      </c>
      <c r="L40">
        <v>1191</v>
      </c>
      <c r="N40">
        <v>1013</v>
      </c>
      <c r="O40" t="s">
        <v>174</v>
      </c>
      <c r="P40" t="s">
        <v>174</v>
      </c>
      <c r="Q40">
        <v>1</v>
      </c>
      <c r="X40">
        <v>19</v>
      </c>
      <c r="Y40">
        <v>0</v>
      </c>
      <c r="Z40">
        <v>0</v>
      </c>
      <c r="AA40">
        <v>0</v>
      </c>
      <c r="AB40">
        <v>9.4</v>
      </c>
      <c r="AC40">
        <v>0</v>
      </c>
      <c r="AD40">
        <v>1</v>
      </c>
      <c r="AE40">
        <v>1</v>
      </c>
      <c r="AF40" t="s">
        <v>3</v>
      </c>
      <c r="AG40">
        <v>19</v>
      </c>
      <c r="AH40">
        <v>2</v>
      </c>
      <c r="AI40">
        <v>34711470</v>
      </c>
      <c r="AJ40">
        <v>22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ROW(Source!A29)</f>
        <v>29</v>
      </c>
      <c r="B41">
        <v>34711476</v>
      </c>
      <c r="C41">
        <v>34711469</v>
      </c>
      <c r="D41">
        <v>31709492</v>
      </c>
      <c r="E41">
        <v>1</v>
      </c>
      <c r="F41">
        <v>1</v>
      </c>
      <c r="G41">
        <v>1</v>
      </c>
      <c r="H41">
        <v>1</v>
      </c>
      <c r="I41" t="s">
        <v>181</v>
      </c>
      <c r="J41" t="s">
        <v>3</v>
      </c>
      <c r="K41" t="s">
        <v>182</v>
      </c>
      <c r="L41">
        <v>1191</v>
      </c>
      <c r="N41">
        <v>1013</v>
      </c>
      <c r="O41" t="s">
        <v>174</v>
      </c>
      <c r="P41" t="s">
        <v>174</v>
      </c>
      <c r="Q41">
        <v>1</v>
      </c>
      <c r="X41">
        <v>0.38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2</v>
      </c>
      <c r="AF41" t="s">
        <v>3</v>
      </c>
      <c r="AG41">
        <v>0.38</v>
      </c>
      <c r="AH41">
        <v>2</v>
      </c>
      <c r="AI41">
        <v>34711471</v>
      </c>
      <c r="AJ41">
        <v>23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ROW(Source!A29)</f>
        <v>29</v>
      </c>
      <c r="B42">
        <v>34711477</v>
      </c>
      <c r="C42">
        <v>34711469</v>
      </c>
      <c r="D42">
        <v>31526753</v>
      </c>
      <c r="E42">
        <v>1</v>
      </c>
      <c r="F42">
        <v>1</v>
      </c>
      <c r="G42">
        <v>1</v>
      </c>
      <c r="H42">
        <v>2</v>
      </c>
      <c r="I42" t="s">
        <v>183</v>
      </c>
      <c r="J42" t="s">
        <v>184</v>
      </c>
      <c r="K42" t="s">
        <v>185</v>
      </c>
      <c r="L42">
        <v>1368</v>
      </c>
      <c r="N42">
        <v>1011</v>
      </c>
      <c r="O42" t="s">
        <v>186</v>
      </c>
      <c r="P42" t="s">
        <v>186</v>
      </c>
      <c r="Q42">
        <v>1</v>
      </c>
      <c r="X42">
        <v>0.19</v>
      </c>
      <c r="Y42">
        <v>0</v>
      </c>
      <c r="Z42">
        <v>111.99</v>
      </c>
      <c r="AA42">
        <v>13.5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0.19</v>
      </c>
      <c r="AH42">
        <v>2</v>
      </c>
      <c r="AI42">
        <v>34711472</v>
      </c>
      <c r="AJ42">
        <v>24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ROW(Source!A29)</f>
        <v>29</v>
      </c>
      <c r="B43">
        <v>34711478</v>
      </c>
      <c r="C43">
        <v>34711469</v>
      </c>
      <c r="D43">
        <v>31528142</v>
      </c>
      <c r="E43">
        <v>1</v>
      </c>
      <c r="F43">
        <v>1</v>
      </c>
      <c r="G43">
        <v>1</v>
      </c>
      <c r="H43">
        <v>2</v>
      </c>
      <c r="I43" t="s">
        <v>187</v>
      </c>
      <c r="J43" t="s">
        <v>188</v>
      </c>
      <c r="K43" t="s">
        <v>189</v>
      </c>
      <c r="L43">
        <v>1368</v>
      </c>
      <c r="N43">
        <v>1011</v>
      </c>
      <c r="O43" t="s">
        <v>186</v>
      </c>
      <c r="P43" t="s">
        <v>186</v>
      </c>
      <c r="Q43">
        <v>1</v>
      </c>
      <c r="X43">
        <v>0.19</v>
      </c>
      <c r="Y43">
        <v>0</v>
      </c>
      <c r="Z43">
        <v>65.709999999999994</v>
      </c>
      <c r="AA43">
        <v>11.6</v>
      </c>
      <c r="AB43">
        <v>0</v>
      </c>
      <c r="AC43">
        <v>0</v>
      </c>
      <c r="AD43">
        <v>1</v>
      </c>
      <c r="AE43">
        <v>0</v>
      </c>
      <c r="AF43" t="s">
        <v>3</v>
      </c>
      <c r="AG43">
        <v>0.19</v>
      </c>
      <c r="AH43">
        <v>2</v>
      </c>
      <c r="AI43">
        <v>34711473</v>
      </c>
      <c r="AJ43">
        <v>25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ROW(Source!A29)</f>
        <v>29</v>
      </c>
      <c r="B44">
        <v>34711479</v>
      </c>
      <c r="C44">
        <v>34711469</v>
      </c>
      <c r="D44">
        <v>31528446</v>
      </c>
      <c r="E44">
        <v>1</v>
      </c>
      <c r="F44">
        <v>1</v>
      </c>
      <c r="G44">
        <v>1</v>
      </c>
      <c r="H44">
        <v>2</v>
      </c>
      <c r="I44" t="s">
        <v>190</v>
      </c>
      <c r="J44" t="s">
        <v>191</v>
      </c>
      <c r="K44" t="s">
        <v>192</v>
      </c>
      <c r="L44">
        <v>1368</v>
      </c>
      <c r="N44">
        <v>1011</v>
      </c>
      <c r="O44" t="s">
        <v>186</v>
      </c>
      <c r="P44" t="s">
        <v>186</v>
      </c>
      <c r="Q44">
        <v>1</v>
      </c>
      <c r="X44">
        <v>3.36</v>
      </c>
      <c r="Y44">
        <v>0</v>
      </c>
      <c r="Z44">
        <v>8.1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3</v>
      </c>
      <c r="AG44">
        <v>3.36</v>
      </c>
      <c r="AH44">
        <v>2</v>
      </c>
      <c r="AI44">
        <v>34711474</v>
      </c>
      <c r="AJ44">
        <v>26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ROW(Source!A29)</f>
        <v>29</v>
      </c>
      <c r="B45">
        <v>34711480</v>
      </c>
      <c r="C45">
        <v>34711469</v>
      </c>
      <c r="D45">
        <v>31447861</v>
      </c>
      <c r="E45">
        <v>1</v>
      </c>
      <c r="F45">
        <v>1</v>
      </c>
      <c r="G45">
        <v>1</v>
      </c>
      <c r="H45">
        <v>3</v>
      </c>
      <c r="I45" t="s">
        <v>195</v>
      </c>
      <c r="J45" t="s">
        <v>196</v>
      </c>
      <c r="K45" t="s">
        <v>197</v>
      </c>
      <c r="L45">
        <v>1346</v>
      </c>
      <c r="N45">
        <v>1009</v>
      </c>
      <c r="O45" t="s">
        <v>49</v>
      </c>
      <c r="P45" t="s">
        <v>49</v>
      </c>
      <c r="Q45">
        <v>1</v>
      </c>
      <c r="X45">
        <v>0.55000000000000004</v>
      </c>
      <c r="Y45">
        <v>10.57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0.55000000000000004</v>
      </c>
      <c r="AH45">
        <v>3</v>
      </c>
      <c r="AI45">
        <v>-1</v>
      </c>
      <c r="AJ45" t="s">
        <v>3</v>
      </c>
      <c r="AK45">
        <v>4</v>
      </c>
      <c r="AL45">
        <v>-5.8135000000000003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1</v>
      </c>
    </row>
    <row r="46" spans="1:44" x14ac:dyDescent="0.2">
      <c r="A46">
        <f>ROW(Source!A29)</f>
        <v>29</v>
      </c>
      <c r="B46">
        <v>34711481</v>
      </c>
      <c r="C46">
        <v>34711469</v>
      </c>
      <c r="D46">
        <v>31470394</v>
      </c>
      <c r="E46">
        <v>1</v>
      </c>
      <c r="F46">
        <v>1</v>
      </c>
      <c r="G46">
        <v>1</v>
      </c>
      <c r="H46">
        <v>3</v>
      </c>
      <c r="I46" t="s">
        <v>218</v>
      </c>
      <c r="J46" t="s">
        <v>219</v>
      </c>
      <c r="K46" t="s">
        <v>220</v>
      </c>
      <c r="L46">
        <v>1348</v>
      </c>
      <c r="N46">
        <v>1009</v>
      </c>
      <c r="O46" t="s">
        <v>25</v>
      </c>
      <c r="P46" t="s">
        <v>25</v>
      </c>
      <c r="Q46">
        <v>1000</v>
      </c>
      <c r="X46">
        <v>4.0000000000000001E-3</v>
      </c>
      <c r="Y46">
        <v>5763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4.0000000000000001E-3</v>
      </c>
      <c r="AH46">
        <v>3</v>
      </c>
      <c r="AI46">
        <v>-1</v>
      </c>
      <c r="AJ46" t="s">
        <v>3</v>
      </c>
      <c r="AK46">
        <v>4</v>
      </c>
      <c r="AL46">
        <v>-23.052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1</v>
      </c>
    </row>
    <row r="47" spans="1:44" x14ac:dyDescent="0.2">
      <c r="A47">
        <f>ROW(Source!A29)</f>
        <v>29</v>
      </c>
      <c r="B47">
        <v>34711482</v>
      </c>
      <c r="C47">
        <v>34711469</v>
      </c>
      <c r="D47">
        <v>31482927</v>
      </c>
      <c r="E47">
        <v>1</v>
      </c>
      <c r="F47">
        <v>1</v>
      </c>
      <c r="G47">
        <v>1</v>
      </c>
      <c r="H47">
        <v>3</v>
      </c>
      <c r="I47" t="s">
        <v>221</v>
      </c>
      <c r="J47" t="s">
        <v>222</v>
      </c>
      <c r="K47" t="s">
        <v>223</v>
      </c>
      <c r="L47">
        <v>1346</v>
      </c>
      <c r="N47">
        <v>1009</v>
      </c>
      <c r="O47" t="s">
        <v>49</v>
      </c>
      <c r="P47" t="s">
        <v>49</v>
      </c>
      <c r="Q47">
        <v>1</v>
      </c>
      <c r="X47">
        <v>2</v>
      </c>
      <c r="Y47">
        <v>238.48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2</v>
      </c>
      <c r="AH47">
        <v>3</v>
      </c>
      <c r="AI47">
        <v>-1</v>
      </c>
      <c r="AJ47" t="s">
        <v>3</v>
      </c>
      <c r="AK47">
        <v>4</v>
      </c>
      <c r="AL47">
        <v>-476.96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1</v>
      </c>
    </row>
    <row r="48" spans="1:44" x14ac:dyDescent="0.2">
      <c r="A48">
        <f>ROW(Source!A29)</f>
        <v>29</v>
      </c>
      <c r="B48">
        <v>34711483</v>
      </c>
      <c r="C48">
        <v>34711469</v>
      </c>
      <c r="D48">
        <v>31443668</v>
      </c>
      <c r="E48">
        <v>17</v>
      </c>
      <c r="F48">
        <v>1</v>
      </c>
      <c r="G48">
        <v>1</v>
      </c>
      <c r="H48">
        <v>3</v>
      </c>
      <c r="I48" t="s">
        <v>215</v>
      </c>
      <c r="J48" t="s">
        <v>3</v>
      </c>
      <c r="K48" t="s">
        <v>216</v>
      </c>
      <c r="L48">
        <v>1374</v>
      </c>
      <c r="N48">
        <v>1013</v>
      </c>
      <c r="O48" t="s">
        <v>217</v>
      </c>
      <c r="P48" t="s">
        <v>217</v>
      </c>
      <c r="Q48">
        <v>1</v>
      </c>
      <c r="X48">
        <v>3.57</v>
      </c>
      <c r="Y48">
        <v>1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3.57</v>
      </c>
      <c r="AH48">
        <v>3</v>
      </c>
      <c r="AI48">
        <v>-1</v>
      </c>
      <c r="AJ48" t="s">
        <v>3</v>
      </c>
      <c r="AK48">
        <v>4</v>
      </c>
      <c r="AL48">
        <v>-3.57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</row>
    <row r="49" spans="1:44" x14ac:dyDescent="0.2">
      <c r="A49">
        <f>ROW(Source!A30)</f>
        <v>30</v>
      </c>
      <c r="B49">
        <v>34711487</v>
      </c>
      <c r="C49">
        <v>34711484</v>
      </c>
      <c r="D49">
        <v>32163326</v>
      </c>
      <c r="E49">
        <v>1</v>
      </c>
      <c r="F49">
        <v>1</v>
      </c>
      <c r="G49">
        <v>1</v>
      </c>
      <c r="H49">
        <v>1</v>
      </c>
      <c r="I49" t="s">
        <v>175</v>
      </c>
      <c r="J49" t="s">
        <v>3</v>
      </c>
      <c r="K49" t="s">
        <v>176</v>
      </c>
      <c r="L49">
        <v>1191</v>
      </c>
      <c r="N49">
        <v>1013</v>
      </c>
      <c r="O49" t="s">
        <v>174</v>
      </c>
      <c r="P49" t="s">
        <v>174</v>
      </c>
      <c r="Q49">
        <v>1</v>
      </c>
      <c r="X49">
        <v>1.1299999999999999</v>
      </c>
      <c r="Y49">
        <v>0</v>
      </c>
      <c r="Z49">
        <v>0</v>
      </c>
      <c r="AA49">
        <v>0</v>
      </c>
      <c r="AB49">
        <v>9.17</v>
      </c>
      <c r="AC49">
        <v>0</v>
      </c>
      <c r="AD49">
        <v>1</v>
      </c>
      <c r="AE49">
        <v>1</v>
      </c>
      <c r="AF49" t="s">
        <v>3</v>
      </c>
      <c r="AG49">
        <v>1.1299999999999999</v>
      </c>
      <c r="AH49">
        <v>2</v>
      </c>
      <c r="AI49">
        <v>34711485</v>
      </c>
      <c r="AJ49">
        <v>27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ROW(Source!A30)</f>
        <v>30</v>
      </c>
      <c r="B50">
        <v>34711488</v>
      </c>
      <c r="C50">
        <v>34711484</v>
      </c>
      <c r="D50">
        <v>32163380</v>
      </c>
      <c r="E50">
        <v>1</v>
      </c>
      <c r="F50">
        <v>1</v>
      </c>
      <c r="G50">
        <v>1</v>
      </c>
      <c r="H50">
        <v>1</v>
      </c>
      <c r="I50" t="s">
        <v>177</v>
      </c>
      <c r="J50" t="s">
        <v>3</v>
      </c>
      <c r="K50" t="s">
        <v>178</v>
      </c>
      <c r="L50">
        <v>1191</v>
      </c>
      <c r="N50">
        <v>1013</v>
      </c>
      <c r="O50" t="s">
        <v>174</v>
      </c>
      <c r="P50" t="s">
        <v>174</v>
      </c>
      <c r="Q50">
        <v>1</v>
      </c>
      <c r="X50">
        <v>1.7</v>
      </c>
      <c r="Y50">
        <v>0</v>
      </c>
      <c r="Z50">
        <v>0</v>
      </c>
      <c r="AA50">
        <v>0</v>
      </c>
      <c r="AB50">
        <v>14.09</v>
      </c>
      <c r="AC50">
        <v>0</v>
      </c>
      <c r="AD50">
        <v>1</v>
      </c>
      <c r="AE50">
        <v>1</v>
      </c>
      <c r="AF50" t="s">
        <v>3</v>
      </c>
      <c r="AG50">
        <v>1.7</v>
      </c>
      <c r="AH50">
        <v>2</v>
      </c>
      <c r="AI50">
        <v>34711486</v>
      </c>
      <c r="AJ50">
        <v>28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ROW(Source!A31)</f>
        <v>31</v>
      </c>
      <c r="B51">
        <v>34711487</v>
      </c>
      <c r="C51">
        <v>34711484</v>
      </c>
      <c r="D51">
        <v>32163326</v>
      </c>
      <c r="E51">
        <v>1</v>
      </c>
      <c r="F51">
        <v>1</v>
      </c>
      <c r="G51">
        <v>1</v>
      </c>
      <c r="H51">
        <v>1</v>
      </c>
      <c r="I51" t="s">
        <v>175</v>
      </c>
      <c r="J51" t="s">
        <v>3</v>
      </c>
      <c r="K51" t="s">
        <v>176</v>
      </c>
      <c r="L51">
        <v>1191</v>
      </c>
      <c r="N51">
        <v>1013</v>
      </c>
      <c r="O51" t="s">
        <v>174</v>
      </c>
      <c r="P51" t="s">
        <v>174</v>
      </c>
      <c r="Q51">
        <v>1</v>
      </c>
      <c r="X51">
        <v>1.1299999999999999</v>
      </c>
      <c r="Y51">
        <v>0</v>
      </c>
      <c r="Z51">
        <v>0</v>
      </c>
      <c r="AA51">
        <v>0</v>
      </c>
      <c r="AB51">
        <v>9.17</v>
      </c>
      <c r="AC51">
        <v>0</v>
      </c>
      <c r="AD51">
        <v>1</v>
      </c>
      <c r="AE51">
        <v>1</v>
      </c>
      <c r="AF51" t="s">
        <v>3</v>
      </c>
      <c r="AG51">
        <v>1.1299999999999999</v>
      </c>
      <c r="AH51">
        <v>2</v>
      </c>
      <c r="AI51">
        <v>34711485</v>
      </c>
      <c r="AJ51">
        <v>29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ROW(Source!A31)</f>
        <v>31</v>
      </c>
      <c r="B52">
        <v>34711488</v>
      </c>
      <c r="C52">
        <v>34711484</v>
      </c>
      <c r="D52">
        <v>32163380</v>
      </c>
      <c r="E52">
        <v>1</v>
      </c>
      <c r="F52">
        <v>1</v>
      </c>
      <c r="G52">
        <v>1</v>
      </c>
      <c r="H52">
        <v>1</v>
      </c>
      <c r="I52" t="s">
        <v>177</v>
      </c>
      <c r="J52" t="s">
        <v>3</v>
      </c>
      <c r="K52" t="s">
        <v>178</v>
      </c>
      <c r="L52">
        <v>1191</v>
      </c>
      <c r="N52">
        <v>1013</v>
      </c>
      <c r="O52" t="s">
        <v>174</v>
      </c>
      <c r="P52" t="s">
        <v>174</v>
      </c>
      <c r="Q52">
        <v>1</v>
      </c>
      <c r="X52">
        <v>1.7</v>
      </c>
      <c r="Y52">
        <v>0</v>
      </c>
      <c r="Z52">
        <v>0</v>
      </c>
      <c r="AA52">
        <v>0</v>
      </c>
      <c r="AB52">
        <v>14.09</v>
      </c>
      <c r="AC52">
        <v>0</v>
      </c>
      <c r="AD52">
        <v>1</v>
      </c>
      <c r="AE52">
        <v>1</v>
      </c>
      <c r="AF52" t="s">
        <v>3</v>
      </c>
      <c r="AG52">
        <v>1.7</v>
      </c>
      <c r="AH52">
        <v>2</v>
      </c>
      <c r="AI52">
        <v>34711486</v>
      </c>
      <c r="AJ52">
        <v>30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3.Оборудование</vt:lpstr>
      <vt:lpstr>2.Материалы</vt:lpstr>
      <vt:lpstr>1.Лок.смета.и.Акт</vt:lpstr>
      <vt:lpstr>SourceOb.1</vt:lpstr>
      <vt:lpstr>Source</vt:lpstr>
      <vt:lpstr>SourceObSm</vt:lpstr>
      <vt:lpstr>SmtRes</vt:lpstr>
      <vt:lpstr>EtalonRes</vt:lpstr>
      <vt:lpstr>'1.Лок.смета.и.Акт'!Заголовки_для_печати</vt:lpstr>
      <vt:lpstr>'2.Материалы'!Заголовки_для_печати</vt:lpstr>
      <vt:lpstr>'3.Оборудование'!Заголовки_для_печати</vt:lpstr>
      <vt:lpstr>'1.Лок.смета.и.Акт'!Область_печати</vt:lpstr>
      <vt:lpstr>'2.Материалы'!Область_печати</vt:lpstr>
      <vt:lpstr>'3.Оборудование'!Область_печати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PTO-Kurlinova</cp:lastModifiedBy>
  <dcterms:created xsi:type="dcterms:W3CDTF">2019-05-15T07:45:06Z</dcterms:created>
  <dcterms:modified xsi:type="dcterms:W3CDTF">2019-05-17T11:51:13Z</dcterms:modified>
</cp:coreProperties>
</file>