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'1.Смета.или.Акт'!$A$1:$K$161</definedName>
  </definedNames>
  <calcPr calcId="144525"/>
</workbook>
</file>

<file path=xl/calcChain.xml><?xml version="1.0" encoding="utf-8"?>
<calcChain xmlns="http://schemas.openxmlformats.org/spreadsheetml/2006/main">
  <c r="BZ157" i="6" l="1"/>
  <c r="BY157" i="6"/>
  <c r="BZ154" i="6"/>
  <c r="BY154" i="6"/>
  <c r="BZ148" i="6"/>
  <c r="BY148" i="6"/>
  <c r="BZ145" i="6"/>
  <c r="BY145" i="6"/>
  <c r="H136" i="6"/>
  <c r="FV122" i="6"/>
  <c r="FU122" i="6"/>
  <c r="FT122" i="6"/>
  <c r="FS122" i="6"/>
  <c r="FP122" i="6"/>
  <c r="FH122" i="6"/>
  <c r="FG122" i="6"/>
  <c r="FF122" i="6"/>
  <c r="FD122" i="6"/>
  <c r="FA122" i="6"/>
  <c r="BC49" i="1"/>
  <c r="ES49" i="1"/>
  <c r="AL49" i="1"/>
  <c r="I49" i="1"/>
  <c r="I48" i="1"/>
  <c r="DW49" i="1"/>
  <c r="G49" i="1"/>
  <c r="F49" i="1"/>
  <c r="BC47" i="1"/>
  <c r="ES47" i="1"/>
  <c r="AL47" i="1"/>
  <c r="I47" i="1"/>
  <c r="I46" i="1"/>
  <c r="DW47" i="1"/>
  <c r="G47" i="1"/>
  <c r="F47" i="1"/>
  <c r="BC45" i="1"/>
  <c r="ES45" i="1"/>
  <c r="AL45" i="1"/>
  <c r="I45" i="1"/>
  <c r="I44" i="1"/>
  <c r="DW45" i="1"/>
  <c r="G45" i="1"/>
  <c r="F45" i="1"/>
  <c r="BC43" i="1"/>
  <c r="ES43" i="1"/>
  <c r="AL43" i="1"/>
  <c r="I43" i="1"/>
  <c r="I42" i="1"/>
  <c r="DW43" i="1"/>
  <c r="G43" i="1"/>
  <c r="F43" i="1"/>
  <c r="BC41" i="1"/>
  <c r="ES41" i="1"/>
  <c r="AL41" i="1"/>
  <c r="I41" i="1"/>
  <c r="I40" i="1"/>
  <c r="DW41" i="1"/>
  <c r="G41" i="1"/>
  <c r="F41" i="1"/>
  <c r="EW39" i="1"/>
  <c r="AQ39" i="1"/>
  <c r="BA39" i="1"/>
  <c r="EV39" i="1"/>
  <c r="ER39" i="1" s="1"/>
  <c r="AO39" i="1"/>
  <c r="AK39" i="1" s="1"/>
  <c r="F101" i="6" s="1"/>
  <c r="I39" i="1"/>
  <c r="I38" i="1"/>
  <c r="DW39" i="1"/>
  <c r="EW37" i="1"/>
  <c r="AQ37" i="1"/>
  <c r="BA37" i="1"/>
  <c r="EV37" i="1"/>
  <c r="ER37" i="1" s="1"/>
  <c r="AO37" i="1"/>
  <c r="AK37" i="1" s="1"/>
  <c r="F95" i="6" s="1"/>
  <c r="I37" i="1"/>
  <c r="I36" i="1"/>
  <c r="DW37" i="1"/>
  <c r="EW35" i="1"/>
  <c r="AQ35" i="1"/>
  <c r="BC35" i="1"/>
  <c r="ES35" i="1"/>
  <c r="AL35" i="1"/>
  <c r="BS35" i="1"/>
  <c r="EU35" i="1"/>
  <c r="AN35" i="1"/>
  <c r="BB35" i="1"/>
  <c r="ET35" i="1"/>
  <c r="AM35" i="1"/>
  <c r="BA35" i="1"/>
  <c r="EV35" i="1"/>
  <c r="AO35" i="1"/>
  <c r="I35" i="1"/>
  <c r="I34" i="1"/>
  <c r="DW35" i="1"/>
  <c r="EW33" i="1"/>
  <c r="AQ33" i="1"/>
  <c r="BA33" i="1"/>
  <c r="EV33" i="1"/>
  <c r="ER33" i="1" s="1"/>
  <c r="AO33" i="1"/>
  <c r="AK33" i="1" s="1"/>
  <c r="F80" i="6" s="1"/>
  <c r="I33" i="1"/>
  <c r="I32" i="1"/>
  <c r="DW33" i="1"/>
  <c r="EW31" i="1"/>
  <c r="AQ31" i="1"/>
  <c r="BC31" i="1"/>
  <c r="ES31" i="1"/>
  <c r="AL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C29" i="1"/>
  <c r="ES29" i="1"/>
  <c r="AL29" i="1"/>
  <c r="BS29" i="1"/>
  <c r="EU29" i="1"/>
  <c r="AN29" i="1"/>
  <c r="BB29" i="1"/>
  <c r="ET29" i="1"/>
  <c r="AM29" i="1"/>
  <c r="BA29" i="1"/>
  <c r="EV29" i="1"/>
  <c r="AO29" i="1"/>
  <c r="I29" i="1"/>
  <c r="I28" i="1"/>
  <c r="DW29" i="1"/>
  <c r="EW27" i="1"/>
  <c r="AQ27" i="1"/>
  <c r="BS27" i="1"/>
  <c r="EU27" i="1"/>
  <c r="AN27" i="1"/>
  <c r="BB27" i="1"/>
  <c r="ET27" i="1"/>
  <c r="AM27" i="1"/>
  <c r="BA27" i="1"/>
  <c r="EV27" i="1"/>
  <c r="AO27" i="1"/>
  <c r="I27" i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ER35" i="1" l="1"/>
  <c r="AK35" i="1"/>
  <c r="F86" i="6" s="1"/>
  <c r="ER31" i="1"/>
  <c r="AK31" i="1"/>
  <c r="F71" i="6" s="1"/>
  <c r="AK29" i="1"/>
  <c r="F62" i="6" s="1"/>
  <c r="ER29" i="1"/>
  <c r="ER27" i="1"/>
  <c r="AK27" i="1"/>
  <c r="F54" i="6" s="1"/>
  <c r="ER25" i="1"/>
  <c r="AK25" i="1"/>
  <c r="F46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AE24" i="1"/>
  <c r="AD24" i="1" s="1"/>
  <c r="CR24" i="1" s="1"/>
  <c r="Q24" i="1" s="1"/>
  <c r="AF24" i="1"/>
  <c r="CT24" i="1" s="1"/>
  <c r="S24" i="1" s="1"/>
  <c r="AG24" i="1"/>
  <c r="CU24" i="1" s="1"/>
  <c r="T24" i="1" s="1"/>
  <c r="AH24" i="1"/>
  <c r="AI24" i="1"/>
  <c r="CW24" i="1" s="1"/>
  <c r="V24" i="1" s="1"/>
  <c r="AJ24" i="1"/>
  <c r="CX24" i="1" s="1"/>
  <c r="W24" i="1" s="1"/>
  <c r="CS24" i="1"/>
  <c r="R24" i="1" s="1"/>
  <c r="GK24" i="1" s="1"/>
  <c r="CV24" i="1"/>
  <c r="U24" i="1" s="1"/>
  <c r="FR24" i="1"/>
  <c r="GL24" i="1"/>
  <c r="GN24" i="1"/>
  <c r="GP24" i="1"/>
  <c r="GV24" i="1"/>
  <c r="GX24" i="1" s="1"/>
  <c r="C25" i="1"/>
  <c r="D25" i="1"/>
  <c r="AC25" i="1"/>
  <c r="CQ25" i="1" s="1"/>
  <c r="P25" i="1" s="1"/>
  <c r="AE25" i="1"/>
  <c r="AD25" i="1" s="1"/>
  <c r="AF25" i="1"/>
  <c r="AG25" i="1"/>
  <c r="AH25" i="1"/>
  <c r="AI25" i="1"/>
  <c r="CW25" i="1" s="1"/>
  <c r="V25" i="1" s="1"/>
  <c r="AJ25" i="1"/>
  <c r="CX25" i="1" s="1"/>
  <c r="W25" i="1" s="1"/>
  <c r="CU25" i="1"/>
  <c r="T25" i="1" s="1"/>
  <c r="FR25" i="1"/>
  <c r="GL25" i="1"/>
  <c r="GN25" i="1"/>
  <c r="GP25" i="1"/>
  <c r="GV25" i="1"/>
  <c r="GX25" i="1" s="1"/>
  <c r="C26" i="1"/>
  <c r="D26" i="1"/>
  <c r="AC26" i="1"/>
  <c r="AD26" i="1"/>
  <c r="CR26" i="1" s="1"/>
  <c r="Q26" i="1" s="1"/>
  <c r="AE26" i="1"/>
  <c r="AF26" i="1"/>
  <c r="AG26" i="1"/>
  <c r="CU26" i="1" s="1"/>
  <c r="T26" i="1" s="1"/>
  <c r="AH26" i="1"/>
  <c r="CV26" i="1" s="1"/>
  <c r="U26" i="1" s="1"/>
  <c r="AI26" i="1"/>
  <c r="AJ26" i="1"/>
  <c r="CX26" i="1" s="1"/>
  <c r="W26" i="1" s="1"/>
  <c r="CQ26" i="1"/>
  <c r="P26" i="1" s="1"/>
  <c r="CS26" i="1"/>
  <c r="R26" i="1" s="1"/>
  <c r="GK26" i="1" s="1"/>
  <c r="CW26" i="1"/>
  <c r="V26" i="1" s="1"/>
  <c r="FR26" i="1"/>
  <c r="GL26" i="1"/>
  <c r="GN26" i="1"/>
  <c r="GP26" i="1"/>
  <c r="GV26" i="1"/>
  <c r="GX26" i="1" s="1"/>
  <c r="C27" i="1"/>
  <c r="D27" i="1"/>
  <c r="AC27" i="1"/>
  <c r="CQ27" i="1" s="1"/>
  <c r="P27" i="1" s="1"/>
  <c r="AE27" i="1"/>
  <c r="AF27" i="1"/>
  <c r="AG27" i="1"/>
  <c r="AH27" i="1"/>
  <c r="AI27" i="1"/>
  <c r="AJ27" i="1"/>
  <c r="CX27" i="1" s="1"/>
  <c r="W27" i="1" s="1"/>
  <c r="CU27" i="1"/>
  <c r="T27" i="1" s="1"/>
  <c r="CW27" i="1"/>
  <c r="V27" i="1" s="1"/>
  <c r="FR27" i="1"/>
  <c r="GL27" i="1"/>
  <c r="GN27" i="1"/>
  <c r="GP27" i="1"/>
  <c r="GV27" i="1"/>
  <c r="GX27" i="1"/>
  <c r="C28" i="1"/>
  <c r="D28" i="1"/>
  <c r="AC28" i="1"/>
  <c r="AE28" i="1"/>
  <c r="AD28" i="1" s="1"/>
  <c r="CR28" i="1" s="1"/>
  <c r="Q28" i="1" s="1"/>
  <c r="AF28" i="1"/>
  <c r="AG28" i="1"/>
  <c r="AH28" i="1"/>
  <c r="CV28" i="1" s="1"/>
  <c r="U28" i="1" s="1"/>
  <c r="AI28" i="1"/>
  <c r="CW28" i="1" s="1"/>
  <c r="V28" i="1" s="1"/>
  <c r="AJ28" i="1"/>
  <c r="CX28" i="1" s="1"/>
  <c r="W28" i="1" s="1"/>
  <c r="CQ28" i="1"/>
  <c r="P28" i="1" s="1"/>
  <c r="CU28" i="1"/>
  <c r="T28" i="1" s="1"/>
  <c r="FR28" i="1"/>
  <c r="GL28" i="1"/>
  <c r="GN28" i="1"/>
  <c r="GP28" i="1"/>
  <c r="GV28" i="1"/>
  <c r="GX28" i="1"/>
  <c r="C29" i="1"/>
  <c r="D29" i="1"/>
  <c r="AC29" i="1"/>
  <c r="AE29" i="1"/>
  <c r="AF29" i="1"/>
  <c r="AG29" i="1"/>
  <c r="GW66" i="6" s="1"/>
  <c r="AH29" i="1"/>
  <c r="AI29" i="1"/>
  <c r="CW29" i="1" s="1"/>
  <c r="V29" i="1" s="1"/>
  <c r="AJ29" i="1"/>
  <c r="CX29" i="1" s="1"/>
  <c r="W29" i="1" s="1"/>
  <c r="CU29" i="1"/>
  <c r="T29" i="1" s="1"/>
  <c r="FR29" i="1"/>
  <c r="GL29" i="1"/>
  <c r="GN29" i="1"/>
  <c r="GP29" i="1"/>
  <c r="GV29" i="1"/>
  <c r="GX29" i="1"/>
  <c r="C30" i="1"/>
  <c r="D30" i="1"/>
  <c r="AC30" i="1"/>
  <c r="CQ30" i="1" s="1"/>
  <c r="P30" i="1" s="1"/>
  <c r="AE30" i="1"/>
  <c r="AD30" i="1" s="1"/>
  <c r="CR30" i="1" s="1"/>
  <c r="Q30" i="1" s="1"/>
  <c r="AF30" i="1"/>
  <c r="CT30" i="1" s="1"/>
  <c r="S30" i="1" s="1"/>
  <c r="AG30" i="1"/>
  <c r="CU30" i="1" s="1"/>
  <c r="T30" i="1" s="1"/>
  <c r="AH30" i="1"/>
  <c r="CV30" i="1" s="1"/>
  <c r="U30" i="1" s="1"/>
  <c r="AI30" i="1"/>
  <c r="AJ30" i="1"/>
  <c r="CX30" i="1" s="1"/>
  <c r="W30" i="1" s="1"/>
  <c r="CW30" i="1"/>
  <c r="V30" i="1" s="1"/>
  <c r="FR30" i="1"/>
  <c r="GL30" i="1"/>
  <c r="GN30" i="1"/>
  <c r="GP30" i="1"/>
  <c r="GV30" i="1"/>
  <c r="GX30" i="1"/>
  <c r="C31" i="1"/>
  <c r="D31" i="1"/>
  <c r="AC31" i="1"/>
  <c r="AE31" i="1"/>
  <c r="AF31" i="1"/>
  <c r="AG31" i="1"/>
  <c r="GW75" i="6" s="1"/>
  <c r="AH31" i="1"/>
  <c r="H78" i="6" s="1"/>
  <c r="AI31" i="1"/>
  <c r="AJ31" i="1"/>
  <c r="CX31" i="1" s="1"/>
  <c r="W31" i="1" s="1"/>
  <c r="CU31" i="1"/>
  <c r="T31" i="1" s="1"/>
  <c r="CV31" i="1"/>
  <c r="U31" i="1" s="1"/>
  <c r="I78" i="6" s="1"/>
  <c r="CW31" i="1"/>
  <c r="V31" i="1" s="1"/>
  <c r="FR31" i="1"/>
  <c r="GL31" i="1"/>
  <c r="GN31" i="1"/>
  <c r="GP31" i="1"/>
  <c r="GV31" i="1"/>
  <c r="GX31" i="1" s="1"/>
  <c r="C32" i="1"/>
  <c r="D32" i="1"/>
  <c r="AC32" i="1"/>
  <c r="AE32" i="1"/>
  <c r="AD32" i="1" s="1"/>
  <c r="AB32" i="1" s="1"/>
  <c r="AF32" i="1"/>
  <c r="CT32" i="1" s="1"/>
  <c r="S32" i="1" s="1"/>
  <c r="AG32" i="1"/>
  <c r="CU32" i="1" s="1"/>
  <c r="T32" i="1" s="1"/>
  <c r="AH32" i="1"/>
  <c r="CV32" i="1" s="1"/>
  <c r="U32" i="1" s="1"/>
  <c r="AI32" i="1"/>
  <c r="AJ32" i="1"/>
  <c r="CX32" i="1" s="1"/>
  <c r="W32" i="1" s="1"/>
  <c r="CQ32" i="1"/>
  <c r="P32" i="1" s="1"/>
  <c r="CW32" i="1"/>
  <c r="V32" i="1" s="1"/>
  <c r="FR32" i="1"/>
  <c r="GL32" i="1"/>
  <c r="GN32" i="1"/>
  <c r="GO32" i="1"/>
  <c r="GV32" i="1"/>
  <c r="GX32" i="1" s="1"/>
  <c r="C33" i="1"/>
  <c r="D33" i="1"/>
  <c r="AC33" i="1"/>
  <c r="AE33" i="1"/>
  <c r="AD33" i="1" s="1"/>
  <c r="CR33" i="1" s="1"/>
  <c r="Q33" i="1" s="1"/>
  <c r="AF33" i="1"/>
  <c r="AG33" i="1"/>
  <c r="CU33" i="1" s="1"/>
  <c r="T33" i="1" s="1"/>
  <c r="AH33" i="1"/>
  <c r="AI33" i="1"/>
  <c r="AJ33" i="1"/>
  <c r="CX33" i="1" s="1"/>
  <c r="W33" i="1" s="1"/>
  <c r="CQ33" i="1"/>
  <c r="P33" i="1" s="1"/>
  <c r="CW33" i="1"/>
  <c r="V33" i="1" s="1"/>
  <c r="FR33" i="1"/>
  <c r="GL33" i="1"/>
  <c r="GN33" i="1"/>
  <c r="GO33" i="1"/>
  <c r="GV33" i="1"/>
  <c r="GX33" i="1" s="1"/>
  <c r="C34" i="1"/>
  <c r="D34" i="1"/>
  <c r="AC34" i="1"/>
  <c r="CQ34" i="1" s="1"/>
  <c r="P34" i="1" s="1"/>
  <c r="AE34" i="1"/>
  <c r="AD34" i="1" s="1"/>
  <c r="AF34" i="1"/>
  <c r="CT34" i="1" s="1"/>
  <c r="S34" i="1" s="1"/>
  <c r="AG34" i="1"/>
  <c r="CU34" i="1" s="1"/>
  <c r="T34" i="1" s="1"/>
  <c r="AH34" i="1"/>
  <c r="CV34" i="1" s="1"/>
  <c r="U34" i="1" s="1"/>
  <c r="AI34" i="1"/>
  <c r="AJ34" i="1"/>
  <c r="CX34" i="1" s="1"/>
  <c r="W34" i="1" s="1"/>
  <c r="CW34" i="1"/>
  <c r="V34" i="1" s="1"/>
  <c r="FR34" i="1"/>
  <c r="GL34" i="1"/>
  <c r="GN34" i="1"/>
  <c r="GP34" i="1"/>
  <c r="GV34" i="1"/>
  <c r="GX34" i="1" s="1"/>
  <c r="C35" i="1"/>
  <c r="D35" i="1"/>
  <c r="AC35" i="1"/>
  <c r="AE35" i="1"/>
  <c r="AF35" i="1"/>
  <c r="AG35" i="1"/>
  <c r="GW90" i="6" s="1"/>
  <c r="AH35" i="1"/>
  <c r="AI35" i="1"/>
  <c r="AJ35" i="1"/>
  <c r="CX35" i="1" s="1"/>
  <c r="W35" i="1" s="1"/>
  <c r="CU35" i="1"/>
  <c r="T35" i="1" s="1"/>
  <c r="CW35" i="1"/>
  <c r="V35" i="1" s="1"/>
  <c r="FR35" i="1"/>
  <c r="GL35" i="1"/>
  <c r="GN35" i="1"/>
  <c r="GP35" i="1"/>
  <c r="GV35" i="1"/>
  <c r="GX35" i="1"/>
  <c r="C36" i="1"/>
  <c r="D36" i="1"/>
  <c r="AC36" i="1"/>
  <c r="AE36" i="1"/>
  <c r="AD36" i="1" s="1"/>
  <c r="AF36" i="1"/>
  <c r="CT36" i="1" s="1"/>
  <c r="S36" i="1" s="1"/>
  <c r="AG36" i="1"/>
  <c r="AH36" i="1"/>
  <c r="CV36" i="1" s="1"/>
  <c r="U36" i="1" s="1"/>
  <c r="AI36" i="1"/>
  <c r="AJ36" i="1"/>
  <c r="CX36" i="1" s="1"/>
  <c r="W36" i="1" s="1"/>
  <c r="CQ36" i="1"/>
  <c r="P36" i="1" s="1"/>
  <c r="CU36" i="1"/>
  <c r="T36" i="1" s="1"/>
  <c r="CW36" i="1"/>
  <c r="V36" i="1" s="1"/>
  <c r="FR36" i="1"/>
  <c r="GL36" i="1"/>
  <c r="GN36" i="1"/>
  <c r="GO36" i="1"/>
  <c r="GV36" i="1"/>
  <c r="GX36" i="1"/>
  <c r="C37" i="1"/>
  <c r="D37" i="1"/>
  <c r="AC37" i="1"/>
  <c r="AE37" i="1"/>
  <c r="AD37" i="1" s="1"/>
  <c r="CR37" i="1" s="1"/>
  <c r="Q37" i="1" s="1"/>
  <c r="AF37" i="1"/>
  <c r="AG37" i="1"/>
  <c r="AH37" i="1"/>
  <c r="AI37" i="1"/>
  <c r="AJ37" i="1"/>
  <c r="CX37" i="1" s="1"/>
  <c r="W37" i="1" s="1"/>
  <c r="CQ37" i="1"/>
  <c r="P37" i="1" s="1"/>
  <c r="CU37" i="1"/>
  <c r="T37" i="1" s="1"/>
  <c r="CW37" i="1"/>
  <c r="V37" i="1" s="1"/>
  <c r="FR37" i="1"/>
  <c r="GL37" i="1"/>
  <c r="GN37" i="1"/>
  <c r="GO37" i="1"/>
  <c r="GV37" i="1"/>
  <c r="GX37" i="1"/>
  <c r="C38" i="1"/>
  <c r="D38" i="1"/>
  <c r="AC38" i="1"/>
  <c r="AE38" i="1"/>
  <c r="AD38" i="1" s="1"/>
  <c r="AF38" i="1"/>
  <c r="CT38" i="1" s="1"/>
  <c r="S38" i="1" s="1"/>
  <c r="AG38" i="1"/>
  <c r="AH38" i="1"/>
  <c r="CV38" i="1" s="1"/>
  <c r="U38" i="1" s="1"/>
  <c r="AI38" i="1"/>
  <c r="CW38" i="1" s="1"/>
  <c r="V38" i="1" s="1"/>
  <c r="AJ38" i="1"/>
  <c r="CX38" i="1" s="1"/>
  <c r="W38" i="1" s="1"/>
  <c r="CQ38" i="1"/>
  <c r="P38" i="1" s="1"/>
  <c r="CU38" i="1"/>
  <c r="T38" i="1" s="1"/>
  <c r="FR38" i="1"/>
  <c r="GL38" i="1"/>
  <c r="GN38" i="1"/>
  <c r="GO38" i="1"/>
  <c r="GV38" i="1"/>
  <c r="GX38" i="1"/>
  <c r="C39" i="1"/>
  <c r="D39" i="1"/>
  <c r="AC39" i="1"/>
  <c r="AD39" i="1"/>
  <c r="CR39" i="1" s="1"/>
  <c r="Q39" i="1" s="1"/>
  <c r="AE39" i="1"/>
  <c r="AF39" i="1"/>
  <c r="AG39" i="1"/>
  <c r="CU39" i="1" s="1"/>
  <c r="T39" i="1" s="1"/>
  <c r="AH39" i="1"/>
  <c r="AI39" i="1"/>
  <c r="AJ39" i="1"/>
  <c r="CX39" i="1" s="1"/>
  <c r="W39" i="1" s="1"/>
  <c r="CQ39" i="1"/>
  <c r="P39" i="1" s="1"/>
  <c r="CS39" i="1"/>
  <c r="R39" i="1" s="1"/>
  <c r="GK39" i="1" s="1"/>
  <c r="CW39" i="1"/>
  <c r="V39" i="1" s="1"/>
  <c r="FR39" i="1"/>
  <c r="GL39" i="1"/>
  <c r="GN39" i="1"/>
  <c r="GO39" i="1"/>
  <c r="GV39" i="1"/>
  <c r="GX39" i="1"/>
  <c r="AC40" i="1"/>
  <c r="AE40" i="1"/>
  <c r="AD40" i="1" s="1"/>
  <c r="CR40" i="1" s="1"/>
  <c r="Q40" i="1" s="1"/>
  <c r="AF40" i="1"/>
  <c r="CT40" i="1" s="1"/>
  <c r="S40" i="1" s="1"/>
  <c r="AG40" i="1"/>
  <c r="AH40" i="1"/>
  <c r="CV40" i="1" s="1"/>
  <c r="U40" i="1" s="1"/>
  <c r="AI40" i="1"/>
  <c r="CW40" i="1" s="1"/>
  <c r="V40" i="1" s="1"/>
  <c r="AJ40" i="1"/>
  <c r="CX40" i="1" s="1"/>
  <c r="W40" i="1" s="1"/>
  <c r="CQ40" i="1"/>
  <c r="P40" i="1" s="1"/>
  <c r="CU40" i="1"/>
  <c r="T40" i="1" s="1"/>
  <c r="FR40" i="1"/>
  <c r="GL40" i="1"/>
  <c r="GO40" i="1"/>
  <c r="GP40" i="1"/>
  <c r="GV40" i="1"/>
  <c r="GX40" i="1"/>
  <c r="AC41" i="1"/>
  <c r="AE41" i="1"/>
  <c r="CS41" i="1" s="1"/>
  <c r="R41" i="1" s="1"/>
  <c r="GK41" i="1" s="1"/>
  <c r="AF41" i="1"/>
  <c r="AG41" i="1"/>
  <c r="CU41" i="1" s="1"/>
  <c r="T41" i="1" s="1"/>
  <c r="AH41" i="1"/>
  <c r="AI41" i="1"/>
  <c r="CW41" i="1" s="1"/>
  <c r="V41" i="1" s="1"/>
  <c r="AJ41" i="1"/>
  <c r="GX107" i="6" s="1"/>
  <c r="CT41" i="1"/>
  <c r="S41" i="1" s="1"/>
  <c r="CV41" i="1"/>
  <c r="U41" i="1" s="1"/>
  <c r="FR41" i="1"/>
  <c r="GL41" i="1"/>
  <c r="GO41" i="1"/>
  <c r="GP41" i="1"/>
  <c r="GV41" i="1"/>
  <c r="GX41" i="1" s="1"/>
  <c r="AC42" i="1"/>
  <c r="AE42" i="1"/>
  <c r="CS42" i="1" s="1"/>
  <c r="R42" i="1" s="1"/>
  <c r="GK42" i="1" s="1"/>
  <c r="AF42" i="1"/>
  <c r="AG42" i="1"/>
  <c r="CU42" i="1" s="1"/>
  <c r="T42" i="1" s="1"/>
  <c r="AH42" i="1"/>
  <c r="AI42" i="1"/>
  <c r="CW42" i="1" s="1"/>
  <c r="V42" i="1" s="1"/>
  <c r="AJ42" i="1"/>
  <c r="CT42" i="1"/>
  <c r="S42" i="1" s="1"/>
  <c r="CV42" i="1"/>
  <c r="U42" i="1" s="1"/>
  <c r="CX42" i="1"/>
  <c r="W42" i="1" s="1"/>
  <c r="FR42" i="1"/>
  <c r="GL42" i="1"/>
  <c r="GO42" i="1"/>
  <c r="GP42" i="1"/>
  <c r="GV42" i="1"/>
  <c r="GX42" i="1" s="1"/>
  <c r="AC43" i="1"/>
  <c r="AE43" i="1"/>
  <c r="CS43" i="1" s="1"/>
  <c r="R43" i="1" s="1"/>
  <c r="GK43" i="1" s="1"/>
  <c r="AF43" i="1"/>
  <c r="CT43" i="1" s="1"/>
  <c r="S43" i="1" s="1"/>
  <c r="AG43" i="1"/>
  <c r="CU43" i="1" s="1"/>
  <c r="T43" i="1" s="1"/>
  <c r="AH43" i="1"/>
  <c r="AI43" i="1"/>
  <c r="CW43" i="1" s="1"/>
  <c r="V43" i="1" s="1"/>
  <c r="AJ43" i="1"/>
  <c r="GX110" i="6" s="1"/>
  <c r="CV43" i="1"/>
  <c r="U43" i="1" s="1"/>
  <c r="FR43" i="1"/>
  <c r="GL43" i="1"/>
  <c r="GO43" i="1"/>
  <c r="GP43" i="1"/>
  <c r="GV43" i="1"/>
  <c r="GX43" i="1" s="1"/>
  <c r="AC44" i="1"/>
  <c r="AE44" i="1"/>
  <c r="CS44" i="1" s="1"/>
  <c r="R44" i="1" s="1"/>
  <c r="GK44" i="1" s="1"/>
  <c r="AF44" i="1"/>
  <c r="AG44" i="1"/>
  <c r="CU44" i="1" s="1"/>
  <c r="T44" i="1" s="1"/>
  <c r="AH44" i="1"/>
  <c r="AI44" i="1"/>
  <c r="CW44" i="1" s="1"/>
  <c r="V44" i="1" s="1"/>
  <c r="AJ44" i="1"/>
  <c r="CX44" i="1" s="1"/>
  <c r="W44" i="1" s="1"/>
  <c r="CT44" i="1"/>
  <c r="S44" i="1" s="1"/>
  <c r="CV44" i="1"/>
  <c r="U44" i="1" s="1"/>
  <c r="FR44" i="1"/>
  <c r="GL44" i="1"/>
  <c r="GO44" i="1"/>
  <c r="GP44" i="1"/>
  <c r="GV44" i="1"/>
  <c r="GX44" i="1" s="1"/>
  <c r="AC45" i="1"/>
  <c r="AE45" i="1"/>
  <c r="CS45" i="1" s="1"/>
  <c r="R45" i="1" s="1"/>
  <c r="GK45" i="1" s="1"/>
  <c r="AF45" i="1"/>
  <c r="AG45" i="1"/>
  <c r="AH45" i="1"/>
  <c r="AI45" i="1"/>
  <c r="CW45" i="1" s="1"/>
  <c r="V45" i="1" s="1"/>
  <c r="AJ45" i="1"/>
  <c r="CX45" i="1" s="1"/>
  <c r="W45" i="1" s="1"/>
  <c r="CT45" i="1"/>
  <c r="S45" i="1" s="1"/>
  <c r="CV45" i="1"/>
  <c r="U45" i="1" s="1"/>
  <c r="FR45" i="1"/>
  <c r="GL45" i="1"/>
  <c r="GO45" i="1"/>
  <c r="GP45" i="1"/>
  <c r="GV45" i="1"/>
  <c r="GX45" i="1" s="1"/>
  <c r="AC46" i="1"/>
  <c r="AE46" i="1"/>
  <c r="CS46" i="1" s="1"/>
  <c r="R46" i="1" s="1"/>
  <c r="GK46" i="1" s="1"/>
  <c r="AF46" i="1"/>
  <c r="AG46" i="1"/>
  <c r="CU46" i="1" s="1"/>
  <c r="T46" i="1" s="1"/>
  <c r="AH46" i="1"/>
  <c r="AI46" i="1"/>
  <c r="CW46" i="1" s="1"/>
  <c r="V46" i="1" s="1"/>
  <c r="AJ46" i="1"/>
  <c r="CT46" i="1"/>
  <c r="S46" i="1" s="1"/>
  <c r="CV46" i="1"/>
  <c r="U46" i="1" s="1"/>
  <c r="CX46" i="1"/>
  <c r="W46" i="1" s="1"/>
  <c r="FR46" i="1"/>
  <c r="GL46" i="1"/>
  <c r="GO46" i="1"/>
  <c r="GP46" i="1"/>
  <c r="GV46" i="1"/>
  <c r="GX46" i="1" s="1"/>
  <c r="AC47" i="1"/>
  <c r="AE47" i="1"/>
  <c r="AD47" i="1" s="1"/>
  <c r="CR47" i="1" s="1"/>
  <c r="Q47" i="1" s="1"/>
  <c r="AF47" i="1"/>
  <c r="CT47" i="1" s="1"/>
  <c r="S47" i="1" s="1"/>
  <c r="AG47" i="1"/>
  <c r="CU47" i="1" s="1"/>
  <c r="T47" i="1" s="1"/>
  <c r="AH47" i="1"/>
  <c r="AI47" i="1"/>
  <c r="AJ47" i="1"/>
  <c r="CX47" i="1" s="1"/>
  <c r="W47" i="1" s="1"/>
  <c r="CV47" i="1"/>
  <c r="U47" i="1" s="1"/>
  <c r="CW47" i="1"/>
  <c r="V47" i="1" s="1"/>
  <c r="FR47" i="1"/>
  <c r="GL47" i="1"/>
  <c r="GO47" i="1"/>
  <c r="GP47" i="1"/>
  <c r="GV47" i="1"/>
  <c r="GX47" i="1"/>
  <c r="AC48" i="1"/>
  <c r="AE48" i="1"/>
  <c r="AD48" i="1" s="1"/>
  <c r="CR48" i="1" s="1"/>
  <c r="Q48" i="1" s="1"/>
  <c r="AF48" i="1"/>
  <c r="CT48" i="1" s="1"/>
  <c r="S48" i="1" s="1"/>
  <c r="AG48" i="1"/>
  <c r="CU48" i="1" s="1"/>
  <c r="T48" i="1" s="1"/>
  <c r="AH48" i="1"/>
  <c r="CV48" i="1" s="1"/>
  <c r="U48" i="1" s="1"/>
  <c r="AI48" i="1"/>
  <c r="AJ48" i="1"/>
  <c r="CS48" i="1"/>
  <c r="R48" i="1" s="1"/>
  <c r="GK48" i="1" s="1"/>
  <c r="CW48" i="1"/>
  <c r="V48" i="1" s="1"/>
  <c r="CX48" i="1"/>
  <c r="W48" i="1" s="1"/>
  <c r="FR48" i="1"/>
  <c r="GL48" i="1"/>
  <c r="GO48" i="1"/>
  <c r="GP48" i="1"/>
  <c r="GV48" i="1"/>
  <c r="GX48" i="1" s="1"/>
  <c r="AC49" i="1"/>
  <c r="AE49" i="1"/>
  <c r="CS49" i="1" s="1"/>
  <c r="R49" i="1" s="1"/>
  <c r="GK49" i="1" s="1"/>
  <c r="AF49" i="1"/>
  <c r="AG49" i="1"/>
  <c r="AH49" i="1"/>
  <c r="CV49" i="1" s="1"/>
  <c r="U49" i="1" s="1"/>
  <c r="AI49" i="1"/>
  <c r="AJ49" i="1"/>
  <c r="GX119" i="6" s="1"/>
  <c r="CT49" i="1"/>
  <c r="S49" i="1" s="1"/>
  <c r="CW49" i="1"/>
  <c r="V49" i="1" s="1"/>
  <c r="CX49" i="1"/>
  <c r="W49" i="1" s="1"/>
  <c r="FR49" i="1"/>
  <c r="GL49" i="1"/>
  <c r="GO49" i="1"/>
  <c r="GP49" i="1"/>
  <c r="GV49" i="1"/>
  <c r="GX49" i="1"/>
  <c r="AC50" i="1"/>
  <c r="AE50" i="1"/>
  <c r="AD50" i="1" s="1"/>
  <c r="CR50" i="1" s="1"/>
  <c r="Q50" i="1" s="1"/>
  <c r="AF50" i="1"/>
  <c r="CT50" i="1" s="1"/>
  <c r="S50" i="1" s="1"/>
  <c r="AG50" i="1"/>
  <c r="CU50" i="1" s="1"/>
  <c r="T50" i="1" s="1"/>
  <c r="AH50" i="1"/>
  <c r="CV50" i="1" s="1"/>
  <c r="U50" i="1" s="1"/>
  <c r="AI50" i="1"/>
  <c r="AJ50" i="1"/>
  <c r="CS50" i="1"/>
  <c r="R50" i="1" s="1"/>
  <c r="GK50" i="1" s="1"/>
  <c r="CW50" i="1"/>
  <c r="V50" i="1" s="1"/>
  <c r="CX50" i="1"/>
  <c r="W50" i="1" s="1"/>
  <c r="FR50" i="1"/>
  <c r="GL50" i="1"/>
  <c r="GO50" i="1"/>
  <c r="GP50" i="1"/>
  <c r="GV50" i="1"/>
  <c r="GX50" i="1" s="1"/>
  <c r="AC51" i="1"/>
  <c r="AE51" i="1"/>
  <c r="CS51" i="1" s="1"/>
  <c r="R51" i="1" s="1"/>
  <c r="GK51" i="1" s="1"/>
  <c r="AF51" i="1"/>
  <c r="AG51" i="1"/>
  <c r="CU51" i="1" s="1"/>
  <c r="T51" i="1" s="1"/>
  <c r="AH51" i="1"/>
  <c r="CV51" i="1" s="1"/>
  <c r="U51" i="1" s="1"/>
  <c r="AI51" i="1"/>
  <c r="AJ51" i="1"/>
  <c r="CT51" i="1"/>
  <c r="S51" i="1" s="1"/>
  <c r="CW51" i="1"/>
  <c r="V51" i="1" s="1"/>
  <c r="CX51" i="1"/>
  <c r="W51" i="1" s="1"/>
  <c r="FR51" i="1"/>
  <c r="GL51" i="1"/>
  <c r="GO51" i="1"/>
  <c r="GP51" i="1"/>
  <c r="GV51" i="1"/>
  <c r="GX51" i="1"/>
  <c r="B53" i="1"/>
  <c r="B22" i="1" s="1"/>
  <c r="C53" i="1"/>
  <c r="C22" i="1" s="1"/>
  <c r="D53" i="1"/>
  <c r="D22" i="1" s="1"/>
  <c r="F53" i="1"/>
  <c r="F22" i="1" s="1"/>
  <c r="G53" i="1"/>
  <c r="BX53" i="1"/>
  <c r="CK53" i="1"/>
  <c r="CK22" i="1" s="1"/>
  <c r="CL53" i="1"/>
  <c r="FP53" i="1"/>
  <c r="FP22" i="1" s="1"/>
  <c r="GC53" i="1"/>
  <c r="GC22" i="1" s="1"/>
  <c r="GD53" i="1"/>
  <c r="GD22" i="1" s="1"/>
  <c r="B82" i="1"/>
  <c r="B18" i="1" s="1"/>
  <c r="C82" i="1"/>
  <c r="C18" i="1" s="1"/>
  <c r="D82" i="1"/>
  <c r="D18" i="1" s="1"/>
  <c r="F82" i="1"/>
  <c r="F18" i="1" s="1"/>
  <c r="G82" i="1"/>
  <c r="G18" i="1" s="1"/>
  <c r="G22" i="1" l="1"/>
  <c r="AC122" i="6"/>
  <c r="AB50" i="1"/>
  <c r="AB48" i="1"/>
  <c r="AB30" i="1"/>
  <c r="GX75" i="6"/>
  <c r="GW110" i="6"/>
  <c r="AD51" i="1"/>
  <c r="CR51" i="1" s="1"/>
  <c r="Q51" i="1" s="1"/>
  <c r="AD49" i="1"/>
  <c r="CR49" i="1" s="1"/>
  <c r="Q49" i="1" s="1"/>
  <c r="CU45" i="1"/>
  <c r="T45" i="1" s="1"/>
  <c r="GW113" i="6"/>
  <c r="CX43" i="1"/>
  <c r="W43" i="1" s="1"/>
  <c r="CS40" i="1"/>
  <c r="R40" i="1" s="1"/>
  <c r="CS38" i="1"/>
  <c r="R38" i="1" s="1"/>
  <c r="GK38" i="1" s="1"/>
  <c r="CS28" i="1"/>
  <c r="R28" i="1" s="1"/>
  <c r="GK28" i="1" s="1"/>
  <c r="GW107" i="6"/>
  <c r="FI122" i="6" s="1"/>
  <c r="AB51" i="1"/>
  <c r="CU49" i="1"/>
  <c r="T49" i="1" s="1"/>
  <c r="GW119" i="6"/>
  <c r="CS37" i="1"/>
  <c r="R37" i="1" s="1"/>
  <c r="GK37" i="1" s="1"/>
  <c r="CS36" i="1"/>
  <c r="R36" i="1" s="1"/>
  <c r="GK36" i="1" s="1"/>
  <c r="GX66" i="6"/>
  <c r="GW116" i="6"/>
  <c r="GX116" i="6"/>
  <c r="GX113" i="6"/>
  <c r="CS47" i="1"/>
  <c r="R47" i="1" s="1"/>
  <c r="GK47" i="1" s="1"/>
  <c r="CX41" i="1"/>
  <c r="W41" i="1" s="1"/>
  <c r="CS34" i="1"/>
  <c r="R34" i="1" s="1"/>
  <c r="GK34" i="1" s="1"/>
  <c r="CS33" i="1"/>
  <c r="R33" i="1" s="1"/>
  <c r="GK33" i="1" s="1"/>
  <c r="CS32" i="1"/>
  <c r="R32" i="1" s="1"/>
  <c r="GK32" i="1" s="1"/>
  <c r="CS30" i="1"/>
  <c r="R30" i="1" s="1"/>
  <c r="GX90" i="6"/>
  <c r="AB49" i="1"/>
  <c r="T119" i="6"/>
  <c r="H119" i="6"/>
  <c r="T116" i="6"/>
  <c r="H116" i="6"/>
  <c r="T113" i="6"/>
  <c r="H113" i="6"/>
  <c r="T110" i="6"/>
  <c r="H110" i="6"/>
  <c r="T107" i="6"/>
  <c r="H107" i="6"/>
  <c r="CY41" i="1"/>
  <c r="X41" i="1" s="1"/>
  <c r="CP40" i="1"/>
  <c r="O40" i="1" s="1"/>
  <c r="CV39" i="1"/>
  <c r="U39" i="1" s="1"/>
  <c r="I105" i="6" s="1"/>
  <c r="H105" i="6"/>
  <c r="CT39" i="1"/>
  <c r="S39" i="1" s="1"/>
  <c r="U102" i="6" s="1"/>
  <c r="T103" i="6"/>
  <c r="T104" i="6"/>
  <c r="H103" i="6"/>
  <c r="T102" i="6"/>
  <c r="H104" i="6"/>
  <c r="H102" i="6"/>
  <c r="CT37" i="1"/>
  <c r="S37" i="1" s="1"/>
  <c r="U96" i="6" s="1"/>
  <c r="T97" i="6"/>
  <c r="T98" i="6"/>
  <c r="H97" i="6"/>
  <c r="T96" i="6"/>
  <c r="H98" i="6"/>
  <c r="H96" i="6"/>
  <c r="CV37" i="1"/>
  <c r="U37" i="1" s="1"/>
  <c r="I99" i="6" s="1"/>
  <c r="H99" i="6"/>
  <c r="CV35" i="1"/>
  <c r="U35" i="1" s="1"/>
  <c r="I93" i="6" s="1"/>
  <c r="H93" i="6"/>
  <c r="CQ35" i="1"/>
  <c r="P35" i="1" s="1"/>
  <c r="U90" i="6" s="1"/>
  <c r="K90" i="6" s="1"/>
  <c r="H90" i="6"/>
  <c r="T90" i="6"/>
  <c r="CS35" i="1"/>
  <c r="R35" i="1" s="1"/>
  <c r="H89" i="6"/>
  <c r="GM89" i="6"/>
  <c r="I89" i="6" s="1"/>
  <c r="T87" i="6"/>
  <c r="T91" i="6"/>
  <c r="H87" i="6"/>
  <c r="H92" i="6"/>
  <c r="T92" i="6"/>
  <c r="H91" i="6"/>
  <c r="AD35" i="1"/>
  <c r="AB35" i="1" s="1"/>
  <c r="H86" i="6" s="1"/>
  <c r="CV33" i="1"/>
  <c r="U33" i="1" s="1"/>
  <c r="I84" i="6" s="1"/>
  <c r="H84" i="6"/>
  <c r="AB33" i="1"/>
  <c r="H80" i="6" s="1"/>
  <c r="T81" i="6"/>
  <c r="H83" i="6"/>
  <c r="T82" i="6"/>
  <c r="T83" i="6"/>
  <c r="H82" i="6"/>
  <c r="H81" i="6"/>
  <c r="EB53" i="1"/>
  <c r="EB22" i="1" s="1"/>
  <c r="CQ31" i="1"/>
  <c r="P31" i="1" s="1"/>
  <c r="U75" i="6" s="1"/>
  <c r="K75" i="6" s="1"/>
  <c r="H75" i="6"/>
  <c r="T75" i="6"/>
  <c r="CT31" i="1"/>
  <c r="S31" i="1" s="1"/>
  <c r="U72" i="6" s="1"/>
  <c r="T72" i="6"/>
  <c r="H77" i="6"/>
  <c r="T76" i="6"/>
  <c r="H72" i="6"/>
  <c r="T77" i="6"/>
  <c r="H76" i="6"/>
  <c r="AD31" i="1"/>
  <c r="T73" i="6" s="1"/>
  <c r="H74" i="6"/>
  <c r="GM74" i="6"/>
  <c r="I74" i="6" s="1"/>
  <c r="CS31" i="1"/>
  <c r="R31" i="1" s="1"/>
  <c r="BZ53" i="1"/>
  <c r="CG53" i="1" s="1"/>
  <c r="DY53" i="1"/>
  <c r="DY22" i="1" s="1"/>
  <c r="CP30" i="1"/>
  <c r="O30" i="1" s="1"/>
  <c r="CV29" i="1"/>
  <c r="U29" i="1" s="1"/>
  <c r="I69" i="6" s="1"/>
  <c r="H69" i="6"/>
  <c r="CQ29" i="1"/>
  <c r="P29" i="1" s="1"/>
  <c r="U66" i="6" s="1"/>
  <c r="K66" i="6" s="1"/>
  <c r="H66" i="6"/>
  <c r="T66" i="6"/>
  <c r="AD29" i="1"/>
  <c r="T64" i="6" s="1"/>
  <c r="GM65" i="6"/>
  <c r="I65" i="6" s="1"/>
  <c r="H65" i="6"/>
  <c r="CT29" i="1"/>
  <c r="S29" i="1" s="1"/>
  <c r="U63" i="6" s="1"/>
  <c r="T63" i="6"/>
  <c r="H68" i="6"/>
  <c r="T67" i="6"/>
  <c r="H63" i="6"/>
  <c r="T68" i="6"/>
  <c r="H67" i="6"/>
  <c r="CS29" i="1"/>
  <c r="R29" i="1" s="1"/>
  <c r="CJ53" i="1"/>
  <c r="BA53" i="1" s="1"/>
  <c r="CS25" i="1"/>
  <c r="R25" i="1" s="1"/>
  <c r="GK25" i="1" s="1"/>
  <c r="CV27" i="1"/>
  <c r="U27" i="1" s="1"/>
  <c r="I60" i="6" s="1"/>
  <c r="H60" i="6"/>
  <c r="CT27" i="1"/>
  <c r="S27" i="1" s="1"/>
  <c r="U55" i="6" s="1"/>
  <c r="T55" i="6"/>
  <c r="T58" i="6"/>
  <c r="H55" i="6"/>
  <c r="H59" i="6"/>
  <c r="T59" i="6"/>
  <c r="H58" i="6"/>
  <c r="AD27" i="1"/>
  <c r="H56" i="6" s="1"/>
  <c r="H57" i="6"/>
  <c r="GM57" i="6"/>
  <c r="I57" i="6" s="1"/>
  <c r="CS27" i="1"/>
  <c r="R27" i="1" s="1"/>
  <c r="GB53" i="1"/>
  <c r="GB22" i="1" s="1"/>
  <c r="FR53" i="1"/>
  <c r="FR22" i="1" s="1"/>
  <c r="EA53" i="1"/>
  <c r="EA22" i="1" s="1"/>
  <c r="FQ53" i="1"/>
  <c r="FQ22" i="1" s="1"/>
  <c r="CT25" i="1"/>
  <c r="S25" i="1" s="1"/>
  <c r="U47" i="6" s="1"/>
  <c r="T47" i="6"/>
  <c r="H51" i="6"/>
  <c r="T50" i="6"/>
  <c r="H47" i="6"/>
  <c r="T51" i="6"/>
  <c r="H50" i="6"/>
  <c r="H49" i="6"/>
  <c r="GM49" i="6"/>
  <c r="BY53" i="1"/>
  <c r="CV25" i="1"/>
  <c r="U25" i="1" s="1"/>
  <c r="H52" i="6"/>
  <c r="CR25" i="1"/>
  <c r="Q25" i="1" s="1"/>
  <c r="U48" i="6" s="1"/>
  <c r="K48" i="6" s="1"/>
  <c r="T48" i="6"/>
  <c r="H48" i="6"/>
  <c r="AB34" i="1"/>
  <c r="AB26" i="1"/>
  <c r="EU53" i="1"/>
  <c r="DY122" i="6" s="1"/>
  <c r="BB53" i="1"/>
  <c r="CY51" i="1"/>
  <c r="X51" i="1" s="1"/>
  <c r="CZ51" i="1"/>
  <c r="Y51" i="1" s="1"/>
  <c r="CY49" i="1"/>
  <c r="X49" i="1" s="1"/>
  <c r="CZ49" i="1"/>
  <c r="Y49" i="1" s="1"/>
  <c r="CY45" i="1"/>
  <c r="X45" i="1" s="1"/>
  <c r="CZ45" i="1"/>
  <c r="Y45" i="1" s="1"/>
  <c r="AH53" i="1"/>
  <c r="GK40" i="1"/>
  <c r="AE53" i="1"/>
  <c r="AG53" i="1"/>
  <c r="ET53" i="1"/>
  <c r="DX122" i="6" s="1"/>
  <c r="CL22" i="1"/>
  <c r="BC53" i="1"/>
  <c r="CY47" i="1"/>
  <c r="X47" i="1" s="1"/>
  <c r="CZ47" i="1"/>
  <c r="Y47" i="1" s="1"/>
  <c r="AB47" i="1"/>
  <c r="CY46" i="1"/>
  <c r="X46" i="1" s="1"/>
  <c r="CZ46" i="1"/>
  <c r="Y46" i="1" s="1"/>
  <c r="CY42" i="1"/>
  <c r="X42" i="1" s="1"/>
  <c r="CZ42" i="1"/>
  <c r="Y42" i="1" s="1"/>
  <c r="EG53" i="1"/>
  <c r="DD122" i="6" s="1"/>
  <c r="CY50" i="1"/>
  <c r="X50" i="1" s="1"/>
  <c r="CZ50" i="1"/>
  <c r="Y50" i="1" s="1"/>
  <c r="CY48" i="1"/>
  <c r="X48" i="1" s="1"/>
  <c r="CZ48" i="1"/>
  <c r="Y48" i="1" s="1"/>
  <c r="CY43" i="1"/>
  <c r="X43" i="1" s="1"/>
  <c r="CZ43" i="1"/>
  <c r="Y43" i="1" s="1"/>
  <c r="AI53" i="1"/>
  <c r="CY40" i="1"/>
  <c r="X40" i="1" s="1"/>
  <c r="BX22" i="1"/>
  <c r="AO53" i="1"/>
  <c r="CY44" i="1"/>
  <c r="X44" i="1" s="1"/>
  <c r="CZ44" i="1"/>
  <c r="Y44" i="1" s="1"/>
  <c r="AJ53" i="1"/>
  <c r="CZ41" i="1"/>
  <c r="Y41" i="1" s="1"/>
  <c r="AB39" i="1"/>
  <c r="H101" i="6" s="1"/>
  <c r="CZ38" i="1"/>
  <c r="Y38" i="1" s="1"/>
  <c r="CZ36" i="1"/>
  <c r="Y36" i="1" s="1"/>
  <c r="CQ51" i="1"/>
  <c r="P51" i="1" s="1"/>
  <c r="CP51" i="1" s="1"/>
  <c r="O51" i="1" s="1"/>
  <c r="CQ50" i="1"/>
  <c r="P50" i="1" s="1"/>
  <c r="CP50" i="1" s="1"/>
  <c r="O50" i="1" s="1"/>
  <c r="CQ49" i="1"/>
  <c r="P49" i="1" s="1"/>
  <c r="CQ48" i="1"/>
  <c r="P48" i="1" s="1"/>
  <c r="CP48" i="1" s="1"/>
  <c r="O48" i="1" s="1"/>
  <c r="CQ47" i="1"/>
  <c r="P47" i="1" s="1"/>
  <c r="CQ46" i="1"/>
  <c r="P46" i="1" s="1"/>
  <c r="AD46" i="1"/>
  <c r="CR46" i="1" s="1"/>
  <c r="Q46" i="1" s="1"/>
  <c r="CQ45" i="1"/>
  <c r="P45" i="1" s="1"/>
  <c r="U113" i="6" s="1"/>
  <c r="AD45" i="1"/>
  <c r="CR45" i="1" s="1"/>
  <c r="Q45" i="1" s="1"/>
  <c r="CQ44" i="1"/>
  <c r="P44" i="1" s="1"/>
  <c r="AD44" i="1"/>
  <c r="CR44" i="1" s="1"/>
  <c r="Q44" i="1" s="1"/>
  <c r="CQ43" i="1"/>
  <c r="P43" i="1" s="1"/>
  <c r="U110" i="6" s="1"/>
  <c r="AD43" i="1"/>
  <c r="CR43" i="1" s="1"/>
  <c r="Q43" i="1" s="1"/>
  <c r="CQ42" i="1"/>
  <c r="P42" i="1" s="1"/>
  <c r="AD42" i="1"/>
  <c r="CR42" i="1" s="1"/>
  <c r="Q42" i="1" s="1"/>
  <c r="CQ41" i="1"/>
  <c r="P41" i="1" s="1"/>
  <c r="U107" i="6" s="1"/>
  <c r="AD41" i="1"/>
  <c r="CR41" i="1" s="1"/>
  <c r="Q41" i="1" s="1"/>
  <c r="CZ30" i="1"/>
  <c r="Y30" i="1" s="1"/>
  <c r="CZ40" i="1"/>
  <c r="Y40" i="1" s="1"/>
  <c r="AB40" i="1"/>
  <c r="AB38" i="1"/>
  <c r="CR38" i="1"/>
  <c r="Q38" i="1" s="1"/>
  <c r="CP38" i="1" s="1"/>
  <c r="O38" i="1" s="1"/>
  <c r="AB36" i="1"/>
  <c r="CR36" i="1"/>
  <c r="Q36" i="1" s="1"/>
  <c r="CP36" i="1" s="1"/>
  <c r="O36" i="1" s="1"/>
  <c r="CY38" i="1"/>
  <c r="X38" i="1" s="1"/>
  <c r="AB37" i="1"/>
  <c r="H95" i="6" s="1"/>
  <c r="CY36" i="1"/>
  <c r="X36" i="1" s="1"/>
  <c r="CY34" i="1"/>
  <c r="X34" i="1" s="1"/>
  <c r="CZ34" i="1"/>
  <c r="Y34" i="1" s="1"/>
  <c r="CY32" i="1"/>
  <c r="X32" i="1" s="1"/>
  <c r="CZ32" i="1"/>
  <c r="Y32" i="1" s="1"/>
  <c r="GK30" i="1"/>
  <c r="CY30" i="1"/>
  <c r="X30" i="1" s="1"/>
  <c r="CT35" i="1"/>
  <c r="S35" i="1" s="1"/>
  <c r="U87" i="6" s="1"/>
  <c r="CR34" i="1"/>
  <c r="Q34" i="1" s="1"/>
  <c r="CP34" i="1" s="1"/>
  <c r="O34" i="1" s="1"/>
  <c r="CT33" i="1"/>
  <c r="S33" i="1" s="1"/>
  <c r="U81" i="6" s="1"/>
  <c r="CR32" i="1"/>
  <c r="Q32" i="1" s="1"/>
  <c r="CP32" i="1" s="1"/>
  <c r="O32" i="1" s="1"/>
  <c r="CZ24" i="1"/>
  <c r="Y24" i="1" s="1"/>
  <c r="CY24" i="1"/>
  <c r="X24" i="1" s="1"/>
  <c r="AB28" i="1"/>
  <c r="CT28" i="1"/>
  <c r="S28" i="1" s="1"/>
  <c r="AB24" i="1"/>
  <c r="AB25" i="1"/>
  <c r="H46" i="6" s="1"/>
  <c r="CQ24" i="1"/>
  <c r="P24" i="1" s="1"/>
  <c r="CT26" i="1"/>
  <c r="S26" i="1" s="1"/>
  <c r="CP26" i="1" s="1"/>
  <c r="O26" i="1" s="1"/>
  <c r="FJ122" i="6" l="1"/>
  <c r="I49" i="6"/>
  <c r="EY122" i="6"/>
  <c r="CZ39" i="1"/>
  <c r="Y39" i="1" s="1"/>
  <c r="U104" i="6" s="1"/>
  <c r="K104" i="6" s="1"/>
  <c r="R121" i="6"/>
  <c r="HB119" i="6"/>
  <c r="GQ119" i="6"/>
  <c r="I119" i="6"/>
  <c r="GS119" i="6"/>
  <c r="GP119" i="6"/>
  <c r="GN119" i="6"/>
  <c r="GJ119" i="6"/>
  <c r="CP49" i="1"/>
  <c r="O49" i="1" s="1"/>
  <c r="U119" i="6"/>
  <c r="CZ37" i="1"/>
  <c r="Y37" i="1" s="1"/>
  <c r="U98" i="6" s="1"/>
  <c r="K98" i="6" s="1"/>
  <c r="CP47" i="1"/>
  <c r="O47" i="1" s="1"/>
  <c r="U116" i="6"/>
  <c r="R118" i="6"/>
  <c r="HB116" i="6"/>
  <c r="GQ116" i="6"/>
  <c r="I116" i="6"/>
  <c r="GP116" i="6"/>
  <c r="GJ116" i="6"/>
  <c r="GN116" i="6"/>
  <c r="GS116" i="6"/>
  <c r="S115" i="6"/>
  <c r="J115" i="6" s="1"/>
  <c r="K113" i="6"/>
  <c r="R115" i="6"/>
  <c r="HB113" i="6"/>
  <c r="GQ113" i="6"/>
  <c r="I113" i="6"/>
  <c r="GP113" i="6"/>
  <c r="GJ113" i="6"/>
  <c r="GN113" i="6"/>
  <c r="GS113" i="6"/>
  <c r="S112" i="6"/>
  <c r="J112" i="6" s="1"/>
  <c r="K110" i="6"/>
  <c r="CY37" i="1"/>
  <c r="X37" i="1" s="1"/>
  <c r="U97" i="6" s="1"/>
  <c r="K97" i="6" s="1"/>
  <c r="CP37" i="1"/>
  <c r="O37" i="1" s="1"/>
  <c r="R112" i="6"/>
  <c r="HB110" i="6"/>
  <c r="GQ110" i="6"/>
  <c r="I110" i="6"/>
  <c r="GS110" i="6"/>
  <c r="GJ110" i="6"/>
  <c r="GP110" i="6"/>
  <c r="GN110" i="6"/>
  <c r="S109" i="6"/>
  <c r="J109" i="6" s="1"/>
  <c r="K107" i="6"/>
  <c r="R109" i="6"/>
  <c r="HB107" i="6"/>
  <c r="GQ107" i="6"/>
  <c r="I107" i="6"/>
  <c r="GP107" i="6"/>
  <c r="GN107" i="6"/>
  <c r="GS107" i="6"/>
  <c r="GJ107" i="6"/>
  <c r="AQ53" i="1"/>
  <c r="F63" i="1" s="1"/>
  <c r="GM40" i="1"/>
  <c r="CY39" i="1"/>
  <c r="X39" i="1" s="1"/>
  <c r="U103" i="6" s="1"/>
  <c r="K103" i="6" s="1"/>
  <c r="CP39" i="1"/>
  <c r="O39" i="1" s="1"/>
  <c r="I103" i="6"/>
  <c r="HE103" i="6"/>
  <c r="GY103" i="6"/>
  <c r="AB27" i="1"/>
  <c r="H54" i="6" s="1"/>
  <c r="R106" i="6"/>
  <c r="GJ102" i="6"/>
  <c r="I102" i="6"/>
  <c r="HE102" i="6"/>
  <c r="GK102" i="6"/>
  <c r="K102" i="6"/>
  <c r="S106" i="6"/>
  <c r="J106" i="6" s="1"/>
  <c r="GZ104" i="6"/>
  <c r="I104" i="6"/>
  <c r="HE104" i="6"/>
  <c r="GZ98" i="6"/>
  <c r="I98" i="6"/>
  <c r="HE98" i="6"/>
  <c r="T56" i="6"/>
  <c r="GL56" i="6" s="1"/>
  <c r="I97" i="6"/>
  <c r="GY97" i="6"/>
  <c r="HE97" i="6"/>
  <c r="R100" i="6"/>
  <c r="GJ96" i="6"/>
  <c r="GK96" i="6"/>
  <c r="I96" i="6"/>
  <c r="HE96" i="6"/>
  <c r="K96" i="6"/>
  <c r="CZ25" i="1"/>
  <c r="Y25" i="1" s="1"/>
  <c r="U51" i="6" s="1"/>
  <c r="K51" i="6" s="1"/>
  <c r="K87" i="6"/>
  <c r="AB31" i="1"/>
  <c r="H71" i="6" s="1"/>
  <c r="I91" i="6"/>
  <c r="HC91" i="6"/>
  <c r="GY91" i="6"/>
  <c r="GK35" i="1"/>
  <c r="K89" i="6"/>
  <c r="CR31" i="1"/>
  <c r="Q31" i="1" s="1"/>
  <c r="U73" i="6" s="1"/>
  <c r="K73" i="6" s="1"/>
  <c r="GZ92" i="6"/>
  <c r="HC92" i="6"/>
  <c r="I92" i="6"/>
  <c r="HC87" i="6"/>
  <c r="GK87" i="6"/>
  <c r="I87" i="6"/>
  <c r="GJ87" i="6"/>
  <c r="GN90" i="6"/>
  <c r="GS90" i="6"/>
  <c r="GJ90" i="6"/>
  <c r="HC90" i="6"/>
  <c r="GQ90" i="6"/>
  <c r="I90" i="6"/>
  <c r="GP90" i="6"/>
  <c r="CR35" i="1"/>
  <c r="Q35" i="1" s="1"/>
  <c r="U88" i="6" s="1"/>
  <c r="K88" i="6" s="1"/>
  <c r="T88" i="6"/>
  <c r="R94" i="6" s="1"/>
  <c r="H88" i="6"/>
  <c r="R85" i="6"/>
  <c r="GJ81" i="6"/>
  <c r="GK81" i="6"/>
  <c r="I81" i="6"/>
  <c r="HE81" i="6"/>
  <c r="GZ83" i="6"/>
  <c r="I83" i="6"/>
  <c r="HE83" i="6"/>
  <c r="K81" i="6"/>
  <c r="I82" i="6"/>
  <c r="HE82" i="6"/>
  <c r="GY82" i="6"/>
  <c r="DO53" i="1"/>
  <c r="DL53" i="1"/>
  <c r="DL122" i="6" s="1"/>
  <c r="DN53" i="1"/>
  <c r="AB29" i="1"/>
  <c r="H62" i="6" s="1"/>
  <c r="CJ22" i="1"/>
  <c r="CI53" i="1"/>
  <c r="AZ53" i="1" s="1"/>
  <c r="AZ22" i="1" s="1"/>
  <c r="CR27" i="1"/>
  <c r="Q27" i="1" s="1"/>
  <c r="U56" i="6" s="1"/>
  <c r="K56" i="6" s="1"/>
  <c r="H64" i="6"/>
  <c r="H73" i="6"/>
  <c r="GK31" i="1"/>
  <c r="K74" i="6"/>
  <c r="K72" i="6"/>
  <c r="CR29" i="1"/>
  <c r="Q29" i="1" s="1"/>
  <c r="U64" i="6" s="1"/>
  <c r="K64" i="6" s="1"/>
  <c r="I76" i="6"/>
  <c r="GY76" i="6"/>
  <c r="HC76" i="6"/>
  <c r="GN75" i="6"/>
  <c r="GS75" i="6"/>
  <c r="GJ75" i="6"/>
  <c r="GQ75" i="6"/>
  <c r="GP75" i="6"/>
  <c r="HC75" i="6"/>
  <c r="I75" i="6"/>
  <c r="GZ77" i="6"/>
  <c r="I77" i="6"/>
  <c r="HC77" i="6"/>
  <c r="R79" i="6"/>
  <c r="HC72" i="6"/>
  <c r="GK72" i="6"/>
  <c r="GJ72" i="6"/>
  <c r="I72" i="6"/>
  <c r="AX53" i="1"/>
  <c r="F60" i="1" s="1"/>
  <c r="CG22" i="1"/>
  <c r="BZ22" i="1"/>
  <c r="CY31" i="1"/>
  <c r="X31" i="1" s="1"/>
  <c r="U76" i="6" s="1"/>
  <c r="K76" i="6" s="1"/>
  <c r="CZ31" i="1"/>
  <c r="Y31" i="1" s="1"/>
  <c r="U77" i="6" s="1"/>
  <c r="K77" i="6" s="1"/>
  <c r="I73" i="6"/>
  <c r="HC73" i="6"/>
  <c r="GL73" i="6"/>
  <c r="GJ73" i="6"/>
  <c r="GO30" i="1"/>
  <c r="ES53" i="1"/>
  <c r="CY25" i="1"/>
  <c r="X25" i="1" s="1"/>
  <c r="U50" i="6" s="1"/>
  <c r="K50" i="6" s="1"/>
  <c r="K49" i="6"/>
  <c r="I67" i="6"/>
  <c r="HC67" i="6"/>
  <c r="GY67" i="6"/>
  <c r="GK29" i="1"/>
  <c r="K65" i="6"/>
  <c r="CZ27" i="1"/>
  <c r="Y27" i="1" s="1"/>
  <c r="U59" i="6" s="1"/>
  <c r="K59" i="6" s="1"/>
  <c r="GZ68" i="6"/>
  <c r="I68" i="6"/>
  <c r="HC68" i="6"/>
  <c r="R70" i="6"/>
  <c r="HC63" i="6"/>
  <c r="GK63" i="6"/>
  <c r="GJ63" i="6"/>
  <c r="I63" i="6"/>
  <c r="K63" i="6"/>
  <c r="GN66" i="6"/>
  <c r="GS66" i="6"/>
  <c r="GJ66" i="6"/>
  <c r="GQ66" i="6"/>
  <c r="FC122" i="6" s="1"/>
  <c r="I66" i="6"/>
  <c r="GP66" i="6"/>
  <c r="FB122" i="6" s="1"/>
  <c r="HC66" i="6"/>
  <c r="FY53" i="1"/>
  <c r="EP53" i="1" s="1"/>
  <c r="DG122" i="6" s="1"/>
  <c r="EI53" i="1"/>
  <c r="CZ29" i="1"/>
  <c r="Y29" i="1" s="1"/>
  <c r="U68" i="6" s="1"/>
  <c r="K68" i="6" s="1"/>
  <c r="CY29" i="1"/>
  <c r="X29" i="1" s="1"/>
  <c r="U67" i="6" s="1"/>
  <c r="K67" i="6" s="1"/>
  <c r="HC64" i="6"/>
  <c r="GL64" i="6"/>
  <c r="GJ64" i="6"/>
  <c r="I64" i="6"/>
  <c r="GK27" i="1"/>
  <c r="K57" i="6"/>
  <c r="GZ59" i="6"/>
  <c r="HC59" i="6"/>
  <c r="I59" i="6"/>
  <c r="HC55" i="6"/>
  <c r="GK55" i="6"/>
  <c r="I55" i="6"/>
  <c r="GJ55" i="6"/>
  <c r="CY27" i="1"/>
  <c r="X27" i="1" s="1"/>
  <c r="U58" i="6" s="1"/>
  <c r="K58" i="6" s="1"/>
  <c r="AP53" i="1"/>
  <c r="AP22" i="1" s="1"/>
  <c r="DW53" i="1"/>
  <c r="DW22" i="1" s="1"/>
  <c r="K55" i="6"/>
  <c r="I58" i="6"/>
  <c r="HC58" i="6"/>
  <c r="GY58" i="6"/>
  <c r="EH53" i="1"/>
  <c r="GA53" i="1"/>
  <c r="GA22" i="1" s="1"/>
  <c r="BY22" i="1"/>
  <c r="GZ51" i="6"/>
  <c r="FL122" i="6" s="1"/>
  <c r="H131" i="6" s="1"/>
  <c r="HC51" i="6"/>
  <c r="I51" i="6"/>
  <c r="R53" i="6"/>
  <c r="HC47" i="6"/>
  <c r="GK47" i="6"/>
  <c r="EW122" i="6" s="1"/>
  <c r="I47" i="6"/>
  <c r="GJ47" i="6"/>
  <c r="I50" i="6"/>
  <c r="GY50" i="6"/>
  <c r="HC50" i="6"/>
  <c r="CP25" i="1"/>
  <c r="O25" i="1" s="1"/>
  <c r="I52" i="6"/>
  <c r="DZ53" i="1"/>
  <c r="K47" i="6"/>
  <c r="HC48" i="6"/>
  <c r="GL48" i="6"/>
  <c r="GJ48" i="6"/>
  <c r="I48" i="6"/>
  <c r="GM38" i="1"/>
  <c r="GP38" i="1"/>
  <c r="GO34" i="1"/>
  <c r="GM34" i="1"/>
  <c r="GM36" i="1"/>
  <c r="GP36" i="1"/>
  <c r="CP24" i="1"/>
  <c r="O24" i="1" s="1"/>
  <c r="AC53" i="1"/>
  <c r="CZ26" i="1"/>
  <c r="Y26" i="1" s="1"/>
  <c r="CY26" i="1"/>
  <c r="X26" i="1" s="1"/>
  <c r="AF53" i="1"/>
  <c r="AD53" i="1"/>
  <c r="CP42" i="1"/>
  <c r="O42" i="1" s="1"/>
  <c r="CP44" i="1"/>
  <c r="O44" i="1" s="1"/>
  <c r="CP46" i="1"/>
  <c r="O46" i="1" s="1"/>
  <c r="GN50" i="1"/>
  <c r="GM50" i="1"/>
  <c r="ES82" i="1"/>
  <c r="ET22" i="1"/>
  <c r="P66" i="1"/>
  <c r="ET82" i="1"/>
  <c r="AB42" i="1"/>
  <c r="AB46" i="1"/>
  <c r="EU22" i="1"/>
  <c r="P69" i="1"/>
  <c r="EU82" i="1"/>
  <c r="CY33" i="1"/>
  <c r="X33" i="1" s="1"/>
  <c r="U82" i="6" s="1"/>
  <c r="K82" i="6" s="1"/>
  <c r="CZ33" i="1"/>
  <c r="Y33" i="1" s="1"/>
  <c r="U83" i="6" s="1"/>
  <c r="K83" i="6" s="1"/>
  <c r="DX53" i="1"/>
  <c r="GP32" i="1"/>
  <c r="GM32" i="1"/>
  <c r="GN47" i="1"/>
  <c r="GM47" i="1"/>
  <c r="GN51" i="1"/>
  <c r="GM51" i="1"/>
  <c r="GM30" i="1"/>
  <c r="BA22" i="1"/>
  <c r="F73" i="1"/>
  <c r="BA82" i="1"/>
  <c r="AB44" i="1"/>
  <c r="AQ82" i="1"/>
  <c r="AG22" i="1"/>
  <c r="T53" i="1"/>
  <c r="AH22" i="1"/>
  <c r="U53" i="1"/>
  <c r="BB22" i="1"/>
  <c r="F66" i="1"/>
  <c r="BB82" i="1"/>
  <c r="CZ28" i="1"/>
  <c r="Y28" i="1" s="1"/>
  <c r="CY28" i="1"/>
  <c r="X28" i="1" s="1"/>
  <c r="CP33" i="1"/>
  <c r="O33" i="1" s="1"/>
  <c r="CP41" i="1"/>
  <c r="O41" i="1" s="1"/>
  <c r="DU53" i="1"/>
  <c r="CP43" i="1"/>
  <c r="O43" i="1" s="1"/>
  <c r="CP45" i="1"/>
  <c r="O45" i="1" s="1"/>
  <c r="GN48" i="1"/>
  <c r="GM48" i="1"/>
  <c r="AB41" i="1"/>
  <c r="AB45" i="1"/>
  <c r="AI22" i="1"/>
  <c r="V53" i="1"/>
  <c r="GN40" i="1"/>
  <c r="AB43" i="1"/>
  <c r="AE22" i="1"/>
  <c r="R53" i="1"/>
  <c r="P77" i="1"/>
  <c r="CP28" i="1"/>
  <c r="O28" i="1" s="1"/>
  <c r="CY35" i="1"/>
  <c r="X35" i="1" s="1"/>
  <c r="U91" i="6" s="1"/>
  <c r="K91" i="6" s="1"/>
  <c r="CZ35" i="1"/>
  <c r="Y35" i="1" s="1"/>
  <c r="U92" i="6" s="1"/>
  <c r="K92" i="6" s="1"/>
  <c r="GN49" i="1"/>
  <c r="GM49" i="1"/>
  <c r="AJ22" i="1"/>
  <c r="W53" i="1"/>
  <c r="AO22" i="1"/>
  <c r="F57" i="1"/>
  <c r="AO82" i="1"/>
  <c r="DL22" i="1"/>
  <c r="P74" i="1"/>
  <c r="DL82" i="1"/>
  <c r="EG22" i="1"/>
  <c r="P57" i="1"/>
  <c r="EG82" i="1"/>
  <c r="BC22" i="1"/>
  <c r="BC82" i="1"/>
  <c r="F69" i="1"/>
  <c r="FY22" i="1" l="1"/>
  <c r="FE122" i="6"/>
  <c r="EZ122" i="6"/>
  <c r="H128" i="6" s="1"/>
  <c r="ES22" i="1"/>
  <c r="DW122" i="6"/>
  <c r="DO82" i="1"/>
  <c r="DM122" i="6"/>
  <c r="FQ122" i="6"/>
  <c r="H137" i="6" s="1"/>
  <c r="FN122" i="6"/>
  <c r="EI22" i="1"/>
  <c r="DJ122" i="6"/>
  <c r="FK122" i="6"/>
  <c r="H130" i="6" s="1"/>
  <c r="I40" i="6"/>
  <c r="H126" i="6"/>
  <c r="EH22" i="1"/>
  <c r="DS122" i="6"/>
  <c r="J136" i="6" s="1"/>
  <c r="DI122" i="6"/>
  <c r="DN82" i="1"/>
  <c r="EU122" i="6"/>
  <c r="CX122" i="6"/>
  <c r="S121" i="6"/>
  <c r="J121" i="6" s="1"/>
  <c r="K119" i="6"/>
  <c r="DO22" i="1"/>
  <c r="CP29" i="1"/>
  <c r="O29" i="1" s="1"/>
  <c r="GO29" i="1" s="1"/>
  <c r="HA121" i="6"/>
  <c r="H121" i="6"/>
  <c r="GM39" i="1"/>
  <c r="AQ22" i="1"/>
  <c r="S118" i="6"/>
  <c r="J118" i="6" s="1"/>
  <c r="K116" i="6"/>
  <c r="H118" i="6"/>
  <c r="HA118" i="6"/>
  <c r="GM37" i="1"/>
  <c r="GP39" i="1"/>
  <c r="DV53" i="1"/>
  <c r="DV22" i="1" s="1"/>
  <c r="DN22" i="1"/>
  <c r="H115" i="6"/>
  <c r="HA115" i="6"/>
  <c r="CD53" i="1"/>
  <c r="CD22" i="1" s="1"/>
  <c r="GP37" i="1"/>
  <c r="S100" i="6"/>
  <c r="J100" i="6" s="1"/>
  <c r="HA112" i="6"/>
  <c r="H112" i="6"/>
  <c r="S53" i="6"/>
  <c r="H109" i="6"/>
  <c r="HA109" i="6"/>
  <c r="HC56" i="6"/>
  <c r="FO122" i="6" s="1"/>
  <c r="H135" i="6" s="1"/>
  <c r="R61" i="6"/>
  <c r="H61" i="6" s="1"/>
  <c r="CI22" i="1"/>
  <c r="HA106" i="6"/>
  <c r="H106" i="6"/>
  <c r="CP31" i="1"/>
  <c r="O31" i="1" s="1"/>
  <c r="GM31" i="1" s="1"/>
  <c r="I56" i="6"/>
  <c r="P76" i="1"/>
  <c r="GJ56" i="6"/>
  <c r="EV122" i="6" s="1"/>
  <c r="H124" i="6" s="1"/>
  <c r="HA100" i="6"/>
  <c r="H100" i="6"/>
  <c r="GM25" i="1"/>
  <c r="HA94" i="6"/>
  <c r="H94" i="6"/>
  <c r="S94" i="6"/>
  <c r="J94" i="6" s="1"/>
  <c r="AX22" i="1"/>
  <c r="CP35" i="1"/>
  <c r="O35" i="1" s="1"/>
  <c r="GM35" i="1" s="1"/>
  <c r="HC88" i="6"/>
  <c r="GL88" i="6"/>
  <c r="EX122" i="6" s="1"/>
  <c r="H127" i="6" s="1"/>
  <c r="GJ88" i="6"/>
  <c r="I88" i="6"/>
  <c r="S85" i="6"/>
  <c r="J85" i="6" s="1"/>
  <c r="HA85" i="6"/>
  <c r="H85" i="6"/>
  <c r="CP27" i="1"/>
  <c r="O27" i="1" s="1"/>
  <c r="EI82" i="1"/>
  <c r="EI18" i="1" s="1"/>
  <c r="P73" i="1"/>
  <c r="H79" i="6"/>
  <c r="HA79" i="6"/>
  <c r="S79" i="6"/>
  <c r="J79" i="6" s="1"/>
  <c r="GO25" i="1"/>
  <c r="EH82" i="1"/>
  <c r="P91" i="1" s="1"/>
  <c r="P62" i="1"/>
  <c r="V16" i="2" s="1"/>
  <c r="V18" i="2" s="1"/>
  <c r="AX82" i="1"/>
  <c r="AX18" i="1" s="1"/>
  <c r="ED53" i="1"/>
  <c r="ED22" i="1" s="1"/>
  <c r="AZ82" i="1"/>
  <c r="AZ18" i="1" s="1"/>
  <c r="P63" i="1"/>
  <c r="AL53" i="1"/>
  <c r="AL22" i="1" s="1"/>
  <c r="HA70" i="6"/>
  <c r="H70" i="6"/>
  <c r="S70" i="6"/>
  <c r="J70" i="6" s="1"/>
  <c r="GM29" i="1"/>
  <c r="F64" i="1"/>
  <c r="DJ53" i="1"/>
  <c r="S61" i="6"/>
  <c r="J61" i="6" s="1"/>
  <c r="ER53" i="1"/>
  <c r="F62" i="1"/>
  <c r="G16" i="2" s="1"/>
  <c r="G18" i="2" s="1"/>
  <c r="AP82" i="1"/>
  <c r="AP18" i="1" s="1"/>
  <c r="GM26" i="1"/>
  <c r="DZ22" i="1"/>
  <c r="DM53" i="1"/>
  <c r="H53" i="6"/>
  <c r="HA53" i="6"/>
  <c r="DL18" i="1"/>
  <c r="P103" i="1"/>
  <c r="EC53" i="1"/>
  <c r="DO18" i="1"/>
  <c r="P106" i="1"/>
  <c r="GN43" i="1"/>
  <c r="GM43" i="1"/>
  <c r="BB18" i="1"/>
  <c r="F95" i="1"/>
  <c r="BA18" i="1"/>
  <c r="F102" i="1"/>
  <c r="ET18" i="1"/>
  <c r="P95" i="1"/>
  <c r="GN44" i="1"/>
  <c r="GM44" i="1"/>
  <c r="AD22" i="1"/>
  <c r="Q53" i="1"/>
  <c r="GO26" i="1"/>
  <c r="V22" i="1"/>
  <c r="F76" i="1"/>
  <c r="V82" i="1"/>
  <c r="DU22" i="1"/>
  <c r="DH53" i="1"/>
  <c r="DC122" i="6" s="1"/>
  <c r="J128" i="6" s="1"/>
  <c r="FX53" i="1"/>
  <c r="FZ53" i="1"/>
  <c r="FW53" i="1"/>
  <c r="T22" i="1"/>
  <c r="F74" i="1"/>
  <c r="T82" i="1"/>
  <c r="EP22" i="1"/>
  <c r="P60" i="1"/>
  <c r="EP82" i="1"/>
  <c r="GN42" i="1"/>
  <c r="GM42" i="1"/>
  <c r="AK53" i="1"/>
  <c r="AF22" i="1"/>
  <c r="S53" i="1"/>
  <c r="EG18" i="1"/>
  <c r="P86" i="1"/>
  <c r="W22" i="1"/>
  <c r="F77" i="1"/>
  <c r="W82" i="1"/>
  <c r="DN18" i="1"/>
  <c r="P105" i="1"/>
  <c r="GN41" i="1"/>
  <c r="GM41" i="1"/>
  <c r="DX22" i="1"/>
  <c r="DK53" i="1"/>
  <c r="CZ122" i="6" s="1"/>
  <c r="ES18" i="1"/>
  <c r="P102" i="1"/>
  <c r="AC22" i="1"/>
  <c r="P53" i="1"/>
  <c r="CF53" i="1"/>
  <c r="CH53" i="1"/>
  <c r="CE53" i="1"/>
  <c r="BC18" i="1"/>
  <c r="F98" i="1"/>
  <c r="AO18" i="1"/>
  <c r="F86" i="1"/>
  <c r="GM28" i="1"/>
  <c r="GO28" i="1"/>
  <c r="R22" i="1"/>
  <c r="F67" i="1"/>
  <c r="R82" i="1"/>
  <c r="GN45" i="1"/>
  <c r="GM45" i="1"/>
  <c r="GP33" i="1"/>
  <c r="FV53" i="1" s="1"/>
  <c r="GM33" i="1"/>
  <c r="U22" i="1"/>
  <c r="U82" i="1"/>
  <c r="F75" i="1"/>
  <c r="AQ18" i="1"/>
  <c r="F92" i="1"/>
  <c r="EU18" i="1"/>
  <c r="P98" i="1"/>
  <c r="GN46" i="1"/>
  <c r="GM46" i="1"/>
  <c r="GM24" i="1"/>
  <c r="GO24" i="1"/>
  <c r="AB53" i="1"/>
  <c r="GO35" i="1" l="1"/>
  <c r="P67" i="1"/>
  <c r="DB122" i="6"/>
  <c r="ET122" i="6"/>
  <c r="I39" i="6" s="1"/>
  <c r="CW122" i="6"/>
  <c r="J39" i="6" s="1"/>
  <c r="FR122" i="6"/>
  <c r="H134" i="6"/>
  <c r="P122" i="6"/>
  <c r="J126" i="6"/>
  <c r="J40" i="6"/>
  <c r="ER82" i="1"/>
  <c r="DK122" i="6"/>
  <c r="J53" i="6"/>
  <c r="Q122" i="6"/>
  <c r="DI53" i="1"/>
  <c r="DA122" i="6" s="1"/>
  <c r="J127" i="6" s="1"/>
  <c r="CB53" i="1"/>
  <c r="AS53" i="1" s="1"/>
  <c r="AU53" i="1"/>
  <c r="FT53" i="1"/>
  <c r="FT22" i="1" s="1"/>
  <c r="DT53" i="1"/>
  <c r="DT22" i="1" s="1"/>
  <c r="HA61" i="6"/>
  <c r="FM122" i="6" s="1"/>
  <c r="GO31" i="1"/>
  <c r="F93" i="1"/>
  <c r="EH18" i="1"/>
  <c r="P92" i="1"/>
  <c r="DJ22" i="1"/>
  <c r="GM27" i="1"/>
  <c r="FS53" i="1" s="1"/>
  <c r="FS22" i="1" s="1"/>
  <c r="GO27" i="1"/>
  <c r="DQ53" i="1"/>
  <c r="F89" i="1"/>
  <c r="CA53" i="1"/>
  <c r="AR53" i="1" s="1"/>
  <c r="G8" i="1" s="1"/>
  <c r="Y53" i="1"/>
  <c r="Y82" i="1" s="1"/>
  <c r="ER22" i="1"/>
  <c r="P64" i="1"/>
  <c r="DJ82" i="1"/>
  <c r="CC53" i="1"/>
  <c r="CC22" i="1" s="1"/>
  <c r="F91" i="1"/>
  <c r="DM82" i="1"/>
  <c r="DM22" i="1"/>
  <c r="P75" i="1"/>
  <c r="CB22" i="1"/>
  <c r="R18" i="1"/>
  <c r="F96" i="1"/>
  <c r="P22" i="1"/>
  <c r="F56" i="1"/>
  <c r="P82" i="1"/>
  <c r="DK22" i="1"/>
  <c r="P68" i="1"/>
  <c r="Y16" i="2" s="1"/>
  <c r="Y18" i="2" s="1"/>
  <c r="DK82" i="1"/>
  <c r="AK22" i="1"/>
  <c r="X53" i="1"/>
  <c r="T18" i="1"/>
  <c r="F103" i="1"/>
  <c r="FZ22" i="1"/>
  <c r="EQ53" i="1"/>
  <c r="DH122" i="6" s="1"/>
  <c r="V18" i="1"/>
  <c r="F105" i="1"/>
  <c r="FV22" i="1"/>
  <c r="EM53" i="1"/>
  <c r="DT122" i="6" s="1"/>
  <c r="J137" i="6" s="1"/>
  <c r="CE22" i="1"/>
  <c r="AV53" i="1"/>
  <c r="EP18" i="1"/>
  <c r="P89" i="1"/>
  <c r="FX22" i="1"/>
  <c r="EO53" i="1"/>
  <c r="DF122" i="6" s="1"/>
  <c r="EC22" i="1"/>
  <c r="DP53" i="1"/>
  <c r="DN122" i="6" s="1"/>
  <c r="J130" i="6" s="1"/>
  <c r="S22" i="1"/>
  <c r="S82" i="1"/>
  <c r="F68" i="1"/>
  <c r="J16" i="2" s="1"/>
  <c r="J18" i="2" s="1"/>
  <c r="DH22" i="1"/>
  <c r="P56" i="1"/>
  <c r="DH82" i="1"/>
  <c r="U18" i="1"/>
  <c r="F104" i="1"/>
  <c r="CH22" i="1"/>
  <c r="AY53" i="1"/>
  <c r="AB22" i="1"/>
  <c r="O53" i="1"/>
  <c r="DI22" i="1"/>
  <c r="P65" i="1"/>
  <c r="DI82" i="1"/>
  <c r="CF22" i="1"/>
  <c r="AW53" i="1"/>
  <c r="ER18" i="1"/>
  <c r="P93" i="1"/>
  <c r="W18" i="1"/>
  <c r="F106" i="1"/>
  <c r="AU22" i="1"/>
  <c r="F72" i="1"/>
  <c r="H16" i="2" s="1"/>
  <c r="H18" i="2" s="1"/>
  <c r="AU82" i="1"/>
  <c r="FW22" i="1"/>
  <c r="EN53" i="1"/>
  <c r="DE122" i="6" s="1"/>
  <c r="Q22" i="1"/>
  <c r="Q82" i="1"/>
  <c r="F65" i="1"/>
  <c r="H132" i="6" l="1"/>
  <c r="H139" i="6" s="1"/>
  <c r="I38" i="6" s="1"/>
  <c r="H122" i="6"/>
  <c r="DQ22" i="1"/>
  <c r="DO122" i="6"/>
  <c r="J131" i="6" s="1"/>
  <c r="FU53" i="1"/>
  <c r="EL53" i="1" s="1"/>
  <c r="EK53" i="1"/>
  <c r="DG53" i="1"/>
  <c r="CA22" i="1"/>
  <c r="DG22" i="1"/>
  <c r="EJ53" i="1"/>
  <c r="P79" i="1"/>
  <c r="F79" i="1"/>
  <c r="DQ82" i="1"/>
  <c r="P108" i="1" s="1"/>
  <c r="Y22" i="1"/>
  <c r="DJ18" i="1"/>
  <c r="P96" i="1"/>
  <c r="AT53" i="1"/>
  <c r="AT22" i="1" s="1"/>
  <c r="DM18" i="1"/>
  <c r="P104" i="1"/>
  <c r="O22" i="1"/>
  <c r="F55" i="1"/>
  <c r="O82" i="1"/>
  <c r="AW22" i="1"/>
  <c r="F59" i="1"/>
  <c r="AW82" i="1"/>
  <c r="DK18" i="1"/>
  <c r="P97" i="1"/>
  <c r="DH18" i="1"/>
  <c r="P85" i="1"/>
  <c r="S18" i="1"/>
  <c r="F97" i="1"/>
  <c r="AR22" i="1"/>
  <c r="F80" i="1"/>
  <c r="AR82" i="1"/>
  <c r="EO22" i="1"/>
  <c r="P59" i="1"/>
  <c r="EO82" i="1"/>
  <c r="AV22" i="1"/>
  <c r="F58" i="1"/>
  <c r="AV82" i="1"/>
  <c r="AU18" i="1"/>
  <c r="F101" i="1"/>
  <c r="DI18" i="1"/>
  <c r="P94" i="1"/>
  <c r="Y18" i="1"/>
  <c r="F108" i="1"/>
  <c r="EQ22" i="1"/>
  <c r="P61" i="1"/>
  <c r="EQ82" i="1"/>
  <c r="X22" i="1"/>
  <c r="F78" i="1"/>
  <c r="X82" i="1"/>
  <c r="AS22" i="1"/>
  <c r="F70" i="1"/>
  <c r="E16" i="2" s="1"/>
  <c r="AS82" i="1"/>
  <c r="Q18" i="1"/>
  <c r="F94" i="1"/>
  <c r="EN22" i="1"/>
  <c r="P58" i="1"/>
  <c r="EN82" i="1"/>
  <c r="AY22" i="1"/>
  <c r="AY82" i="1"/>
  <c r="F61" i="1"/>
  <c r="EK22" i="1"/>
  <c r="EK82" i="1"/>
  <c r="P70" i="1"/>
  <c r="T16" i="2" s="1"/>
  <c r="DP22" i="1"/>
  <c r="P78" i="1"/>
  <c r="DP82" i="1"/>
  <c r="EM22" i="1"/>
  <c r="P72" i="1"/>
  <c r="W16" i="2" s="1"/>
  <c r="W18" i="2" s="1"/>
  <c r="EM82" i="1"/>
  <c r="P18" i="1"/>
  <c r="F85" i="1"/>
  <c r="DG82" i="1" l="1"/>
  <c r="P84" i="1" s="1"/>
  <c r="CY122" i="6"/>
  <c r="J124" i="6" s="1"/>
  <c r="EJ82" i="1"/>
  <c r="DP122" i="6"/>
  <c r="DQ122" i="6"/>
  <c r="J134" i="6" s="1"/>
  <c r="DU122" i="6"/>
  <c r="EL22" i="1"/>
  <c r="DR122" i="6"/>
  <c r="J135" i="6" s="1"/>
  <c r="EL82" i="1"/>
  <c r="P71" i="1"/>
  <c r="U16" i="2" s="1"/>
  <c r="U18" i="2" s="1"/>
  <c r="DG18" i="1"/>
  <c r="FU22" i="1"/>
  <c r="P55" i="1"/>
  <c r="P80" i="1"/>
  <c r="EJ22" i="1"/>
  <c r="DQ18" i="1"/>
  <c r="F71" i="1"/>
  <c r="F16" i="2" s="1"/>
  <c r="F18" i="2" s="1"/>
  <c r="AT82" i="1"/>
  <c r="AT18" i="1" s="1"/>
  <c r="EN18" i="1"/>
  <c r="P87" i="1"/>
  <c r="X18" i="1"/>
  <c r="F107" i="1"/>
  <c r="AR18" i="1"/>
  <c r="F109" i="1"/>
  <c r="T18" i="2"/>
  <c r="X16" i="2"/>
  <c r="X18" i="2" s="1"/>
  <c r="DP18" i="1"/>
  <c r="P107" i="1"/>
  <c r="EK18" i="1"/>
  <c r="P99" i="1"/>
  <c r="AS18" i="1"/>
  <c r="F99" i="1"/>
  <c r="EO18" i="1"/>
  <c r="P88" i="1"/>
  <c r="O18" i="1"/>
  <c r="F84" i="1"/>
  <c r="AY18" i="1"/>
  <c r="F90" i="1"/>
  <c r="E18" i="2"/>
  <c r="AV18" i="1"/>
  <c r="F87" i="1"/>
  <c r="AW18" i="1"/>
  <c r="F88" i="1"/>
  <c r="EM18" i="1"/>
  <c r="P101" i="1"/>
  <c r="EL18" i="1"/>
  <c r="P100" i="1"/>
  <c r="EJ18" i="1"/>
  <c r="P109" i="1"/>
  <c r="EQ18" i="1"/>
  <c r="P90" i="1"/>
  <c r="J132" i="6" l="1"/>
  <c r="J139" i="6" s="1"/>
  <c r="J122" i="6"/>
  <c r="F100" i="1"/>
  <c r="I16" i="2"/>
  <c r="I18" i="2" s="1"/>
  <c r="J38" i="6" l="1"/>
  <c r="J140" i="6"/>
  <c r="J141" i="6" s="1"/>
  <c r="E26" i="6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<sst xmlns="http://schemas.openxmlformats.org/spreadsheetml/2006/main" count="2974" uniqueCount="393">
  <si>
    <t>Smeta.RU  (495) 974-1589</t>
  </si>
  <si>
    <t>_PS_</t>
  </si>
  <si>
    <t>Smeta.RU</t>
  </si>
  <si>
    <t/>
  </si>
  <si>
    <t>Техническое перевооружение ТП,РП. Замена ВН на РВз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</si>
  <si>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</si>
  <si>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</si>
  <si>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</si>
  <si>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</si>
  <si>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</si>
  <si>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</si>
  <si>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</si>
  <si>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</si>
  <si>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м08-01-058-02</t>
  </si>
  <si>
    <t>Выключатель нагрузки с приводом электромагнитным (демонтаж)</t>
  </si>
  <si>
    <t>ШТ</t>
  </si>
  <si>
    <t>ФЕРм-2001, м08-01-058-02, приказ Минстроя России №1039/пр от 30.12.2016г.</t>
  </si>
  <si>
    <t>Поправка: Табл.3, п.2  Наименование: Демонтаж: Оборудование, пригодное для дальнейшего использования, со снятием с места установки, необходимой (частичной) разборкой без надобности хранения (перемещается на другое место установки и т.п.)</t>
  </si>
  <si>
    <t>)*0</t>
  </si>
  <si>
    <t>)*0,6</t>
  </si>
  <si>
    <t>Монтажные работы</t>
  </si>
  <si>
    <t>Электромонтажные работы  (ФЕРм-08, отдел 01-03)</t>
  </si>
  <si>
    <t>ФЕРм-08</t>
  </si>
  <si>
    <t>Поправка: Табл.3, п.2</t>
  </si>
  <si>
    <t>*0,85</t>
  </si>
  <si>
    <t>*0,8</t>
  </si>
  <si>
    <t>2</t>
  </si>
  <si>
    <t>м08-01-017-08</t>
  </si>
  <si>
    <t>Изолятор опорный напряжением 35 кВ</t>
  </si>
  <si>
    <t>ФЕРм-2001, м08-01-017-08, приказ Минстроя России №1039/пр от 30.12.2016г.</t>
  </si>
  <si>
    <t>3</t>
  </si>
  <si>
    <t>м08-01-072-01</t>
  </si>
  <si>
    <t>Шина ответвительная - одна полоса в фазе, медная или алюминиевая сечением до 250 мм2</t>
  </si>
  <si>
    <t>100 м</t>
  </si>
  <si>
    <t>ФЕРм-2001, м08-01-072-01, приказ Минстроя России №1039/пр от 30.12.2016г.</t>
  </si>
  <si>
    <t>4</t>
  </si>
  <si>
    <t>м08-02-472-06</t>
  </si>
  <si>
    <t>Проводник заземляющий открыто по строительным основаниям из полосовой стали сечением 100 мм2</t>
  </si>
  <si>
    <t>ФЕРм-2001, м08-02-472-06, приказ Минстроя России №1039/пр от 30.12.2016г.</t>
  </si>
  <si>
    <t>5</t>
  </si>
  <si>
    <t>п01-03-005-01</t>
  </si>
  <si>
    <t>Разъединитель трехполюсный напряжением до 20 кВ</t>
  </si>
  <si>
    <t>ФЕРп-2001, п01-03-005-01,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</si>
  <si>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</si>
  <si>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</si>
  <si>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</si>
  <si>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6</t>
  </si>
  <si>
    <t>м08-03-572-01</t>
  </si>
  <si>
    <t>Блок управления открытого исполнения высотой и шириной до 1000х800 мм, устанавливаемый на стене</t>
  </si>
  <si>
    <t>ФЕРм-2001, м08-03-572-01, приказ Минстроя России №1039/пр от 30.12.2016г.</t>
  </si>
  <si>
    <t>7</t>
  </si>
  <si>
    <t>п01-03-008-05</t>
  </si>
  <si>
    <t>Выключатель автоматический с электромагнитным дутьем или вакуумный и элегазовый напряжением до 11 кВ</t>
  </si>
  <si>
    <t>ФЕРп-2001, п01-03-008-05, приказ Минстроя России №1039/пр от 30.12.2016г.</t>
  </si>
  <si>
    <t>8</t>
  </si>
  <si>
    <t>п01-12-020-01</t>
  </si>
  <si>
    <t>Испытание сборных и соединительных шин напряжением до 11 кВ</t>
  </si>
  <si>
    <t>испытание</t>
  </si>
  <si>
    <t>ФЕРп-2001, п01-12-020-01, приказ Минстроя России №1039/пр от 30.12.2016г.</t>
  </si>
  <si>
    <t>9</t>
  </si>
  <si>
    <t>Прайс-лист</t>
  </si>
  <si>
    <t>Разъединитель РВз</t>
  </si>
  <si>
    <t>шт.</t>
  </si>
  <si>
    <t>шт</t>
  </si>
  <si>
    <t>Материалы ( строительные )</t>
  </si>
  <si>
    <t>Материалы, изделия и конструкции</t>
  </si>
  <si>
    <t>ресурс_Материалы (03)</t>
  </si>
  <si>
    <t>[9 325 /  7,5]</t>
  </si>
  <si>
    <t>10</t>
  </si>
  <si>
    <t>Выключатель ВВ\TEL</t>
  </si>
  <si>
    <t>[200 100 /  7,5]</t>
  </si>
  <si>
    <t>11</t>
  </si>
  <si>
    <t>Полоса СТ3 40х4</t>
  </si>
  <si>
    <t>кг</t>
  </si>
  <si>
    <t>[59,16 /  7,5]</t>
  </si>
  <si>
    <t>12</t>
  </si>
  <si>
    <t>Уголок 50х50х5</t>
  </si>
  <si>
    <t>[43,78 /  7,5]</t>
  </si>
  <si>
    <t>13</t>
  </si>
  <si>
    <t>Шина алюминиевая АД31</t>
  </si>
  <si>
    <t>[457,63 /  7,5]</t>
  </si>
  <si>
    <t>14</t>
  </si>
  <si>
    <t>Строка добавленная вручную</t>
  </si>
  <si>
    <t>По умолчанию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</si>
  <si>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</si>
  <si>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</si>
  <si>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</si>
  <si>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</si>
  <si>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</si>
  <si>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</si>
  <si>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</si>
  <si>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</si>
  <si>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</si>
  <si>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</si>
  <si>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</si>
  <si>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</si>
  <si>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</si>
  <si>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</si>
  <si>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</si>
  <si>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</si>
  <si>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</si>
  <si>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</si>
  <si>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</si>
  <si>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</si>
  <si>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</si>
  <si>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</si>
  <si>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</si>
  <si>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</si>
  <si>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</si>
  <si>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</si>
  <si>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</si>
  <si>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</si>
  <si>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</si>
  <si>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</si>
  <si>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</si>
  <si>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</si>
  <si>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</si>
  <si>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</si>
  <si>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</si>
  <si>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</si>
  <si>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</si>
  <si>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</si>
  <si>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</si>
  <si>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</si>
  <si>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</si>
  <si>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</si>
  <si>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</si>
  <si>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</si>
  <si>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</si>
  <si>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</si>
  <si>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</si>
  <si>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</si>
  <si>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</si>
  <si>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</si>
  <si>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</si>
  <si>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</si>
  <si>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</si>
  <si>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</si>
  <si>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</si>
  <si>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</si>
  <si>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</si>
  <si>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</si>
  <si>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</si>
  <si>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</si>
  <si>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</si>
  <si>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</si>
  <si>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</si>
  <si>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</si>
  <si>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</si>
  <si>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</si>
  <si>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</si>
  <si>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</si>
  <si>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</si>
  <si>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</si>
  <si>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</si>
  <si>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</si>
  <si>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</si>
  <si>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</si>
  <si>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</si>
  <si>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</si>
  <si>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</si>
  <si>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</si>
  <si>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</si>
  <si>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</si>
  <si>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</si>
  <si>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</si>
  <si>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</si>
  <si>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</si>
  <si>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</si>
  <si>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</si>
  <si>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</si>
  <si>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</si>
  <si>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</si>
  <si>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</si>
  <si>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</si>
  <si>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</si>
  <si>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</si>
  <si>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</si>
  <si>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</si>
  <si>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</si>
  <si>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</si>
  <si>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</si>
  <si>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</si>
  <si>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</si>
  <si>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</si>
  <si>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</si>
  <si>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</si>
  <si>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</si>
  <si>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</si>
  <si>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</si>
  <si>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</si>
  <si>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</si>
  <si>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</si>
  <si>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</si>
  <si>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</si>
  <si>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</si>
  <si>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</si>
  <si>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</si>
  <si>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</si>
  <si>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1-100-40</t>
  </si>
  <si>
    <t>Рабочий среднего разряда 4</t>
  </si>
  <si>
    <t>чел.-ч.</t>
  </si>
  <si>
    <t>4-100-00</t>
  </si>
  <si>
    <t>Затраты труда машинистов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</si>
  <si>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</si>
  <si>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</si>
  <si>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</si>
  <si>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маш.-ч</t>
  </si>
  <si>
    <t>91.06.03-058</t>
  </si>
  <si>
    <t>ФСЭМ-2001, 91.06.03-058, приказ Минстроя России №1039/пр от 30.12.2016г.</t>
  </si>
  <si>
    <t>Лебедки электрические тяговым усилием 156,96 кН (16 т)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</si>
  <si>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</si>
  <si>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</si>
  <si>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</si>
  <si>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91.06.06-042</t>
  </si>
  <si>
    <t>ФСЭМ-2001, 91.06.06-042, приказ Минстроя России №1039/пр от 30.12.2016г.</t>
  </si>
  <si>
    <t>Подъемники гидравлические высотой подъема: 10 м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</si>
  <si>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</si>
  <si>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</si>
  <si>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</si>
  <si>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91.21.22-491</t>
  </si>
  <si>
    <t>ФСЭМ-2001, 91.21.22-491, приказ Минстроя России №1039/пр от 30.12.2016г.</t>
  </si>
  <si>
    <t>Шинотрубогиб</t>
  </si>
  <si>
    <t>1-100-38</t>
  </si>
  <si>
    <t>Рабочий среднего разряда 3.8</t>
  </si>
  <si>
    <t>2-200-40</t>
  </si>
  <si>
    <t>Электромонтажник-наладчик, разряд IV</t>
  </si>
  <si>
    <t>2-300-20</t>
  </si>
  <si>
    <t>Техник по наладке и испытаниям, категория II</t>
  </si>
  <si>
    <t>2-400-20</t>
  </si>
  <si>
    <t>Инженер по наладке и испытаниям, категория II</t>
  </si>
  <si>
    <t>1-100-42</t>
  </si>
  <si>
    <t>Рабочий среднего разряда 4.2</t>
  </si>
  <si>
    <t>2-400-30</t>
  </si>
  <si>
    <t>Инженер по наладке и испытаниям, категория III</t>
  </si>
  <si>
    <t>01.7.15.03-0042</t>
  </si>
  <si>
    <t>ФССЦ-2001, 01.7.15.03-0042, приказ Минстроя России №1039/пр от 30.12.2016г.</t>
  </si>
  <si>
    <t>Болты с гайками и шайбами строительные</t>
  </si>
  <si>
    <t>01.7.15.11-0026</t>
  </si>
  <si>
    <t>ФССЦ-2001, 01.7.15.11-0026, приказ Минстроя России №1039/пр от 30.12.2016г.</t>
  </si>
  <si>
    <t>Шайбы квадратные</t>
  </si>
  <si>
    <t>100 шт.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</si>
  <si>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</si>
  <si>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</si>
  <si>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</si>
  <si>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т</t>
  </si>
  <si>
    <t>14.4.02.09-0001</t>
  </si>
  <si>
    <t>ФССЦ-2001, 14.4.02.09-0001, приказ Минстроя России №1039/пр от 30.12.2016г.</t>
  </si>
  <si>
    <t>Краска</t>
  </si>
  <si>
    <t>999-9950</t>
  </si>
  <si>
    <t>Вспомогательные ненормируемые материалы (2% от ОЗП)</t>
  </si>
  <si>
    <t>РУБ</t>
  </si>
  <si>
    <t>01.3.01.06-0050</t>
  </si>
  <si>
    <t>ФССЦ-2001, 01.3.01.06-0050, приказ Минстроя России №1039/пр от 30.12.2016г.</t>
  </si>
  <si>
    <t>Смазка универсальная тугоплавкая УТ (консталин жировой)</t>
  </si>
  <si>
    <t>01.7.11.07-0034</t>
  </si>
  <si>
    <t>ФССЦ-2001, 01.7.11.07-0034, приказ Минстроя России №1039/пр от 30.12.2016г.</t>
  </si>
  <si>
    <t>Электроды диаметром 4 мм Э42А</t>
  </si>
  <si>
    <t>01.7.20.08-0031</t>
  </si>
  <si>
    <t>ФССЦ-2001, 01.7.20.08-0031, приказ Минстроя России №1039/пр от 30.12.2016г.</t>
  </si>
  <si>
    <t>Бязь суровая арт. 6804</t>
  </si>
  <si>
    <t>10 м2</t>
  </si>
  <si>
    <t>01.3.02.02-0001</t>
  </si>
  <si>
    <t>ФССЦ-2001, 01.3.02.02-0001, приказ Минстроя России №1039/пр от 30.12.2016г.</t>
  </si>
  <si>
    <t>Аргон газообразный, сорт: I</t>
  </si>
  <si>
    <t>м3</t>
  </si>
  <si>
    <t>01.7.11.07-0227</t>
  </si>
  <si>
    <t>ФССЦ-2001, 01.7.11.07-0227, приказ Минстроя России № 1575/пр от 24.11.2017</t>
  </si>
  <si>
    <t>Электроды УОНИ 13/45</t>
  </si>
  <si>
    <t>10.1.02.04-0009</t>
  </si>
  <si>
    <t>ФССЦ-2001, 10.1.02.04-0009, приказ Минстроя России №1039/пр от 30.12.2016г.</t>
  </si>
  <si>
    <t>Прутки из алюминиевых сплавов марки АД1, круглого сечения, нормальной точности и прочности, немерной длины, диаметром 135-200 мм</t>
  </si>
  <si>
    <t>10.2.02.10-0013</t>
  </si>
  <si>
    <t>ФССЦ-2001, 10.2.02.10-0013, приказ Минстроя России №1039/пр от 30.12.2016г.</t>
  </si>
  <si>
    <t>Пруток круглый медный марки М3-Т, диаметром 20 мм</t>
  </si>
  <si>
    <t>08.3.05.02-0101</t>
  </si>
  <si>
    <t>ФССЦ-2001, 08.3.05.02-0101, приказ Минстроя России №1039/пр от 30.12.2016г.</t>
  </si>
  <si>
    <t>Сталь листовая углеродистая обыкновенного качества марки ВСт3пс5 толщиной 4-6 мм</t>
  </si>
  <si>
    <t>14.4.02.09-0301</t>
  </si>
  <si>
    <t>ФССЦ-2001, 14.4.02.09-0301, приказ Минстроя России №1039/пр от 30.12.2016г.</t>
  </si>
  <si>
    <t>Краска "Цинол"</t>
  </si>
  <si>
    <t>07.2.07.04-0007</t>
  </si>
  <si>
    <t>ФССЦ-2001, 07.2.07.04-0007, приказ Минстроя России №1039/пр от 30.12.2016г.</t>
  </si>
  <si>
    <t>Конструкции стальные индивидуальные решетчатые сварные массой до 0,1 т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</si>
  <si>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</si>
  <si>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</si>
  <si>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</si>
  <si>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</si>
  <si>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</si>
  <si>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</si>
  <si>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</si>
  <si>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</si>
  <si>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</si>
  <si>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</si>
  <si>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</si>
  <si>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</si>
  <si>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</si>
  <si>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</si>
  <si>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</si>
  <si>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</si>
  <si>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</si>
  <si>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</si>
  <si>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</si>
  <si>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</si>
  <si>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</si>
  <si>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</si>
  <si>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</si>
  <si>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</si>
  <si>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</si>
  <si>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</si>
  <si>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</si>
  <si>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</si>
  <si>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</si>
  <si>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</si>
  <si>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</si>
  <si>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</si>
  <si>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</si>
  <si>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</si>
  <si>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</si>
  <si>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</si>
  <si>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</si>
  <si>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</si>
  <si>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</si>
  <si>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</si>
  <si>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</si>
  <si>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</si>
  <si>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</si>
  <si>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</si>
  <si>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</si>
  <si>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</si>
  <si>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</si>
  <si>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</si>
  <si>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</si>
  <si>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</si>
  <si>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</si>
  <si>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</si>
  <si>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</si>
  <si>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</si>
  <si>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</si>
  <si>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</si>
  <si>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</si>
  <si>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</si>
  <si>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ОЗП</t>
  </si>
  <si>
    <t>*0,6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</si>
  <si>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</si>
  <si>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</si>
  <si>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</si>
  <si>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</si>
  <si>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</si>
  <si>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</si>
  <si>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65%*0,8=52%</t>
  </si>
  <si>
    <t xml:space="preserve">   Затраты труда рабочих</t>
  </si>
  <si>
    <t>чел-ч</t>
  </si>
  <si>
    <t xml:space="preserve">   Материальные ресурсы</t>
  </si>
  <si>
    <t>65%*0,85=55%</t>
  </si>
  <si>
    <t>40%*0,8=32%</t>
  </si>
  <si>
    <t xml:space="preserve"> Расчет цены </t>
  </si>
  <si>
    <t xml:space="preserve">   [9 325 /  7,5] = 1243.33</t>
  </si>
  <si>
    <t xml:space="preserve">   [200 100 /  7,5] = 26680</t>
  </si>
  <si>
    <t xml:space="preserve">   [59,16 /  7,5] = 7.89</t>
  </si>
  <si>
    <t xml:space="preserve">   [43,78 /  7,5] = 5.84</t>
  </si>
  <si>
    <t xml:space="preserve">   [457,63 /  7,5] = 61.02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</si>
  <si>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</si>
  <si>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</si>
  <si>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</si>
  <si>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</si>
  <si>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</si>
  <si>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</si>
  <si>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</si>
  <si>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</si>
  <si>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</si>
  <si>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</si>
  <si>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</si>
  <si>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</si>
  <si>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</si>
  <si>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</si>
  <si>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</si>
  <si>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</si>
  <si>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</si>
  <si>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</si>
  <si>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</si>
  <si>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</si>
  <si>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</si>
  <si>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</si>
  <si>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</si>
  <si>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</si>
  <si>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Исполнил:</t>
  </si>
  <si>
    <t>Проверил:</t>
  </si>
  <si>
    <t>Конец</t>
  </si>
  <si>
    <t>ЛОКАЛЬНАЯ СМЕТА</t>
  </si>
  <si>
    <t>Составлена в уровне цен :2019 г.</t>
  </si>
  <si>
    <t>ВСЕГО,            в уровне цен 2019 г., руб.</t>
  </si>
  <si>
    <t>Замена ВН на РВз, ВВ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</si>
</sst>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204"/>
    </font>
    <font>
      <b/>
      <sz val="10"/>
      <color indexed="12"/>
      <name val="Arial"/>
      <charset val="204"/>
    </font>
    <font>
      <sz val="10"/>
      <color indexed="18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sz val="10"/>
      <color indexed="16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49" fontId="12" fillId="0" borderId="2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1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26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4" fontId="18" fillId="0" borderId="21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4" fontId="18" fillId="0" borderId="19" xfId="0" applyNumberFormat="1" applyFont="1" applyBorder="1" applyAlignment="1">
      <alignment shrinkToFit="1"/>
    </xf>
    <xf numFmtId="4" fontId="18" fillId="0" borderId="0" xfId="0" applyNumberFormat="1" applyFont="1" applyAlignment="1">
      <alignment shrinkToFit="1"/>
    </xf>
    <xf numFmtId="0" fontId="18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vertical="top"/>
    </xf>
    <xf numFmtId="49" fontId="11" fillId="0" borderId="8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61"/>
  <sheetViews>
    <sheetView tabSelected="1" topLeftCell="A105" zoomScale="102" zoomScaleNormal="102" workbookViewId="0">
      <selection activeCell="A154" sqref="A154"/>
    </sheetView>
  </sheetViews>
  <sheetFormatPr defaultRowHeight="12.75" outlineLevelRow="1" x14ac:dyDescent="0.2"/>
  <cols>
    <col min="1" max="1" width="4.7109375" style="126" customWidth="1"/>
    <col min="2" max="2" width="16.7109375" style="126" customWidth="1"/>
    <col min="3" max="3" width="36.7109375" style="126" customWidth="1"/>
    <col min="4" max="4" width="9.7109375" style="126" customWidth="1"/>
    <col min="5" max="5" width="7.7109375" style="126" customWidth="1"/>
    <col min="6" max="6" width="8.7109375" style="126" customWidth="1"/>
    <col min="7" max="7" width="13.7109375" style="126" customWidth="1"/>
    <col min="8" max="8" width="8.7109375" style="126" customWidth="1"/>
    <col min="9" max="9" width="9.140625" style="126" customWidth="1"/>
    <col min="10" max="10" width="13.7109375" style="126" customWidth="1"/>
    <col min="11" max="11" width="10.7109375" style="126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289</v>
      </c>
    </row>
    <row r="2" spans="1:255" hidden="1" outlineLevel="1" x14ac:dyDescent="0.2">
      <c r="H2" s="84" t="s">
        <v>290</v>
      </c>
      <c r="I2" s="84"/>
      <c r="J2" s="84"/>
      <c r="K2" s="84"/>
    </row>
    <row r="3" spans="1:255" hidden="1" outlineLevel="1" x14ac:dyDescent="0.2">
      <c r="H3" s="84" t="s">
        <v>291</v>
      </c>
      <c r="I3" s="84"/>
      <c r="J3" s="84"/>
      <c r="K3" s="84"/>
    </row>
    <row r="4" spans="1:255" hidden="1" outlineLevel="1" x14ac:dyDescent="0.2">
      <c r="H4" s="84" t="s">
        <v>292</v>
      </c>
      <c r="I4" s="84"/>
      <c r="J4" s="84"/>
      <c r="K4" s="84"/>
    </row>
    <row r="5" spans="1:255" s="12" customFormat="1" ht="11.25" hidden="1" outlineLevel="1" x14ac:dyDescent="0.2">
      <c r="J5" s="85" t="s">
        <v>293</v>
      </c>
      <c r="K5" s="86"/>
    </row>
    <row r="6" spans="1:255" s="14" customFormat="1" ht="9.75" hidden="1" outlineLevel="1" x14ac:dyDescent="0.2">
      <c r="I6" s="15" t="s">
        <v>294</v>
      </c>
      <c r="J6" s="95" t="s">
        <v>295</v>
      </c>
      <c r="K6" s="96"/>
    </row>
    <row r="7" spans="1:255" hidden="1" outlineLevel="1" x14ac:dyDescent="0.2">
      <c r="A7" s="16" t="s">
        <v>296</v>
      </c>
      <c r="B7" s="127"/>
      <c r="C7" s="97"/>
      <c r="D7" s="97"/>
      <c r="E7" s="97"/>
      <c r="F7" s="97"/>
      <c r="G7" s="97"/>
      <c r="I7" s="15" t="s">
        <v>297</v>
      </c>
      <c r="J7" s="83"/>
      <c r="K7" s="128"/>
      <c r="BR7" s="17">
        <f>C7</f>
        <v>0</v>
      </c>
      <c r="IU7" s="18"/>
    </row>
    <row r="8" spans="1:255" hidden="1" outlineLevel="1" x14ac:dyDescent="0.2">
      <c r="A8" s="16" t="s">
        <v>298</v>
      </c>
      <c r="B8" s="127"/>
      <c r="C8" s="100"/>
      <c r="D8" s="100"/>
      <c r="E8" s="100"/>
      <c r="F8" s="100"/>
      <c r="G8" s="100"/>
      <c r="I8" s="15" t="s">
        <v>297</v>
      </c>
      <c r="J8" s="83"/>
      <c r="K8" s="128"/>
      <c r="BR8" s="17">
        <f>C8</f>
        <v>0</v>
      </c>
      <c r="IU8" s="18"/>
    </row>
    <row r="9" spans="1:255" hidden="1" outlineLevel="1" x14ac:dyDescent="0.2">
      <c r="A9" s="16" t="s">
        <v>299</v>
      </c>
      <c r="B9" s="127"/>
      <c r="C9" s="100"/>
      <c r="D9" s="100"/>
      <c r="E9" s="100"/>
      <c r="F9" s="100"/>
      <c r="G9" s="100"/>
      <c r="I9" s="15" t="s">
        <v>297</v>
      </c>
      <c r="J9" s="83"/>
      <c r="K9" s="128"/>
      <c r="BR9" s="17">
        <f>C9</f>
        <v>0</v>
      </c>
      <c r="IU9" s="18"/>
    </row>
    <row r="10" spans="1:255" hidden="1" outlineLevel="1" x14ac:dyDescent="0.2">
      <c r="A10" s="16" t="s">
        <v>300</v>
      </c>
      <c r="B10" s="127"/>
      <c r="C10" s="100"/>
      <c r="D10" s="100"/>
      <c r="E10" s="100"/>
      <c r="F10" s="100"/>
      <c r="G10" s="100"/>
      <c r="I10" s="15" t="s">
        <v>297</v>
      </c>
      <c r="J10" s="83"/>
      <c r="K10" s="128"/>
      <c r="BR10" s="17">
        <f>C10</f>
        <v>0</v>
      </c>
      <c r="IU10" s="18"/>
    </row>
    <row r="11" spans="1:255" hidden="1" outlineLevel="1" x14ac:dyDescent="0.2">
      <c r="A11" s="16" t="s">
        <v>301</v>
      </c>
      <c r="C11" s="98"/>
      <c r="D11" s="100"/>
      <c r="E11" s="100"/>
      <c r="F11" s="100"/>
      <c r="G11" s="100"/>
      <c r="H11" s="12"/>
      <c r="I11" s="12"/>
      <c r="J11" s="83"/>
      <c r="K11" s="86"/>
      <c r="BS11" s="20">
        <f>C11</f>
        <v>0</v>
      </c>
      <c r="IU11" s="18"/>
    </row>
    <row r="12" spans="1:255" hidden="1" outlineLevel="1" x14ac:dyDescent="0.2">
      <c r="A12" s="16" t="s">
        <v>302</v>
      </c>
      <c r="C12" s="98" t="s">
        <v>4</v>
      </c>
      <c r="D12" s="100"/>
      <c r="E12" s="100"/>
      <c r="F12" s="100"/>
      <c r="G12" s="100"/>
      <c r="H12" s="12"/>
      <c r="I12" s="12"/>
      <c r="J12" s="83"/>
      <c r="K12" s="86"/>
      <c r="BS12" s="20" t="str">
        <f>C12</f>
        <v>Техническое перевооружение ТП,РП. Замена ВН на РВз</v>
      </c>
      <c r="IU12" s="18"/>
    </row>
    <row r="13" spans="1:255" hidden="1" outlineLevel="1" x14ac:dyDescent="0.2">
      <c r="A13" s="16" t="s">
        <v>303</v>
      </c>
      <c r="C13" s="99"/>
      <c r="D13" s="129"/>
      <c r="E13" s="129"/>
      <c r="F13" s="129"/>
      <c r="G13" s="129"/>
      <c r="I13" s="15" t="s">
        <v>304</v>
      </c>
      <c r="J13" s="83"/>
      <c r="K13" s="86"/>
      <c r="BS13" s="20">
        <f>C13</f>
        <v>0</v>
      </c>
      <c r="IU13" s="18"/>
    </row>
    <row r="14" spans="1:255" hidden="1" outlineLevel="1" x14ac:dyDescent="0.2">
      <c r="G14" s="106" t="s">
        <v>305</v>
      </c>
      <c r="H14" s="106"/>
      <c r="I14" s="21" t="s">
        <v>306</v>
      </c>
      <c r="J14" s="107"/>
      <c r="K14" s="130"/>
      <c r="BW14" s="23">
        <f>J14</f>
        <v>0</v>
      </c>
      <c r="IU14" s="18"/>
    </row>
    <row r="15" spans="1:255" hidden="1" outlineLevel="1" x14ac:dyDescent="0.2">
      <c r="I15" s="22" t="s">
        <v>307</v>
      </c>
      <c r="J15" s="108"/>
      <c r="K15" s="131"/>
    </row>
    <row r="16" spans="1:255" s="14" customFormat="1" hidden="1" outlineLevel="1" x14ac:dyDescent="0.2">
      <c r="I16" s="15" t="s">
        <v>308</v>
      </c>
      <c r="J16" s="109"/>
      <c r="K16" s="110"/>
    </row>
    <row r="17" spans="1:255" hidden="1" outlineLevel="1" x14ac:dyDescent="0.2"/>
    <row r="18" spans="1:255" hidden="1" outlineLevel="1" x14ac:dyDescent="0.2">
      <c r="G18" s="87" t="s">
        <v>309</v>
      </c>
      <c r="H18" s="87" t="s">
        <v>310</v>
      </c>
      <c r="I18" s="87" t="s">
        <v>311</v>
      </c>
      <c r="J18" s="89"/>
    </row>
    <row r="19" spans="1:255" ht="13.5" hidden="1" outlineLevel="1" thickBot="1" x14ac:dyDescent="0.25">
      <c r="G19" s="88"/>
      <c r="H19" s="88"/>
      <c r="I19" s="24" t="s">
        <v>312</v>
      </c>
      <c r="J19" s="25" t="s">
        <v>313</v>
      </c>
    </row>
    <row r="20" spans="1:255" ht="14.25" hidden="1" outlineLevel="1" thickBot="1" x14ac:dyDescent="0.3">
      <c r="C20" s="93" t="s">
        <v>314</v>
      </c>
      <c r="D20" s="132"/>
      <c r="E20" s="132"/>
      <c r="F20" s="101"/>
      <c r="G20" s="26"/>
      <c r="H20" s="27"/>
      <c r="I20" s="28"/>
      <c r="J20" s="29"/>
      <c r="K20" s="30"/>
    </row>
    <row r="21" spans="1:255" ht="13.5" hidden="1" outlineLevel="1" x14ac:dyDescent="0.25">
      <c r="C21" s="93" t="s">
        <v>315</v>
      </c>
      <c r="D21" s="132"/>
      <c r="E21" s="132"/>
      <c r="F21" s="132"/>
    </row>
    <row r="22" spans="1:255" hidden="1" outlineLevel="1" x14ac:dyDescent="0.2">
      <c r="A22" s="94"/>
      <c r="B22" s="132"/>
      <c r="C22" s="132"/>
      <c r="D22" s="132"/>
      <c r="E22" s="132"/>
      <c r="F22" s="132"/>
      <c r="G22" s="132"/>
      <c r="H22" s="132"/>
      <c r="I22" s="132"/>
      <c r="J22" s="132"/>
      <c r="K22" s="132"/>
    </row>
    <row r="23" spans="1:255" hidden="1" outlineLevel="1" x14ac:dyDescent="0.2">
      <c r="A23" s="102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31">
        <f>A23</f>
        <v>0</v>
      </c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hidden="1" outlineLevel="1" x14ac:dyDescent="0.2">
      <c r="A24" s="14" t="s">
        <v>316</v>
      </c>
    </row>
    <row r="25" spans="1:255" hidden="1" outlineLevel="1" x14ac:dyDescent="0.2">
      <c r="A25" s="14" t="s">
        <v>317</v>
      </c>
    </row>
    <row r="26" spans="1:255" hidden="1" outlineLevel="1" x14ac:dyDescent="0.2">
      <c r="A26" s="14" t="s">
        <v>318</v>
      </c>
      <c r="B26" s="14"/>
      <c r="C26" s="14"/>
      <c r="D26" s="14"/>
      <c r="E26" s="103">
        <f>J139/1000</f>
        <v>284.19845000000004</v>
      </c>
      <c r="F26" s="104"/>
      <c r="G26" s="14" t="s">
        <v>319</v>
      </c>
      <c r="H26" s="14"/>
      <c r="I26" s="14"/>
      <c r="J26" s="14"/>
      <c r="K26" s="14"/>
    </row>
    <row r="27" spans="1:255" collapsed="1" x14ac:dyDescent="0.2"/>
    <row r="28" spans="1:255" outlineLevel="1" x14ac:dyDescent="0.2">
      <c r="K28" s="32" t="s">
        <v>320</v>
      </c>
    </row>
    <row r="29" spans="1:255" outlineLevel="1" x14ac:dyDescent="0.2"/>
    <row r="30" spans="1:255" outlineLevel="1" x14ac:dyDescent="0.2">
      <c r="A30" s="16" t="s">
        <v>301</v>
      </c>
      <c r="C30" s="105"/>
      <c r="D30" s="105"/>
      <c r="E30" s="105"/>
      <c r="F30" s="105"/>
      <c r="G30" s="105"/>
      <c r="H30" s="105"/>
      <c r="I30" s="105"/>
      <c r="J30" s="105"/>
      <c r="K30" s="105"/>
      <c r="BT30" s="33">
        <f>C30</f>
        <v>0</v>
      </c>
      <c r="IU30" s="18"/>
    </row>
    <row r="31" spans="1:255" outlineLevel="1" x14ac:dyDescent="0.2">
      <c r="A31" s="16" t="s">
        <v>302</v>
      </c>
      <c r="C31" s="111" t="s">
        <v>392</v>
      </c>
      <c r="D31" s="111"/>
      <c r="E31" s="111"/>
      <c r="F31" s="111"/>
      <c r="G31" s="111"/>
      <c r="H31" s="111"/>
      <c r="I31" s="111"/>
      <c r="J31" s="111"/>
      <c r="K31" s="111"/>
      <c r="BT31" s="33" t="str">
        <f>C31</f>
        <v>Замена ВН на РВз, ВВ</v>
      </c>
      <c r="IU31" s="18"/>
    </row>
    <row r="32" spans="1:255" outlineLevel="1" x14ac:dyDescent="0.2">
      <c r="A32" s="16" t="s">
        <v>321</v>
      </c>
      <c r="C32" s="112" t="s">
        <v>322</v>
      </c>
      <c r="D32" s="105"/>
      <c r="E32" s="105"/>
      <c r="F32" s="105"/>
      <c r="G32" s="105"/>
      <c r="H32" s="105"/>
      <c r="I32" s="105"/>
      <c r="J32" s="105"/>
      <c r="K32" s="105"/>
      <c r="BT32" s="34" t="str">
        <f>C32</f>
        <v xml:space="preserve"> </v>
      </c>
      <c r="IU32" s="18"/>
    </row>
    <row r="33" spans="1:255" outlineLevel="1" x14ac:dyDescent="0.2"/>
    <row r="34" spans="1:255" ht="18.75" outlineLevel="1" x14ac:dyDescent="0.3">
      <c r="A34" s="92" t="s">
        <v>389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</row>
    <row r="35" spans="1:255" outlineLevel="1" x14ac:dyDescent="0.2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Y35" s="18">
        <v>3</v>
      </c>
      <c r="Z35" s="18" t="s">
        <v>323</v>
      </c>
      <c r="AA35" s="18"/>
      <c r="AB35" s="18" t="s">
        <v>324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31">
        <f>A35</f>
        <v>0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outlineLevel="1" x14ac:dyDescent="0.2">
      <c r="A36" s="16" t="s">
        <v>325</v>
      </c>
      <c r="C36" s="105"/>
      <c r="D36" s="105"/>
      <c r="E36" s="105"/>
      <c r="F36" s="105"/>
      <c r="G36" s="105"/>
      <c r="H36" s="105"/>
      <c r="I36" s="105"/>
      <c r="J36" s="105"/>
      <c r="K36" s="105"/>
      <c r="BT36" s="33">
        <f>C36</f>
        <v>0</v>
      </c>
      <c r="IU36" s="18"/>
    </row>
    <row r="37" spans="1:255" outlineLevel="1" x14ac:dyDescent="0.2">
      <c r="I37" s="35" t="s">
        <v>365</v>
      </c>
      <c r="J37" s="35" t="s">
        <v>326</v>
      </c>
    </row>
    <row r="38" spans="1:255" outlineLevel="1" x14ac:dyDescent="0.2">
      <c r="A38" s="14" t="s">
        <v>390</v>
      </c>
      <c r="G38" s="36" t="s">
        <v>327</v>
      </c>
      <c r="I38" s="37">
        <f>H139/1000</f>
        <v>34.088380000000008</v>
      </c>
      <c r="J38" s="37">
        <f>J139/1000</f>
        <v>284.19845000000004</v>
      </c>
      <c r="K38" s="14" t="s">
        <v>328</v>
      </c>
    </row>
    <row r="39" spans="1:255" outlineLevel="1" x14ac:dyDescent="0.2">
      <c r="A39" s="14" t="s">
        <v>317</v>
      </c>
      <c r="G39" s="36" t="s">
        <v>329</v>
      </c>
      <c r="I39" s="37">
        <f>ET122</f>
        <v>106.51600000000001</v>
      </c>
      <c r="J39" s="37">
        <f>CW122</f>
        <v>106.51600000000001</v>
      </c>
      <c r="K39" s="14" t="s">
        <v>330</v>
      </c>
    </row>
    <row r="40" spans="1:255" ht="13.5" outlineLevel="1" thickBot="1" x14ac:dyDescent="0.25">
      <c r="G40" s="36" t="s">
        <v>331</v>
      </c>
      <c r="I40" s="37">
        <f>(EW122+EY122)/1000</f>
        <v>1.2221399999999998</v>
      </c>
      <c r="J40" s="37">
        <f>(CZ122+DB122)/1000</f>
        <v>22.365349999999999</v>
      </c>
      <c r="K40" s="14" t="s">
        <v>328</v>
      </c>
    </row>
    <row r="41" spans="1:255" x14ac:dyDescent="0.2">
      <c r="A41" s="114" t="s">
        <v>332</v>
      </c>
      <c r="B41" s="116" t="s">
        <v>333</v>
      </c>
      <c r="C41" s="116" t="s">
        <v>334</v>
      </c>
      <c r="D41" s="116" t="s">
        <v>335</v>
      </c>
      <c r="E41" s="116" t="s">
        <v>336</v>
      </c>
      <c r="F41" s="116" t="s">
        <v>337</v>
      </c>
      <c r="G41" s="116" t="s">
        <v>338</v>
      </c>
      <c r="H41" s="116" t="s">
        <v>339</v>
      </c>
      <c r="I41" s="116" t="s">
        <v>340</v>
      </c>
      <c r="J41" s="116" t="s">
        <v>341</v>
      </c>
      <c r="K41" s="121" t="s">
        <v>391</v>
      </c>
    </row>
    <row r="42" spans="1:255" x14ac:dyDescent="0.2">
      <c r="A42" s="115"/>
      <c r="B42" s="117"/>
      <c r="C42" s="117"/>
      <c r="D42" s="117"/>
      <c r="E42" s="117"/>
      <c r="F42" s="117"/>
      <c r="G42" s="117"/>
      <c r="H42" s="117"/>
      <c r="I42" s="117"/>
      <c r="J42" s="117"/>
      <c r="K42" s="122"/>
    </row>
    <row r="43" spans="1:255" x14ac:dyDescent="0.2">
      <c r="A43" s="115"/>
      <c r="B43" s="117"/>
      <c r="C43" s="117"/>
      <c r="D43" s="117"/>
      <c r="E43" s="117"/>
      <c r="F43" s="117"/>
      <c r="G43" s="117"/>
      <c r="H43" s="117"/>
      <c r="I43" s="117"/>
      <c r="J43" s="117"/>
      <c r="K43" s="122"/>
    </row>
    <row r="44" spans="1:255" ht="13.5" thickBot="1" x14ac:dyDescent="0.25">
      <c r="A44" s="115"/>
      <c r="B44" s="117"/>
      <c r="C44" s="117"/>
      <c r="D44" s="117"/>
      <c r="E44" s="117"/>
      <c r="F44" s="117"/>
      <c r="G44" s="117"/>
      <c r="H44" s="117"/>
      <c r="I44" s="117"/>
      <c r="J44" s="117"/>
      <c r="K44" s="122"/>
    </row>
    <row r="45" spans="1:255" ht="13.5" thickBot="1" x14ac:dyDescent="0.25">
      <c r="A45" s="38">
        <v>1</v>
      </c>
      <c r="B45" s="38">
        <v>2</v>
      </c>
      <c r="C45" s="38">
        <v>3</v>
      </c>
      <c r="D45" s="38">
        <v>4</v>
      </c>
      <c r="E45" s="38">
        <v>5</v>
      </c>
      <c r="F45" s="38">
        <v>6</v>
      </c>
      <c r="G45" s="38">
        <v>7</v>
      </c>
      <c r="H45" s="38">
        <v>8</v>
      </c>
      <c r="I45" s="38">
        <v>9</v>
      </c>
      <c r="J45" s="38">
        <v>10</v>
      </c>
      <c r="K45" s="38">
        <v>11</v>
      </c>
    </row>
    <row r="46" spans="1:255" ht="24" x14ac:dyDescent="0.2">
      <c r="A46" s="39">
        <v>1</v>
      </c>
      <c r="B46" s="45" t="s">
        <v>13</v>
      </c>
      <c r="C46" s="40" t="s">
        <v>14</v>
      </c>
      <c r="D46" s="41" t="s">
        <v>15</v>
      </c>
      <c r="E46" s="42">
        <v>3</v>
      </c>
      <c r="F46" s="43">
        <f>Source!AK25</f>
        <v>181.42000000000002</v>
      </c>
      <c r="G46" s="134" t="s">
        <v>23</v>
      </c>
      <c r="H46" s="43">
        <f>Source!AB25</f>
        <v>97.27</v>
      </c>
      <c r="I46" s="43"/>
      <c r="J46" s="135"/>
      <c r="K46" s="44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x14ac:dyDescent="0.2">
      <c r="A47" s="49"/>
      <c r="B47" s="46"/>
      <c r="C47" s="46" t="s">
        <v>342</v>
      </c>
      <c r="D47" s="47"/>
      <c r="E47" s="48"/>
      <c r="F47" s="50">
        <v>119.29</v>
      </c>
      <c r="G47" s="136" t="s">
        <v>343</v>
      </c>
      <c r="H47" s="50">
        <f>Source!AF25</f>
        <v>71.569999999999993</v>
      </c>
      <c r="I47" s="50">
        <f>T47</f>
        <v>214.71</v>
      </c>
      <c r="J47" s="136">
        <v>18.3</v>
      </c>
      <c r="K47" s="51">
        <f>U47</f>
        <v>3929.19</v>
      </c>
      <c r="O47" s="18"/>
      <c r="P47" s="18"/>
      <c r="Q47" s="18"/>
      <c r="R47" s="18"/>
      <c r="S47" s="18"/>
      <c r="T47" s="18">
        <f>ROUND(Source!AF25*Source!AV25*Source!I25,2)</f>
        <v>214.71</v>
      </c>
      <c r="U47" s="18">
        <f>Source!S25</f>
        <v>3929.19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>
        <f>T47</f>
        <v>214.71</v>
      </c>
      <c r="GK47" s="18">
        <f>T47</f>
        <v>214.71</v>
      </c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>
        <f>T47</f>
        <v>214.71</v>
      </c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x14ac:dyDescent="0.2">
      <c r="A48" s="56"/>
      <c r="B48" s="53"/>
      <c r="C48" s="53" t="s">
        <v>344</v>
      </c>
      <c r="D48" s="54"/>
      <c r="E48" s="55"/>
      <c r="F48" s="57">
        <v>42.82</v>
      </c>
      <c r="G48" s="137" t="s">
        <v>343</v>
      </c>
      <c r="H48" s="57">
        <f>Source!AD25</f>
        <v>25.7</v>
      </c>
      <c r="I48" s="57">
        <f>T48</f>
        <v>77.099999999999994</v>
      </c>
      <c r="J48" s="137">
        <v>12.5</v>
      </c>
      <c r="K48" s="58">
        <f>U48</f>
        <v>963.75</v>
      </c>
      <c r="O48" s="18"/>
      <c r="P48" s="18"/>
      <c r="Q48" s="18"/>
      <c r="R48" s="18"/>
      <c r="S48" s="18"/>
      <c r="T48" s="18">
        <f>ROUND(Source!AD25*Source!AV25*Source!I25,2)</f>
        <v>77.099999999999994</v>
      </c>
      <c r="U48" s="18">
        <f>Source!Q25</f>
        <v>963.75</v>
      </c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>
        <f>T48</f>
        <v>77.099999999999994</v>
      </c>
      <c r="GK48" s="18"/>
      <c r="GL48" s="18">
        <f>T48</f>
        <v>77.099999999999994</v>
      </c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>
        <f>T48</f>
        <v>77.099999999999994</v>
      </c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x14ac:dyDescent="0.2">
      <c r="A49" s="56"/>
      <c r="B49" s="53"/>
      <c r="C49" s="53" t="s">
        <v>345</v>
      </c>
      <c r="D49" s="54"/>
      <c r="E49" s="55"/>
      <c r="F49" s="57">
        <v>5.01</v>
      </c>
      <c r="G49" s="137" t="s">
        <v>343</v>
      </c>
      <c r="H49" s="57">
        <f>Source!AE25</f>
        <v>3.01</v>
      </c>
      <c r="I49" s="57">
        <f>GM49</f>
        <v>9.0299999999999994</v>
      </c>
      <c r="J49" s="137">
        <v>18.3</v>
      </c>
      <c r="K49" s="58">
        <f>Source!R25</f>
        <v>165.25</v>
      </c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>
        <f>ROUND(Source!AE25*Source!AV25*Source!I25,2)</f>
        <v>9.0299999999999994</v>
      </c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x14ac:dyDescent="0.2">
      <c r="A50" s="56"/>
      <c r="B50" s="53"/>
      <c r="C50" s="53" t="s">
        <v>346</v>
      </c>
      <c r="D50" s="54"/>
      <c r="E50" s="55">
        <v>95</v>
      </c>
      <c r="F50" s="138" t="s">
        <v>347</v>
      </c>
      <c r="G50" s="137"/>
      <c r="H50" s="57">
        <f>ROUND((Source!AF25*Source!AV25+Source!AE25*Source!AV25)*(Source!FX25)/100,2)</f>
        <v>70.849999999999994</v>
      </c>
      <c r="I50" s="57">
        <f>T50</f>
        <v>212.55</v>
      </c>
      <c r="J50" s="137" t="s">
        <v>348</v>
      </c>
      <c r="K50" s="58">
        <f>U50</f>
        <v>3316.5</v>
      </c>
      <c r="O50" s="18"/>
      <c r="P50" s="18"/>
      <c r="Q50" s="18"/>
      <c r="R50" s="18"/>
      <c r="S50" s="18"/>
      <c r="T50" s="18">
        <f>ROUND((ROUND(Source!AF25*Source!AV25*Source!I25,2)+ROUND(Source!AE25*Source!AV25*Source!I25,2))*(Source!FX25)/100,2)</f>
        <v>212.55</v>
      </c>
      <c r="U50" s="18">
        <f>Source!X25</f>
        <v>3316.5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>
        <f>T50</f>
        <v>212.55</v>
      </c>
      <c r="GZ50" s="18"/>
      <c r="HA50" s="18"/>
      <c r="HB50" s="18"/>
      <c r="HC50" s="18">
        <f>T50</f>
        <v>212.55</v>
      </c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x14ac:dyDescent="0.2">
      <c r="A51" s="56"/>
      <c r="B51" s="53"/>
      <c r="C51" s="53" t="s">
        <v>349</v>
      </c>
      <c r="D51" s="54"/>
      <c r="E51" s="55">
        <v>65</v>
      </c>
      <c r="F51" s="138" t="s">
        <v>347</v>
      </c>
      <c r="G51" s="137"/>
      <c r="H51" s="57">
        <f>ROUND((Source!AF25*Source!AV25+Source!AE25*Source!AV25)*(Source!FY25)/100,2)</f>
        <v>48.48</v>
      </c>
      <c r="I51" s="57">
        <f>T51</f>
        <v>145.43</v>
      </c>
      <c r="J51" s="137" t="s">
        <v>350</v>
      </c>
      <c r="K51" s="58">
        <f>U51</f>
        <v>2129.11</v>
      </c>
      <c r="O51" s="18"/>
      <c r="P51" s="18"/>
      <c r="Q51" s="18"/>
      <c r="R51" s="18"/>
      <c r="S51" s="18"/>
      <c r="T51" s="18">
        <f>ROUND((ROUND(Source!AF25*Source!AV25*Source!I25,2)+ROUND(Source!AE25*Source!AV25*Source!I25,2))*(Source!FY25)/100,2)</f>
        <v>145.43</v>
      </c>
      <c r="U51" s="18">
        <f>Source!Y25</f>
        <v>2129.11</v>
      </c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>
        <f>T51</f>
        <v>145.43</v>
      </c>
      <c r="HA51" s="18"/>
      <c r="HB51" s="18"/>
      <c r="HC51" s="18">
        <f>T51</f>
        <v>145.43</v>
      </c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ht="13.5" thickBot="1" x14ac:dyDescent="0.25">
      <c r="A52" s="61"/>
      <c r="B52" s="62"/>
      <c r="C52" s="62" t="s">
        <v>351</v>
      </c>
      <c r="D52" s="63" t="s">
        <v>352</v>
      </c>
      <c r="E52" s="64">
        <v>12.4</v>
      </c>
      <c r="F52" s="65"/>
      <c r="G52" s="65" t="s">
        <v>343</v>
      </c>
      <c r="H52" s="65">
        <f>ROUND(Source!AH25,2)</f>
        <v>7.44</v>
      </c>
      <c r="I52" s="66">
        <f>Source!U25</f>
        <v>22.32</v>
      </c>
      <c r="J52" s="65"/>
      <c r="K52" s="67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x14ac:dyDescent="0.2">
      <c r="A53" s="60"/>
      <c r="B53" s="59"/>
      <c r="C53" s="59"/>
      <c r="D53" s="59"/>
      <c r="E53" s="59"/>
      <c r="F53" s="59"/>
      <c r="G53" s="59"/>
      <c r="H53" s="118">
        <f>R53</f>
        <v>649.79</v>
      </c>
      <c r="I53" s="119"/>
      <c r="J53" s="118">
        <f>S53</f>
        <v>10338.550000000001</v>
      </c>
      <c r="K53" s="120"/>
      <c r="O53" s="18"/>
      <c r="P53" s="18"/>
      <c r="Q53" s="18"/>
      <c r="R53" s="18">
        <f>SUM(T46:T52)</f>
        <v>649.79</v>
      </c>
      <c r="S53" s="18">
        <f>SUM(U46:U52)</f>
        <v>10338.550000000001</v>
      </c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>
        <f>R53</f>
        <v>649.79</v>
      </c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x14ac:dyDescent="0.2">
      <c r="A54" s="68">
        <v>2</v>
      </c>
      <c r="B54" s="74" t="s">
        <v>27</v>
      </c>
      <c r="C54" s="69" t="s">
        <v>28</v>
      </c>
      <c r="D54" s="70" t="s">
        <v>15</v>
      </c>
      <c r="E54" s="71">
        <v>12</v>
      </c>
      <c r="F54" s="72">
        <f>Source!AK27</f>
        <v>109.16999999999999</v>
      </c>
      <c r="G54" s="139" t="s">
        <v>3</v>
      </c>
      <c r="H54" s="72">
        <f>Source!AB27</f>
        <v>65.45</v>
      </c>
      <c r="I54" s="72"/>
      <c r="J54" s="140"/>
      <c r="K54" s="73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x14ac:dyDescent="0.2">
      <c r="A55" s="49"/>
      <c r="B55" s="46"/>
      <c r="C55" s="46" t="s">
        <v>342</v>
      </c>
      <c r="D55" s="47"/>
      <c r="E55" s="48"/>
      <c r="F55" s="50">
        <v>22.13</v>
      </c>
      <c r="G55" s="136"/>
      <c r="H55" s="50">
        <f>Source!AF27</f>
        <v>22.13</v>
      </c>
      <c r="I55" s="50">
        <f>T55</f>
        <v>265.56</v>
      </c>
      <c r="J55" s="136">
        <v>18.3</v>
      </c>
      <c r="K55" s="51">
        <f>U55</f>
        <v>4859.75</v>
      </c>
      <c r="O55" s="18"/>
      <c r="P55" s="18"/>
      <c r="Q55" s="18"/>
      <c r="R55" s="18"/>
      <c r="S55" s="18"/>
      <c r="T55" s="18">
        <f>ROUND(Source!AF27*Source!AV27*Source!I27,2)</f>
        <v>265.56</v>
      </c>
      <c r="U55" s="18">
        <f>Source!S27</f>
        <v>4859.75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>
        <f>T55</f>
        <v>265.56</v>
      </c>
      <c r="GK55" s="18">
        <f>T55</f>
        <v>265.56</v>
      </c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>
        <f>T55</f>
        <v>265.56</v>
      </c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x14ac:dyDescent="0.2">
      <c r="A56" s="56"/>
      <c r="B56" s="53"/>
      <c r="C56" s="53" t="s">
        <v>344</v>
      </c>
      <c r="D56" s="54"/>
      <c r="E56" s="55"/>
      <c r="F56" s="57">
        <v>43.32</v>
      </c>
      <c r="G56" s="137"/>
      <c r="H56" s="57">
        <f>Source!AD27</f>
        <v>43.32</v>
      </c>
      <c r="I56" s="57">
        <f>T56</f>
        <v>519.84</v>
      </c>
      <c r="J56" s="137">
        <v>12.5</v>
      </c>
      <c r="K56" s="58">
        <f>U56</f>
        <v>6498</v>
      </c>
      <c r="O56" s="18"/>
      <c r="P56" s="18"/>
      <c r="Q56" s="18"/>
      <c r="R56" s="18"/>
      <c r="S56" s="18"/>
      <c r="T56" s="18">
        <f>ROUND(Source!AD27*Source!AV27*Source!I27,2)</f>
        <v>519.84</v>
      </c>
      <c r="U56" s="18">
        <f>Source!Q27</f>
        <v>6498</v>
      </c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>
        <f>T56</f>
        <v>519.84</v>
      </c>
      <c r="GK56" s="18"/>
      <c r="GL56" s="18">
        <f>T56</f>
        <v>519.84</v>
      </c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>
        <f>T56</f>
        <v>519.84</v>
      </c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x14ac:dyDescent="0.2">
      <c r="A57" s="56"/>
      <c r="B57" s="53"/>
      <c r="C57" s="53" t="s">
        <v>345</v>
      </c>
      <c r="D57" s="54"/>
      <c r="E57" s="55"/>
      <c r="F57" s="57">
        <v>5.92</v>
      </c>
      <c r="G57" s="137"/>
      <c r="H57" s="57">
        <f>Source!AE27</f>
        <v>5.92</v>
      </c>
      <c r="I57" s="57">
        <f>GM57</f>
        <v>71.040000000000006</v>
      </c>
      <c r="J57" s="137">
        <v>18.3</v>
      </c>
      <c r="K57" s="58">
        <f>Source!R27</f>
        <v>1300.03</v>
      </c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>
        <f>ROUND(Source!AE27*Source!AV27*Source!I27,2)</f>
        <v>71.040000000000006</v>
      </c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x14ac:dyDescent="0.2">
      <c r="A58" s="56"/>
      <c r="B58" s="53"/>
      <c r="C58" s="53" t="s">
        <v>346</v>
      </c>
      <c r="D58" s="54"/>
      <c r="E58" s="55">
        <v>95</v>
      </c>
      <c r="F58" s="138" t="s">
        <v>347</v>
      </c>
      <c r="G58" s="137"/>
      <c r="H58" s="57">
        <f>ROUND((Source!AF27*Source!AV27+Source!AE27*Source!AV27)*(Source!FX27)/100,2)</f>
        <v>26.65</v>
      </c>
      <c r="I58" s="57">
        <f>T58</f>
        <v>319.77</v>
      </c>
      <c r="J58" s="137" t="s">
        <v>348</v>
      </c>
      <c r="K58" s="58">
        <f>U58</f>
        <v>4989.42</v>
      </c>
      <c r="O58" s="18"/>
      <c r="P58" s="18"/>
      <c r="Q58" s="18"/>
      <c r="R58" s="18"/>
      <c r="S58" s="18"/>
      <c r="T58" s="18">
        <f>ROUND((ROUND(Source!AF27*Source!AV27*Source!I27,2)+ROUND(Source!AE27*Source!AV27*Source!I27,2))*(Source!FX27)/100,2)</f>
        <v>319.77</v>
      </c>
      <c r="U58" s="18">
        <f>Source!X27</f>
        <v>4989.42</v>
      </c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>
        <f>T58</f>
        <v>319.77</v>
      </c>
      <c r="GZ58" s="18"/>
      <c r="HA58" s="18"/>
      <c r="HB58" s="18"/>
      <c r="HC58" s="18">
        <f>T58</f>
        <v>319.77</v>
      </c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x14ac:dyDescent="0.2">
      <c r="A59" s="56"/>
      <c r="B59" s="53"/>
      <c r="C59" s="53" t="s">
        <v>349</v>
      </c>
      <c r="D59" s="54"/>
      <c r="E59" s="55">
        <v>65</v>
      </c>
      <c r="F59" s="138" t="s">
        <v>347</v>
      </c>
      <c r="G59" s="137"/>
      <c r="H59" s="57">
        <f>ROUND((Source!AF27*Source!AV27+Source!AE27*Source!AV27)*(Source!FY27)/100,2)</f>
        <v>18.23</v>
      </c>
      <c r="I59" s="57">
        <f>T59</f>
        <v>218.79</v>
      </c>
      <c r="J59" s="137" t="s">
        <v>350</v>
      </c>
      <c r="K59" s="58">
        <f>U59</f>
        <v>3203.09</v>
      </c>
      <c r="O59" s="18"/>
      <c r="P59" s="18"/>
      <c r="Q59" s="18"/>
      <c r="R59" s="18"/>
      <c r="S59" s="18"/>
      <c r="T59" s="18">
        <f>ROUND((ROUND(Source!AF27*Source!AV27*Source!I27,2)+ROUND(Source!AE27*Source!AV27*Source!I27,2))*(Source!FY27)/100,2)</f>
        <v>218.79</v>
      </c>
      <c r="U59" s="18">
        <f>Source!Y27</f>
        <v>3203.09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>
        <f>T59</f>
        <v>218.79</v>
      </c>
      <c r="HA59" s="18"/>
      <c r="HB59" s="18"/>
      <c r="HC59" s="18">
        <f>T59</f>
        <v>218.79</v>
      </c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ht="13.5" thickBot="1" x14ac:dyDescent="0.25">
      <c r="A60" s="61"/>
      <c r="B60" s="62"/>
      <c r="C60" s="62" t="s">
        <v>351</v>
      </c>
      <c r="D60" s="63" t="s">
        <v>352</v>
      </c>
      <c r="E60" s="64">
        <v>2.2999999999999998</v>
      </c>
      <c r="F60" s="65"/>
      <c r="G60" s="65"/>
      <c r="H60" s="65">
        <f>ROUND(Source!AH27,2)</f>
        <v>2.2999999999999998</v>
      </c>
      <c r="I60" s="66">
        <f>Source!U27</f>
        <v>27.599999999999998</v>
      </c>
      <c r="J60" s="65"/>
      <c r="K60" s="67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x14ac:dyDescent="0.2">
      <c r="A61" s="60"/>
      <c r="B61" s="59"/>
      <c r="C61" s="59"/>
      <c r="D61" s="59"/>
      <c r="E61" s="59"/>
      <c r="F61" s="59"/>
      <c r="G61" s="59"/>
      <c r="H61" s="118">
        <f>R61</f>
        <v>1323.96</v>
      </c>
      <c r="I61" s="119"/>
      <c r="J61" s="118">
        <f>S61</f>
        <v>19550.260000000002</v>
      </c>
      <c r="K61" s="120"/>
      <c r="O61" s="18"/>
      <c r="P61" s="18"/>
      <c r="Q61" s="18"/>
      <c r="R61" s="18">
        <f>SUM(T54:T60)</f>
        <v>1323.96</v>
      </c>
      <c r="S61" s="18">
        <f>SUM(U54:U60)</f>
        <v>19550.260000000002</v>
      </c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>
        <f>R61</f>
        <v>1323.96</v>
      </c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ht="36" x14ac:dyDescent="0.2">
      <c r="A62" s="68">
        <v>3</v>
      </c>
      <c r="B62" s="74" t="s">
        <v>31</v>
      </c>
      <c r="C62" s="69" t="s">
        <v>32</v>
      </c>
      <c r="D62" s="70" t="s">
        <v>33</v>
      </c>
      <c r="E62" s="71">
        <v>0.21</v>
      </c>
      <c r="F62" s="72">
        <f>Source!AK29</f>
        <v>845.07</v>
      </c>
      <c r="G62" s="139" t="s">
        <v>3</v>
      </c>
      <c r="H62" s="72">
        <f>Source!AB29</f>
        <v>766.88</v>
      </c>
      <c r="I62" s="72"/>
      <c r="J62" s="140"/>
      <c r="K62" s="73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x14ac:dyDescent="0.2">
      <c r="A63" s="49"/>
      <c r="B63" s="46"/>
      <c r="C63" s="46" t="s">
        <v>342</v>
      </c>
      <c r="D63" s="47"/>
      <c r="E63" s="48"/>
      <c r="F63" s="50">
        <v>563.73</v>
      </c>
      <c r="G63" s="136"/>
      <c r="H63" s="50">
        <f>Source!AF29</f>
        <v>563.73</v>
      </c>
      <c r="I63" s="50">
        <f>T63</f>
        <v>118.38</v>
      </c>
      <c r="J63" s="136">
        <v>18.3</v>
      </c>
      <c r="K63" s="51">
        <f>U63</f>
        <v>2166.41</v>
      </c>
      <c r="O63" s="18"/>
      <c r="P63" s="18"/>
      <c r="Q63" s="18"/>
      <c r="R63" s="18"/>
      <c r="S63" s="18"/>
      <c r="T63" s="18">
        <f>ROUND(Source!AF29*Source!AV29*Source!I29,2)</f>
        <v>118.38</v>
      </c>
      <c r="U63" s="18">
        <f>Source!S29</f>
        <v>2166.41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>
        <f>T63</f>
        <v>118.38</v>
      </c>
      <c r="GK63" s="18">
        <f>T63</f>
        <v>118.38</v>
      </c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>
        <f>T63</f>
        <v>118.38</v>
      </c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x14ac:dyDescent="0.2">
      <c r="A64" s="56"/>
      <c r="B64" s="53"/>
      <c r="C64" s="53" t="s">
        <v>344</v>
      </c>
      <c r="D64" s="54"/>
      <c r="E64" s="55"/>
      <c r="F64" s="57">
        <v>202.68</v>
      </c>
      <c r="G64" s="137"/>
      <c r="H64" s="57">
        <f>Source!AD29</f>
        <v>202.68</v>
      </c>
      <c r="I64" s="57">
        <f>T64</f>
        <v>42.56</v>
      </c>
      <c r="J64" s="137">
        <v>12.5</v>
      </c>
      <c r="K64" s="58">
        <f>U64</f>
        <v>532.04</v>
      </c>
      <c r="O64" s="18"/>
      <c r="P64" s="18"/>
      <c r="Q64" s="18"/>
      <c r="R64" s="18"/>
      <c r="S64" s="18"/>
      <c r="T64" s="18">
        <f>ROUND(Source!AD29*Source!AV29*Source!I29,2)</f>
        <v>42.56</v>
      </c>
      <c r="U64" s="18">
        <f>Source!Q29</f>
        <v>532.04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>
        <f>T64</f>
        <v>42.56</v>
      </c>
      <c r="GK64" s="18"/>
      <c r="GL64" s="18">
        <f>T64</f>
        <v>42.56</v>
      </c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>
        <f>T64</f>
        <v>42.56</v>
      </c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x14ac:dyDescent="0.2">
      <c r="A65" s="56"/>
      <c r="B65" s="53"/>
      <c r="C65" s="53" t="s">
        <v>345</v>
      </c>
      <c r="D65" s="54"/>
      <c r="E65" s="55"/>
      <c r="F65" s="57">
        <v>74.73</v>
      </c>
      <c r="G65" s="137"/>
      <c r="H65" s="57">
        <f>Source!AE29</f>
        <v>74.73</v>
      </c>
      <c r="I65" s="57">
        <f>GM65</f>
        <v>15.69</v>
      </c>
      <c r="J65" s="137">
        <v>18.3</v>
      </c>
      <c r="K65" s="58">
        <f>Source!R29</f>
        <v>287.19</v>
      </c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>
        <f>ROUND(Source!AE29*Source!AV29*Source!I29,2)</f>
        <v>15.69</v>
      </c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x14ac:dyDescent="0.2">
      <c r="A66" s="56"/>
      <c r="B66" s="53"/>
      <c r="C66" s="53" t="s">
        <v>353</v>
      </c>
      <c r="D66" s="54"/>
      <c r="E66" s="55"/>
      <c r="F66" s="57">
        <v>78.66</v>
      </c>
      <c r="G66" s="137"/>
      <c r="H66" s="57">
        <f>Source!AC29</f>
        <v>0.47</v>
      </c>
      <c r="I66" s="57">
        <f>T66</f>
        <v>0.1</v>
      </c>
      <c r="J66" s="137">
        <v>7.5</v>
      </c>
      <c r="K66" s="58">
        <f>U66</f>
        <v>0.74</v>
      </c>
      <c r="O66" s="18"/>
      <c r="P66" s="18"/>
      <c r="Q66" s="18"/>
      <c r="R66" s="18"/>
      <c r="S66" s="18"/>
      <c r="T66" s="18">
        <f>ROUND(Source!AC29*Source!AW29*Source!I29,2)</f>
        <v>0.1</v>
      </c>
      <c r="U66" s="18">
        <f>Source!P29</f>
        <v>0.74</v>
      </c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>
        <f>T66</f>
        <v>0.1</v>
      </c>
      <c r="GK66" s="18"/>
      <c r="GL66" s="18"/>
      <c r="GM66" s="18"/>
      <c r="GN66" s="18">
        <f>T66</f>
        <v>0.1</v>
      </c>
      <c r="GO66" s="18"/>
      <c r="GP66" s="18">
        <f>T66</f>
        <v>0.1</v>
      </c>
      <c r="GQ66" s="18">
        <f>T66</f>
        <v>0.1</v>
      </c>
      <c r="GR66" s="18"/>
      <c r="GS66" s="18">
        <f>T66</f>
        <v>0.1</v>
      </c>
      <c r="GT66" s="18"/>
      <c r="GU66" s="18"/>
      <c r="GV66" s="18"/>
      <c r="GW66" s="18">
        <f>ROUND(Source!AG29*Source!I29,2)</f>
        <v>0</v>
      </c>
      <c r="GX66" s="18">
        <f>ROUND(Source!AJ29*Source!I29,2)</f>
        <v>0</v>
      </c>
      <c r="GY66" s="18"/>
      <c r="GZ66" s="18"/>
      <c r="HA66" s="18"/>
      <c r="HB66" s="18"/>
      <c r="HC66" s="18">
        <f>T66</f>
        <v>0.1</v>
      </c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x14ac:dyDescent="0.2">
      <c r="A67" s="56"/>
      <c r="B67" s="53"/>
      <c r="C67" s="53" t="s">
        <v>346</v>
      </c>
      <c r="D67" s="54"/>
      <c r="E67" s="55">
        <v>95</v>
      </c>
      <c r="F67" s="138" t="s">
        <v>347</v>
      </c>
      <c r="G67" s="137"/>
      <c r="H67" s="57">
        <f>ROUND((Source!AF29*Source!AV29+Source!AE29*Source!AV29)*(Source!FX29)/100,2)</f>
        <v>606.54</v>
      </c>
      <c r="I67" s="57">
        <f>T67</f>
        <v>127.37</v>
      </c>
      <c r="J67" s="137" t="s">
        <v>348</v>
      </c>
      <c r="K67" s="58">
        <f>U67</f>
        <v>1987.42</v>
      </c>
      <c r="O67" s="18"/>
      <c r="P67" s="18"/>
      <c r="Q67" s="18"/>
      <c r="R67" s="18"/>
      <c r="S67" s="18"/>
      <c r="T67" s="18">
        <f>ROUND((ROUND(Source!AF29*Source!AV29*Source!I29,2)+ROUND(Source!AE29*Source!AV29*Source!I29,2))*(Source!FX29)/100,2)</f>
        <v>127.37</v>
      </c>
      <c r="U67" s="18">
        <f>Source!X29</f>
        <v>1987.42</v>
      </c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>
        <f>T67</f>
        <v>127.37</v>
      </c>
      <c r="GZ67" s="18"/>
      <c r="HA67" s="18"/>
      <c r="HB67" s="18"/>
      <c r="HC67" s="18">
        <f>T67</f>
        <v>127.37</v>
      </c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x14ac:dyDescent="0.2">
      <c r="A68" s="56"/>
      <c r="B68" s="53"/>
      <c r="C68" s="53" t="s">
        <v>349</v>
      </c>
      <c r="D68" s="54"/>
      <c r="E68" s="55">
        <v>65</v>
      </c>
      <c r="F68" s="138" t="s">
        <v>347</v>
      </c>
      <c r="G68" s="137"/>
      <c r="H68" s="57">
        <f>ROUND((Source!AF29*Source!AV29+Source!AE29*Source!AV29)*(Source!FY29)/100,2)</f>
        <v>415</v>
      </c>
      <c r="I68" s="57">
        <f>T68</f>
        <v>87.15</v>
      </c>
      <c r="J68" s="137" t="s">
        <v>350</v>
      </c>
      <c r="K68" s="58">
        <f>U68</f>
        <v>1275.8699999999999</v>
      </c>
      <c r="O68" s="18"/>
      <c r="P68" s="18"/>
      <c r="Q68" s="18"/>
      <c r="R68" s="18"/>
      <c r="S68" s="18"/>
      <c r="T68" s="18">
        <f>ROUND((ROUND(Source!AF29*Source!AV29*Source!I29,2)+ROUND(Source!AE29*Source!AV29*Source!I29,2))*(Source!FY29)/100,2)</f>
        <v>87.15</v>
      </c>
      <c r="U68" s="18">
        <f>Source!Y29</f>
        <v>1275.8699999999999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>
        <f>T68</f>
        <v>87.15</v>
      </c>
      <c r="HA68" s="18"/>
      <c r="HB68" s="18"/>
      <c r="HC68" s="18">
        <f>T68</f>
        <v>87.15</v>
      </c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ht="13.5" thickBot="1" x14ac:dyDescent="0.25">
      <c r="A69" s="61"/>
      <c r="B69" s="62"/>
      <c r="C69" s="62" t="s">
        <v>351</v>
      </c>
      <c r="D69" s="63" t="s">
        <v>352</v>
      </c>
      <c r="E69" s="64">
        <v>58.6</v>
      </c>
      <c r="F69" s="65"/>
      <c r="G69" s="65"/>
      <c r="H69" s="65">
        <f>ROUND(Source!AH29,2)</f>
        <v>58.6</v>
      </c>
      <c r="I69" s="66">
        <f>Source!U29</f>
        <v>12.305999999999999</v>
      </c>
      <c r="J69" s="65"/>
      <c r="K69" s="67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x14ac:dyDescent="0.2">
      <c r="A70" s="60"/>
      <c r="B70" s="59"/>
      <c r="C70" s="59"/>
      <c r="D70" s="59"/>
      <c r="E70" s="59"/>
      <c r="F70" s="59"/>
      <c r="G70" s="59"/>
      <c r="H70" s="118">
        <f>R70</f>
        <v>375.55999999999995</v>
      </c>
      <c r="I70" s="119"/>
      <c r="J70" s="118">
        <f>S70</f>
        <v>5962.48</v>
      </c>
      <c r="K70" s="120"/>
      <c r="O70" s="18"/>
      <c r="P70" s="18"/>
      <c r="Q70" s="18"/>
      <c r="R70" s="18">
        <f>SUM(T62:T69)</f>
        <v>375.55999999999995</v>
      </c>
      <c r="S70" s="18">
        <f>SUM(U62:U69)</f>
        <v>5962.48</v>
      </c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>
        <f>R70</f>
        <v>375.55999999999995</v>
      </c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ht="36" x14ac:dyDescent="0.2">
      <c r="A71" s="68">
        <v>4</v>
      </c>
      <c r="B71" s="74" t="s">
        <v>36</v>
      </c>
      <c r="C71" s="69" t="s">
        <v>37</v>
      </c>
      <c r="D71" s="70" t="s">
        <v>33</v>
      </c>
      <c r="E71" s="71">
        <v>0.12</v>
      </c>
      <c r="F71" s="72">
        <f>Source!AK31</f>
        <v>748.97</v>
      </c>
      <c r="G71" s="139" t="s">
        <v>3</v>
      </c>
      <c r="H71" s="72">
        <f>Source!AB31</f>
        <v>239.57</v>
      </c>
      <c r="I71" s="72"/>
      <c r="J71" s="140"/>
      <c r="K71" s="73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x14ac:dyDescent="0.2">
      <c r="A72" s="49"/>
      <c r="B72" s="46"/>
      <c r="C72" s="46" t="s">
        <v>342</v>
      </c>
      <c r="D72" s="47"/>
      <c r="E72" s="48"/>
      <c r="F72" s="50">
        <v>178.6</v>
      </c>
      <c r="G72" s="136"/>
      <c r="H72" s="50">
        <f>Source!AF31</f>
        <v>178.6</v>
      </c>
      <c r="I72" s="50">
        <f>T72</f>
        <v>21.43</v>
      </c>
      <c r="J72" s="136">
        <v>18.3</v>
      </c>
      <c r="K72" s="51">
        <f>U72</f>
        <v>392.21</v>
      </c>
      <c r="O72" s="18"/>
      <c r="P72" s="18"/>
      <c r="Q72" s="18"/>
      <c r="R72" s="18"/>
      <c r="S72" s="18"/>
      <c r="T72" s="18">
        <f>ROUND(Source!AF31*Source!AV31*Source!I31,2)</f>
        <v>21.43</v>
      </c>
      <c r="U72" s="18">
        <f>Source!S31</f>
        <v>392.21</v>
      </c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>
        <f>T72</f>
        <v>21.43</v>
      </c>
      <c r="GK72" s="18">
        <f>T72</f>
        <v>21.43</v>
      </c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>
        <f>T72</f>
        <v>21.43</v>
      </c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x14ac:dyDescent="0.2">
      <c r="A73" s="56"/>
      <c r="B73" s="53"/>
      <c r="C73" s="53" t="s">
        <v>344</v>
      </c>
      <c r="D73" s="54"/>
      <c r="E73" s="55"/>
      <c r="F73" s="57">
        <v>60.98</v>
      </c>
      <c r="G73" s="137"/>
      <c r="H73" s="57">
        <f>Source!AD31</f>
        <v>60.98</v>
      </c>
      <c r="I73" s="57">
        <f>T73</f>
        <v>7.32</v>
      </c>
      <c r="J73" s="137">
        <v>12.5</v>
      </c>
      <c r="K73" s="58">
        <f>U73</f>
        <v>91.47</v>
      </c>
      <c r="O73" s="18"/>
      <c r="P73" s="18"/>
      <c r="Q73" s="18"/>
      <c r="R73" s="18"/>
      <c r="S73" s="18"/>
      <c r="T73" s="18">
        <f>ROUND(Source!AD31*Source!AV31*Source!I31,2)</f>
        <v>7.32</v>
      </c>
      <c r="U73" s="18">
        <f>Source!Q31</f>
        <v>91.47</v>
      </c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>
        <f>T73</f>
        <v>7.32</v>
      </c>
      <c r="GK73" s="18"/>
      <c r="GL73" s="18">
        <f>T73</f>
        <v>7.32</v>
      </c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>
        <f>T73</f>
        <v>7.32</v>
      </c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x14ac:dyDescent="0.2">
      <c r="A74" s="56"/>
      <c r="B74" s="53"/>
      <c r="C74" s="53" t="s">
        <v>345</v>
      </c>
      <c r="D74" s="54"/>
      <c r="E74" s="55"/>
      <c r="F74" s="57">
        <v>4.7699999999999996</v>
      </c>
      <c r="G74" s="137"/>
      <c r="H74" s="57">
        <f>Source!AE31</f>
        <v>4.7699999999999996</v>
      </c>
      <c r="I74" s="57">
        <f>GM74</f>
        <v>0.56999999999999995</v>
      </c>
      <c r="J74" s="137">
        <v>18.3</v>
      </c>
      <c r="K74" s="58">
        <f>Source!R31</f>
        <v>10.47</v>
      </c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>
        <f>ROUND(Source!AE31*Source!AV31*Source!I31,2)</f>
        <v>0.56999999999999995</v>
      </c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x14ac:dyDescent="0.2">
      <c r="A75" s="56"/>
      <c r="B75" s="53"/>
      <c r="C75" s="53" t="s">
        <v>353</v>
      </c>
      <c r="D75" s="54"/>
      <c r="E75" s="55"/>
      <c r="F75" s="57">
        <v>509.39</v>
      </c>
      <c r="G75" s="137"/>
      <c r="H75" s="57">
        <f>Source!AC31</f>
        <v>-0.01</v>
      </c>
      <c r="I75" s="57">
        <f>T75</f>
        <v>0</v>
      </c>
      <c r="J75" s="137">
        <v>7.5</v>
      </c>
      <c r="K75" s="58">
        <f>U75</f>
        <v>-0.01</v>
      </c>
      <c r="O75" s="18"/>
      <c r="P75" s="18"/>
      <c r="Q75" s="18"/>
      <c r="R75" s="18"/>
      <c r="S75" s="18"/>
      <c r="T75" s="18">
        <f>ROUND(Source!AC31*Source!AW31*Source!I31,2)</f>
        <v>0</v>
      </c>
      <c r="U75" s="18">
        <f>Source!P31</f>
        <v>-0.01</v>
      </c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>
        <f>T75</f>
        <v>0</v>
      </c>
      <c r="GK75" s="18"/>
      <c r="GL75" s="18"/>
      <c r="GM75" s="18"/>
      <c r="GN75" s="18">
        <f>T75</f>
        <v>0</v>
      </c>
      <c r="GO75" s="18"/>
      <c r="GP75" s="18">
        <f>T75</f>
        <v>0</v>
      </c>
      <c r="GQ75" s="18">
        <f>T75</f>
        <v>0</v>
      </c>
      <c r="GR75" s="18"/>
      <c r="GS75" s="18">
        <f>T75</f>
        <v>0</v>
      </c>
      <c r="GT75" s="18"/>
      <c r="GU75" s="18"/>
      <c r="GV75" s="18"/>
      <c r="GW75" s="18">
        <f>ROUND(Source!AG31*Source!I31,2)</f>
        <v>0</v>
      </c>
      <c r="GX75" s="18">
        <f>ROUND(Source!AJ31*Source!I31,2)</f>
        <v>0</v>
      </c>
      <c r="GY75" s="18"/>
      <c r="GZ75" s="18"/>
      <c r="HA75" s="18"/>
      <c r="HB75" s="18"/>
      <c r="HC75" s="18">
        <f>T75</f>
        <v>0</v>
      </c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x14ac:dyDescent="0.2">
      <c r="A76" s="56"/>
      <c r="B76" s="53"/>
      <c r="C76" s="53" t="s">
        <v>346</v>
      </c>
      <c r="D76" s="54"/>
      <c r="E76" s="55">
        <v>95</v>
      </c>
      <c r="F76" s="138" t="s">
        <v>347</v>
      </c>
      <c r="G76" s="137"/>
      <c r="H76" s="57">
        <f>ROUND((Source!AF31*Source!AV31+Source!AE31*Source!AV31)*(Source!FX31)/100,2)</f>
        <v>174.2</v>
      </c>
      <c r="I76" s="57">
        <f>T76</f>
        <v>20.9</v>
      </c>
      <c r="J76" s="137" t="s">
        <v>348</v>
      </c>
      <c r="K76" s="58">
        <f>U76</f>
        <v>326.17</v>
      </c>
      <c r="O76" s="18"/>
      <c r="P76" s="18"/>
      <c r="Q76" s="18"/>
      <c r="R76" s="18"/>
      <c r="S76" s="18"/>
      <c r="T76" s="18">
        <f>ROUND((ROUND(Source!AF31*Source!AV31*Source!I31,2)+ROUND(Source!AE31*Source!AV31*Source!I31,2))*(Source!FX31)/100,2)</f>
        <v>20.9</v>
      </c>
      <c r="U76" s="18">
        <f>Source!X31</f>
        <v>326.17</v>
      </c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>
        <f>T76</f>
        <v>20.9</v>
      </c>
      <c r="GZ76" s="18"/>
      <c r="HA76" s="18"/>
      <c r="HB76" s="18"/>
      <c r="HC76" s="18">
        <f>T76</f>
        <v>20.9</v>
      </c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x14ac:dyDescent="0.2">
      <c r="A77" s="56"/>
      <c r="B77" s="53"/>
      <c r="C77" s="53" t="s">
        <v>349</v>
      </c>
      <c r="D77" s="54"/>
      <c r="E77" s="55">
        <v>65</v>
      </c>
      <c r="F77" s="138" t="s">
        <v>347</v>
      </c>
      <c r="G77" s="137"/>
      <c r="H77" s="57">
        <f>ROUND((Source!AF31*Source!AV31+Source!AE31*Source!AV31)*(Source!FY31)/100,2)</f>
        <v>119.19</v>
      </c>
      <c r="I77" s="57">
        <f>T77</f>
        <v>14.3</v>
      </c>
      <c r="J77" s="137" t="s">
        <v>350</v>
      </c>
      <c r="K77" s="58">
        <f>U77</f>
        <v>209.39</v>
      </c>
      <c r="O77" s="18"/>
      <c r="P77" s="18"/>
      <c r="Q77" s="18"/>
      <c r="R77" s="18"/>
      <c r="S77" s="18"/>
      <c r="T77" s="18">
        <f>ROUND((ROUND(Source!AF31*Source!AV31*Source!I31,2)+ROUND(Source!AE31*Source!AV31*Source!I31,2))*(Source!FY31)/100,2)</f>
        <v>14.3</v>
      </c>
      <c r="U77" s="18">
        <f>Source!Y31</f>
        <v>209.39</v>
      </c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>
        <f>T77</f>
        <v>14.3</v>
      </c>
      <c r="HA77" s="18"/>
      <c r="HB77" s="18"/>
      <c r="HC77" s="18">
        <f>T77</f>
        <v>14.3</v>
      </c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ht="13.5" thickBot="1" x14ac:dyDescent="0.25">
      <c r="A78" s="61"/>
      <c r="B78" s="62"/>
      <c r="C78" s="62" t="s">
        <v>351</v>
      </c>
      <c r="D78" s="63" t="s">
        <v>352</v>
      </c>
      <c r="E78" s="64">
        <v>19</v>
      </c>
      <c r="F78" s="65"/>
      <c r="G78" s="65"/>
      <c r="H78" s="65">
        <f>ROUND(Source!AH31,2)</f>
        <v>19</v>
      </c>
      <c r="I78" s="66">
        <f>Source!U31</f>
        <v>2.2799999999999998</v>
      </c>
      <c r="J78" s="65"/>
      <c r="K78" s="67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x14ac:dyDescent="0.2">
      <c r="A79" s="60"/>
      <c r="B79" s="59"/>
      <c r="C79" s="59"/>
      <c r="D79" s="59"/>
      <c r="E79" s="59"/>
      <c r="F79" s="59"/>
      <c r="G79" s="59"/>
      <c r="H79" s="118">
        <f>R79</f>
        <v>63.95</v>
      </c>
      <c r="I79" s="119"/>
      <c r="J79" s="118">
        <f>S79</f>
        <v>1019.2299999999999</v>
      </c>
      <c r="K79" s="120"/>
      <c r="O79" s="18"/>
      <c r="P79" s="18"/>
      <c r="Q79" s="18"/>
      <c r="R79" s="18">
        <f>SUM(T71:T78)</f>
        <v>63.95</v>
      </c>
      <c r="S79" s="18">
        <f>SUM(U71:U78)</f>
        <v>1019.2299999999999</v>
      </c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>
        <f>R79</f>
        <v>63.95</v>
      </c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1:255" ht="24" x14ac:dyDescent="0.2">
      <c r="A80" s="68">
        <v>5</v>
      </c>
      <c r="B80" s="74" t="s">
        <v>40</v>
      </c>
      <c r="C80" s="69" t="s">
        <v>41</v>
      </c>
      <c r="D80" s="70" t="s">
        <v>15</v>
      </c>
      <c r="E80" s="71">
        <v>2</v>
      </c>
      <c r="F80" s="72">
        <f>Source!AK33</f>
        <v>65.94</v>
      </c>
      <c r="G80" s="139" t="s">
        <v>3</v>
      </c>
      <c r="H80" s="72">
        <f>Source!AB33</f>
        <v>65.94</v>
      </c>
      <c r="I80" s="72"/>
      <c r="J80" s="140"/>
      <c r="K80" s="73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x14ac:dyDescent="0.2">
      <c r="A81" s="49"/>
      <c r="B81" s="46"/>
      <c r="C81" s="46" t="s">
        <v>342</v>
      </c>
      <c r="D81" s="47"/>
      <c r="E81" s="48"/>
      <c r="F81" s="50">
        <v>65.94</v>
      </c>
      <c r="G81" s="136"/>
      <c r="H81" s="50">
        <f>Source!AF33</f>
        <v>65.94</v>
      </c>
      <c r="I81" s="50">
        <f>T81</f>
        <v>131.88</v>
      </c>
      <c r="J81" s="136">
        <v>18.3</v>
      </c>
      <c r="K81" s="51">
        <f>U81</f>
        <v>2413.4</v>
      </c>
      <c r="O81" s="18"/>
      <c r="P81" s="18"/>
      <c r="Q81" s="18"/>
      <c r="R81" s="18"/>
      <c r="S81" s="18"/>
      <c r="T81" s="18">
        <f>ROUND(Source!AF33*Source!AV33*Source!I33,2)</f>
        <v>131.88</v>
      </c>
      <c r="U81" s="18">
        <f>Source!S33</f>
        <v>2413.4</v>
      </c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>
        <f>T81</f>
        <v>131.88</v>
      </c>
      <c r="GK81" s="18">
        <f>T81</f>
        <v>131.88</v>
      </c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>
        <f>T81</f>
        <v>131.88</v>
      </c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1:255" x14ac:dyDescent="0.2">
      <c r="A82" s="56"/>
      <c r="B82" s="53"/>
      <c r="C82" s="53" t="s">
        <v>346</v>
      </c>
      <c r="D82" s="54"/>
      <c r="E82" s="55">
        <v>65</v>
      </c>
      <c r="F82" s="138" t="s">
        <v>347</v>
      </c>
      <c r="G82" s="137"/>
      <c r="H82" s="57">
        <f>ROUND((Source!AF33*Source!AV33+Source!AE33*Source!AV33)*(Source!FX33)/100,2)</f>
        <v>42.86</v>
      </c>
      <c r="I82" s="57">
        <f>T82</f>
        <v>85.72</v>
      </c>
      <c r="J82" s="137" t="s">
        <v>354</v>
      </c>
      <c r="K82" s="58">
        <f>U82</f>
        <v>1327.37</v>
      </c>
      <c r="O82" s="18"/>
      <c r="P82" s="18"/>
      <c r="Q82" s="18"/>
      <c r="R82" s="18"/>
      <c r="S82" s="18"/>
      <c r="T82" s="18">
        <f>ROUND((ROUND(Source!AF33*Source!AV33*Source!I33,2)+ROUND(Source!AE33*Source!AV33*Source!I33,2))*(Source!FX33)/100,2)</f>
        <v>85.72</v>
      </c>
      <c r="U82" s="18">
        <f>Source!X33</f>
        <v>1327.37</v>
      </c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>
        <f>T82</f>
        <v>85.72</v>
      </c>
      <c r="GZ82" s="18"/>
      <c r="HA82" s="18"/>
      <c r="HB82" s="18"/>
      <c r="HC82" s="18"/>
      <c r="HD82" s="18"/>
      <c r="HE82" s="18">
        <f>T82</f>
        <v>85.72</v>
      </c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x14ac:dyDescent="0.2">
      <c r="A83" s="56"/>
      <c r="B83" s="53"/>
      <c r="C83" s="53" t="s">
        <v>349</v>
      </c>
      <c r="D83" s="54"/>
      <c r="E83" s="55">
        <v>40</v>
      </c>
      <c r="F83" s="138" t="s">
        <v>347</v>
      </c>
      <c r="G83" s="137"/>
      <c r="H83" s="57">
        <f>ROUND((Source!AF33*Source!AV33+Source!AE33*Source!AV33)*(Source!FY33)/100,2)</f>
        <v>26.38</v>
      </c>
      <c r="I83" s="57">
        <f>T83</f>
        <v>52.75</v>
      </c>
      <c r="J83" s="137" t="s">
        <v>355</v>
      </c>
      <c r="K83" s="58">
        <f>U83</f>
        <v>772.29</v>
      </c>
      <c r="O83" s="18"/>
      <c r="P83" s="18"/>
      <c r="Q83" s="18"/>
      <c r="R83" s="18"/>
      <c r="S83" s="18"/>
      <c r="T83" s="18">
        <f>ROUND((ROUND(Source!AF33*Source!AV33*Source!I33,2)+ROUND(Source!AE33*Source!AV33*Source!I33,2))*(Source!FY33)/100,2)</f>
        <v>52.75</v>
      </c>
      <c r="U83" s="18">
        <f>Source!Y33</f>
        <v>772.29</v>
      </c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>
        <f>T83</f>
        <v>52.75</v>
      </c>
      <c r="HA83" s="18"/>
      <c r="HB83" s="18"/>
      <c r="HC83" s="18"/>
      <c r="HD83" s="18"/>
      <c r="HE83" s="18">
        <f>T83</f>
        <v>52.75</v>
      </c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255" ht="13.5" thickBot="1" x14ac:dyDescent="0.25">
      <c r="A84" s="61"/>
      <c r="B84" s="62"/>
      <c r="C84" s="62" t="s">
        <v>351</v>
      </c>
      <c r="D84" s="63" t="s">
        <v>352</v>
      </c>
      <c r="E84" s="64">
        <v>5.4</v>
      </c>
      <c r="F84" s="65"/>
      <c r="G84" s="65"/>
      <c r="H84" s="65">
        <f>ROUND(Source!AH33,2)</f>
        <v>5.4</v>
      </c>
      <c r="I84" s="66">
        <f>Source!U33</f>
        <v>10.8</v>
      </c>
      <c r="J84" s="65"/>
      <c r="K84" s="67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x14ac:dyDescent="0.2">
      <c r="A85" s="60"/>
      <c r="B85" s="59"/>
      <c r="C85" s="59"/>
      <c r="D85" s="59"/>
      <c r="E85" s="59"/>
      <c r="F85" s="59"/>
      <c r="G85" s="59"/>
      <c r="H85" s="118">
        <f>R85</f>
        <v>270.35000000000002</v>
      </c>
      <c r="I85" s="119"/>
      <c r="J85" s="118">
        <f>S85</f>
        <v>4513.0599999999995</v>
      </c>
      <c r="K85" s="120"/>
      <c r="O85" s="18"/>
      <c r="P85" s="18"/>
      <c r="Q85" s="18"/>
      <c r="R85" s="18">
        <f>SUM(T80:T84)</f>
        <v>270.35000000000002</v>
      </c>
      <c r="S85" s="18">
        <f>SUM(U80:U84)</f>
        <v>4513.0599999999995</v>
      </c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>
        <f>R85</f>
        <v>270.35000000000002</v>
      </c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ht="36" x14ac:dyDescent="0.2">
      <c r="A86" s="68">
        <v>6</v>
      </c>
      <c r="B86" s="74" t="s">
        <v>47</v>
      </c>
      <c r="C86" s="69" t="s">
        <v>48</v>
      </c>
      <c r="D86" s="70" t="s">
        <v>15</v>
      </c>
      <c r="E86" s="71">
        <v>1</v>
      </c>
      <c r="F86" s="72">
        <f>Source!AK35</f>
        <v>230.95</v>
      </c>
      <c r="G86" s="139" t="s">
        <v>3</v>
      </c>
      <c r="H86" s="72">
        <f>Source!AB35</f>
        <v>54.54</v>
      </c>
      <c r="I86" s="72"/>
      <c r="J86" s="140"/>
      <c r="K86" s="73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x14ac:dyDescent="0.2">
      <c r="A87" s="49"/>
      <c r="B87" s="46"/>
      <c r="C87" s="46" t="s">
        <v>342</v>
      </c>
      <c r="D87" s="47"/>
      <c r="E87" s="48"/>
      <c r="F87" s="50">
        <v>23.01</v>
      </c>
      <c r="G87" s="136"/>
      <c r="H87" s="50">
        <f>Source!AF35</f>
        <v>23.01</v>
      </c>
      <c r="I87" s="50">
        <f>T87</f>
        <v>23.01</v>
      </c>
      <c r="J87" s="136">
        <v>18.3</v>
      </c>
      <c r="K87" s="51">
        <f>U87</f>
        <v>421.08</v>
      </c>
      <c r="O87" s="18"/>
      <c r="P87" s="18"/>
      <c r="Q87" s="18"/>
      <c r="R87" s="18"/>
      <c r="S87" s="18"/>
      <c r="T87" s="18">
        <f>ROUND(Source!AF35*Source!AV35*Source!I35,2)</f>
        <v>23.01</v>
      </c>
      <c r="U87" s="18">
        <f>Source!S35</f>
        <v>421.08</v>
      </c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>
        <f>T87</f>
        <v>23.01</v>
      </c>
      <c r="GK87" s="18">
        <f>T87</f>
        <v>23.01</v>
      </c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>
        <f>T87</f>
        <v>23.01</v>
      </c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x14ac:dyDescent="0.2">
      <c r="A88" s="56"/>
      <c r="B88" s="53"/>
      <c r="C88" s="53" t="s">
        <v>344</v>
      </c>
      <c r="D88" s="54"/>
      <c r="E88" s="55"/>
      <c r="F88" s="57">
        <v>31.52</v>
      </c>
      <c r="G88" s="137"/>
      <c r="H88" s="57">
        <f>Source!AD35</f>
        <v>31.52</v>
      </c>
      <c r="I88" s="57">
        <f>T88</f>
        <v>31.52</v>
      </c>
      <c r="J88" s="137">
        <v>12.5</v>
      </c>
      <c r="K88" s="58">
        <f>U88</f>
        <v>394</v>
      </c>
      <c r="O88" s="18"/>
      <c r="P88" s="18"/>
      <c r="Q88" s="18"/>
      <c r="R88" s="18"/>
      <c r="S88" s="18"/>
      <c r="T88" s="18">
        <f>ROUND(Source!AD35*Source!AV35*Source!I35,2)</f>
        <v>31.52</v>
      </c>
      <c r="U88" s="18">
        <f>Source!Q35</f>
        <v>394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>
        <f>T88</f>
        <v>31.52</v>
      </c>
      <c r="GK88" s="18"/>
      <c r="GL88" s="18">
        <f>T88</f>
        <v>31.52</v>
      </c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>
        <f>T88</f>
        <v>31.52</v>
      </c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x14ac:dyDescent="0.2">
      <c r="A89" s="56"/>
      <c r="B89" s="53"/>
      <c r="C89" s="53" t="s">
        <v>345</v>
      </c>
      <c r="D89" s="54"/>
      <c r="E89" s="55"/>
      <c r="F89" s="57">
        <v>3.51</v>
      </c>
      <c r="G89" s="137"/>
      <c r="H89" s="57">
        <f>Source!AE35</f>
        <v>3.51</v>
      </c>
      <c r="I89" s="57">
        <f>GM89</f>
        <v>3.51</v>
      </c>
      <c r="J89" s="137">
        <v>18.3</v>
      </c>
      <c r="K89" s="58">
        <f>Source!R35</f>
        <v>64.23</v>
      </c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>
        <f>ROUND(Source!AE35*Source!AV35*Source!I35,2)</f>
        <v>3.51</v>
      </c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1:255" x14ac:dyDescent="0.2">
      <c r="A90" s="56"/>
      <c r="B90" s="53"/>
      <c r="C90" s="53" t="s">
        <v>353</v>
      </c>
      <c r="D90" s="54"/>
      <c r="E90" s="55"/>
      <c r="F90" s="57">
        <v>176.42</v>
      </c>
      <c r="G90" s="137"/>
      <c r="H90" s="57">
        <f>Source!AC35</f>
        <v>0.01</v>
      </c>
      <c r="I90" s="57">
        <f>T90</f>
        <v>0.01</v>
      </c>
      <c r="J90" s="137">
        <v>7.5</v>
      </c>
      <c r="K90" s="58">
        <f>U90</f>
        <v>0.08</v>
      </c>
      <c r="O90" s="18"/>
      <c r="P90" s="18"/>
      <c r="Q90" s="18"/>
      <c r="R90" s="18"/>
      <c r="S90" s="18"/>
      <c r="T90" s="18">
        <f>ROUND(Source!AC35*Source!AW35*Source!I35,2)</f>
        <v>0.01</v>
      </c>
      <c r="U90" s="18">
        <f>Source!P35</f>
        <v>0.08</v>
      </c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>
        <f>T90</f>
        <v>0.01</v>
      </c>
      <c r="GK90" s="18"/>
      <c r="GL90" s="18"/>
      <c r="GM90" s="18"/>
      <c r="GN90" s="18">
        <f>T90</f>
        <v>0.01</v>
      </c>
      <c r="GO90" s="18"/>
      <c r="GP90" s="18">
        <f>T90</f>
        <v>0.01</v>
      </c>
      <c r="GQ90" s="18">
        <f>T90</f>
        <v>0.01</v>
      </c>
      <c r="GR90" s="18"/>
      <c r="GS90" s="18">
        <f>T90</f>
        <v>0.01</v>
      </c>
      <c r="GT90" s="18"/>
      <c r="GU90" s="18"/>
      <c r="GV90" s="18"/>
      <c r="GW90" s="18">
        <f>ROUND(Source!AG35*Source!I35,2)</f>
        <v>0</v>
      </c>
      <c r="GX90" s="18">
        <f>ROUND(Source!AJ35*Source!I35,2)</f>
        <v>0</v>
      </c>
      <c r="GY90" s="18"/>
      <c r="GZ90" s="18"/>
      <c r="HA90" s="18"/>
      <c r="HB90" s="18"/>
      <c r="HC90" s="18">
        <f>T90</f>
        <v>0.01</v>
      </c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1:255" x14ac:dyDescent="0.2">
      <c r="A91" s="56"/>
      <c r="B91" s="53"/>
      <c r="C91" s="53" t="s">
        <v>346</v>
      </c>
      <c r="D91" s="54"/>
      <c r="E91" s="55">
        <v>95</v>
      </c>
      <c r="F91" s="138" t="s">
        <v>347</v>
      </c>
      <c r="G91" s="137"/>
      <c r="H91" s="57">
        <f>ROUND((Source!AF35*Source!AV35+Source!AE35*Source!AV35)*(Source!FX35)/100,2)</f>
        <v>25.19</v>
      </c>
      <c r="I91" s="57">
        <f>T91</f>
        <v>25.19</v>
      </c>
      <c r="J91" s="137" t="s">
        <v>348</v>
      </c>
      <c r="K91" s="58">
        <f>U91</f>
        <v>393.1</v>
      </c>
      <c r="O91" s="18"/>
      <c r="P91" s="18"/>
      <c r="Q91" s="18"/>
      <c r="R91" s="18"/>
      <c r="S91" s="18"/>
      <c r="T91" s="18">
        <f>ROUND((ROUND(Source!AF35*Source!AV35*Source!I35,2)+ROUND(Source!AE35*Source!AV35*Source!I35,2))*(Source!FX35)/100,2)</f>
        <v>25.19</v>
      </c>
      <c r="U91" s="18">
        <f>Source!X35</f>
        <v>393.1</v>
      </c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>
        <f>T91</f>
        <v>25.19</v>
      </c>
      <c r="GZ91" s="18"/>
      <c r="HA91" s="18"/>
      <c r="HB91" s="18"/>
      <c r="HC91" s="18">
        <f>T91</f>
        <v>25.19</v>
      </c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1:255" x14ac:dyDescent="0.2">
      <c r="A92" s="56"/>
      <c r="B92" s="53"/>
      <c r="C92" s="53" t="s">
        <v>349</v>
      </c>
      <c r="D92" s="54"/>
      <c r="E92" s="55">
        <v>65</v>
      </c>
      <c r="F92" s="138" t="s">
        <v>347</v>
      </c>
      <c r="G92" s="137"/>
      <c r="H92" s="57">
        <f>ROUND((Source!AF35*Source!AV35+Source!AE35*Source!AV35)*(Source!FY35)/100,2)</f>
        <v>17.239999999999998</v>
      </c>
      <c r="I92" s="57">
        <f>T92</f>
        <v>17.239999999999998</v>
      </c>
      <c r="J92" s="137" t="s">
        <v>350</v>
      </c>
      <c r="K92" s="58">
        <f>U92</f>
        <v>252.36</v>
      </c>
      <c r="O92" s="18"/>
      <c r="P92" s="18"/>
      <c r="Q92" s="18"/>
      <c r="R92" s="18"/>
      <c r="S92" s="18"/>
      <c r="T92" s="18">
        <f>ROUND((ROUND(Source!AF35*Source!AV35*Source!I35,2)+ROUND(Source!AE35*Source!AV35*Source!I35,2))*(Source!FY35)/100,2)</f>
        <v>17.239999999999998</v>
      </c>
      <c r="U92" s="18">
        <f>Source!Y35</f>
        <v>252.36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>
        <f>T92</f>
        <v>17.239999999999998</v>
      </c>
      <c r="HA92" s="18"/>
      <c r="HB92" s="18"/>
      <c r="HC92" s="18">
        <f>T92</f>
        <v>17.239999999999998</v>
      </c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</row>
    <row r="93" spans="1:255" ht="13.5" thickBot="1" x14ac:dyDescent="0.25">
      <c r="A93" s="61"/>
      <c r="B93" s="62"/>
      <c r="C93" s="62" t="s">
        <v>351</v>
      </c>
      <c r="D93" s="63" t="s">
        <v>352</v>
      </c>
      <c r="E93" s="64">
        <v>2.3199999999999998</v>
      </c>
      <c r="F93" s="65"/>
      <c r="G93" s="65"/>
      <c r="H93" s="65">
        <f>ROUND(Source!AH35,2)</f>
        <v>2.3199999999999998</v>
      </c>
      <c r="I93" s="66">
        <f>Source!U35</f>
        <v>2.3199999999999998</v>
      </c>
      <c r="J93" s="65"/>
      <c r="K93" s="67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1:255" x14ac:dyDescent="0.2">
      <c r="A94" s="60"/>
      <c r="B94" s="59"/>
      <c r="C94" s="59"/>
      <c r="D94" s="59"/>
      <c r="E94" s="59"/>
      <c r="F94" s="59"/>
      <c r="G94" s="59"/>
      <c r="H94" s="118">
        <f>R94</f>
        <v>96.97</v>
      </c>
      <c r="I94" s="119"/>
      <c r="J94" s="118">
        <f>S94</f>
        <v>1460.62</v>
      </c>
      <c r="K94" s="120"/>
      <c r="O94" s="18"/>
      <c r="P94" s="18"/>
      <c r="Q94" s="18"/>
      <c r="R94" s="18">
        <f>SUM(T86:T93)</f>
        <v>96.97</v>
      </c>
      <c r="S94" s="18">
        <f>SUM(U86:U93)</f>
        <v>1460.62</v>
      </c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>
        <f>R94</f>
        <v>96.97</v>
      </c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1:255" ht="36" x14ac:dyDescent="0.2">
      <c r="A95" s="68">
        <v>7</v>
      </c>
      <c r="B95" s="74" t="s">
        <v>51</v>
      </c>
      <c r="C95" s="69" t="s">
        <v>52</v>
      </c>
      <c r="D95" s="70" t="s">
        <v>15</v>
      </c>
      <c r="E95" s="71">
        <v>1</v>
      </c>
      <c r="F95" s="72">
        <f>Source!AK37</f>
        <v>263.77999999999997</v>
      </c>
      <c r="G95" s="139" t="s">
        <v>3</v>
      </c>
      <c r="H95" s="72">
        <f>Source!AB37</f>
        <v>263.77999999999997</v>
      </c>
      <c r="I95" s="72"/>
      <c r="J95" s="140"/>
      <c r="K95" s="73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1:255" x14ac:dyDescent="0.2">
      <c r="A96" s="49"/>
      <c r="B96" s="46"/>
      <c r="C96" s="46" t="s">
        <v>342</v>
      </c>
      <c r="D96" s="47"/>
      <c r="E96" s="48"/>
      <c r="F96" s="50">
        <v>263.77999999999997</v>
      </c>
      <c r="G96" s="136"/>
      <c r="H96" s="50">
        <f>Source!AF37</f>
        <v>263.77999999999997</v>
      </c>
      <c r="I96" s="50">
        <f>T96</f>
        <v>263.77999999999997</v>
      </c>
      <c r="J96" s="136">
        <v>18.3</v>
      </c>
      <c r="K96" s="51">
        <f>U96</f>
        <v>4827.17</v>
      </c>
      <c r="O96" s="18"/>
      <c r="P96" s="18"/>
      <c r="Q96" s="18"/>
      <c r="R96" s="18"/>
      <c r="S96" s="18"/>
      <c r="T96" s="18">
        <f>ROUND(Source!AF37*Source!AV37*Source!I37,2)</f>
        <v>263.77999999999997</v>
      </c>
      <c r="U96" s="18">
        <f>Source!S37</f>
        <v>4827.17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>
        <f>T96</f>
        <v>263.77999999999997</v>
      </c>
      <c r="GK96" s="18">
        <f>T96</f>
        <v>263.77999999999997</v>
      </c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>
        <f>T96</f>
        <v>263.77999999999997</v>
      </c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1:255" x14ac:dyDescent="0.2">
      <c r="A97" s="56"/>
      <c r="B97" s="53"/>
      <c r="C97" s="53" t="s">
        <v>346</v>
      </c>
      <c r="D97" s="54"/>
      <c r="E97" s="55">
        <v>65</v>
      </c>
      <c r="F97" s="138" t="s">
        <v>347</v>
      </c>
      <c r="G97" s="137"/>
      <c r="H97" s="57">
        <f>ROUND((Source!AF37*Source!AV37+Source!AE37*Source!AV37)*(Source!FX37)/100,2)</f>
        <v>171.46</v>
      </c>
      <c r="I97" s="57">
        <f>T97</f>
        <v>171.46</v>
      </c>
      <c r="J97" s="137" t="s">
        <v>354</v>
      </c>
      <c r="K97" s="58">
        <f>U97</f>
        <v>2654.94</v>
      </c>
      <c r="O97" s="18"/>
      <c r="P97" s="18"/>
      <c r="Q97" s="18"/>
      <c r="R97" s="18"/>
      <c r="S97" s="18"/>
      <c r="T97" s="18">
        <f>ROUND((ROUND(Source!AF37*Source!AV37*Source!I37,2)+ROUND(Source!AE37*Source!AV37*Source!I37,2))*(Source!FX37)/100,2)</f>
        <v>171.46</v>
      </c>
      <c r="U97" s="18">
        <f>Source!X37</f>
        <v>2654.94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>
        <f>T97</f>
        <v>171.46</v>
      </c>
      <c r="GZ97" s="18"/>
      <c r="HA97" s="18"/>
      <c r="HB97" s="18"/>
      <c r="HC97" s="18"/>
      <c r="HD97" s="18"/>
      <c r="HE97" s="18">
        <f>T97</f>
        <v>171.46</v>
      </c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1:255" x14ac:dyDescent="0.2">
      <c r="A98" s="56"/>
      <c r="B98" s="53"/>
      <c r="C98" s="53" t="s">
        <v>349</v>
      </c>
      <c r="D98" s="54"/>
      <c r="E98" s="55">
        <v>40</v>
      </c>
      <c r="F98" s="138" t="s">
        <v>347</v>
      </c>
      <c r="G98" s="137"/>
      <c r="H98" s="57">
        <f>ROUND((Source!AF37*Source!AV37+Source!AE37*Source!AV37)*(Source!FY37)/100,2)</f>
        <v>105.51</v>
      </c>
      <c r="I98" s="57">
        <f>T98</f>
        <v>105.51</v>
      </c>
      <c r="J98" s="137" t="s">
        <v>355</v>
      </c>
      <c r="K98" s="58">
        <f>U98</f>
        <v>1544.69</v>
      </c>
      <c r="O98" s="18"/>
      <c r="P98" s="18"/>
      <c r="Q98" s="18"/>
      <c r="R98" s="18"/>
      <c r="S98" s="18"/>
      <c r="T98" s="18">
        <f>ROUND((ROUND(Source!AF37*Source!AV37*Source!I37,2)+ROUND(Source!AE37*Source!AV37*Source!I37,2))*(Source!FY37)/100,2)</f>
        <v>105.51</v>
      </c>
      <c r="U98" s="18">
        <f>Source!Y37</f>
        <v>1544.69</v>
      </c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>
        <f>T98</f>
        <v>105.51</v>
      </c>
      <c r="HA98" s="18"/>
      <c r="HB98" s="18"/>
      <c r="HC98" s="18"/>
      <c r="HD98" s="18"/>
      <c r="HE98" s="18">
        <f>T98</f>
        <v>105.51</v>
      </c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1:255" ht="13.5" thickBot="1" x14ac:dyDescent="0.25">
      <c r="A99" s="61"/>
      <c r="B99" s="62"/>
      <c r="C99" s="62" t="s">
        <v>351</v>
      </c>
      <c r="D99" s="63" t="s">
        <v>352</v>
      </c>
      <c r="E99" s="64">
        <v>21.6</v>
      </c>
      <c r="F99" s="65"/>
      <c r="G99" s="65"/>
      <c r="H99" s="65">
        <f>ROUND(Source!AH37,2)</f>
        <v>21.6</v>
      </c>
      <c r="I99" s="66">
        <f>Source!U37</f>
        <v>21.6</v>
      </c>
      <c r="J99" s="65"/>
      <c r="K99" s="67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1:255" x14ac:dyDescent="0.2">
      <c r="A100" s="60"/>
      <c r="B100" s="59"/>
      <c r="C100" s="59"/>
      <c r="D100" s="59"/>
      <c r="E100" s="59"/>
      <c r="F100" s="59"/>
      <c r="G100" s="59"/>
      <c r="H100" s="118">
        <f>R100</f>
        <v>540.75</v>
      </c>
      <c r="I100" s="119"/>
      <c r="J100" s="118">
        <f>S100</f>
        <v>9026.8000000000011</v>
      </c>
      <c r="K100" s="120"/>
      <c r="O100" s="18"/>
      <c r="P100" s="18"/>
      <c r="Q100" s="18"/>
      <c r="R100" s="18">
        <f>SUM(T95:T99)</f>
        <v>540.75</v>
      </c>
      <c r="S100" s="18">
        <f>SUM(U95:U99)</f>
        <v>9026.8000000000011</v>
      </c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>
        <f>R100</f>
        <v>540.75</v>
      </c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ht="24" x14ac:dyDescent="0.2">
      <c r="A101" s="68">
        <v>8</v>
      </c>
      <c r="B101" s="74" t="s">
        <v>55</v>
      </c>
      <c r="C101" s="69" t="s">
        <v>56</v>
      </c>
      <c r="D101" s="70" t="s">
        <v>57</v>
      </c>
      <c r="E101" s="71">
        <v>1</v>
      </c>
      <c r="F101" s="72">
        <f>Source!AK39</f>
        <v>83.55</v>
      </c>
      <c r="G101" s="139" t="s">
        <v>3</v>
      </c>
      <c r="H101" s="72">
        <f>Source!AB39</f>
        <v>83.55</v>
      </c>
      <c r="I101" s="72"/>
      <c r="J101" s="140"/>
      <c r="K101" s="73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x14ac:dyDescent="0.2">
      <c r="A102" s="49"/>
      <c r="B102" s="46"/>
      <c r="C102" s="46" t="s">
        <v>342</v>
      </c>
      <c r="D102" s="47"/>
      <c r="E102" s="48"/>
      <c r="F102" s="50">
        <v>83.55</v>
      </c>
      <c r="G102" s="136"/>
      <c r="H102" s="50">
        <f>Source!AF39</f>
        <v>83.55</v>
      </c>
      <c r="I102" s="50">
        <f>T102</f>
        <v>83.55</v>
      </c>
      <c r="J102" s="136">
        <v>18.3</v>
      </c>
      <c r="K102" s="51">
        <f>U102</f>
        <v>1528.97</v>
      </c>
      <c r="O102" s="18"/>
      <c r="P102" s="18"/>
      <c r="Q102" s="18"/>
      <c r="R102" s="18"/>
      <c r="S102" s="18"/>
      <c r="T102" s="18">
        <f>ROUND(Source!AF39*Source!AV39*Source!I39,2)</f>
        <v>83.55</v>
      </c>
      <c r="U102" s="18">
        <f>Source!S39</f>
        <v>1528.97</v>
      </c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>
        <f>T102</f>
        <v>83.55</v>
      </c>
      <c r="GK102" s="18">
        <f>T102</f>
        <v>83.55</v>
      </c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>
        <f>T102</f>
        <v>83.55</v>
      </c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1:255" x14ac:dyDescent="0.2">
      <c r="A103" s="56"/>
      <c r="B103" s="53"/>
      <c r="C103" s="53" t="s">
        <v>346</v>
      </c>
      <c r="D103" s="54"/>
      <c r="E103" s="55">
        <v>65</v>
      </c>
      <c r="F103" s="138" t="s">
        <v>347</v>
      </c>
      <c r="G103" s="137"/>
      <c r="H103" s="57">
        <f>ROUND((Source!AF39*Source!AV39+Source!AE39*Source!AV39)*(Source!FX39)/100,2)</f>
        <v>54.31</v>
      </c>
      <c r="I103" s="57">
        <f>T103</f>
        <v>54.31</v>
      </c>
      <c r="J103" s="137" t="s">
        <v>354</v>
      </c>
      <c r="K103" s="58">
        <f>U103</f>
        <v>840.93</v>
      </c>
      <c r="O103" s="18"/>
      <c r="P103" s="18"/>
      <c r="Q103" s="18"/>
      <c r="R103" s="18"/>
      <c r="S103" s="18"/>
      <c r="T103" s="18">
        <f>ROUND((ROUND(Source!AF39*Source!AV39*Source!I39,2)+ROUND(Source!AE39*Source!AV39*Source!I39,2))*(Source!FX39)/100,2)</f>
        <v>54.31</v>
      </c>
      <c r="U103" s="18">
        <f>Source!X39</f>
        <v>840.93</v>
      </c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>
        <f>T103</f>
        <v>54.31</v>
      </c>
      <c r="GZ103" s="18"/>
      <c r="HA103" s="18"/>
      <c r="HB103" s="18"/>
      <c r="HC103" s="18"/>
      <c r="HD103" s="18"/>
      <c r="HE103" s="18">
        <f>T103</f>
        <v>54.31</v>
      </c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1:255" x14ac:dyDescent="0.2">
      <c r="A104" s="56"/>
      <c r="B104" s="53"/>
      <c r="C104" s="53" t="s">
        <v>349</v>
      </c>
      <c r="D104" s="54"/>
      <c r="E104" s="55">
        <v>40</v>
      </c>
      <c r="F104" s="138" t="s">
        <v>347</v>
      </c>
      <c r="G104" s="137"/>
      <c r="H104" s="57">
        <f>ROUND((Source!AF39*Source!AV39+Source!AE39*Source!AV39)*(Source!FY39)/100,2)</f>
        <v>33.42</v>
      </c>
      <c r="I104" s="57">
        <f>T104</f>
        <v>33.42</v>
      </c>
      <c r="J104" s="137" t="s">
        <v>355</v>
      </c>
      <c r="K104" s="58">
        <f>U104</f>
        <v>489.27</v>
      </c>
      <c r="O104" s="18"/>
      <c r="P104" s="18"/>
      <c r="Q104" s="18"/>
      <c r="R104" s="18"/>
      <c r="S104" s="18"/>
      <c r="T104" s="18">
        <f>ROUND((ROUND(Source!AF39*Source!AV39*Source!I39,2)+ROUND(Source!AE39*Source!AV39*Source!I39,2))*(Source!FY39)/100,2)</f>
        <v>33.42</v>
      </c>
      <c r="U104" s="18">
        <f>Source!Y39</f>
        <v>489.27</v>
      </c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>
        <f>T104</f>
        <v>33.42</v>
      </c>
      <c r="HA104" s="18"/>
      <c r="HB104" s="18"/>
      <c r="HC104" s="18"/>
      <c r="HD104" s="18"/>
      <c r="HE104" s="18">
        <f>T104</f>
        <v>33.42</v>
      </c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</row>
    <row r="105" spans="1:255" ht="13.5" thickBot="1" x14ac:dyDescent="0.25">
      <c r="A105" s="61"/>
      <c r="B105" s="62"/>
      <c r="C105" s="62" t="s">
        <v>351</v>
      </c>
      <c r="D105" s="63" t="s">
        <v>352</v>
      </c>
      <c r="E105" s="64">
        <v>7.29</v>
      </c>
      <c r="F105" s="65"/>
      <c r="G105" s="65"/>
      <c r="H105" s="65">
        <f>ROUND(Source!AH39,2)</f>
        <v>7.29</v>
      </c>
      <c r="I105" s="66">
        <f>Source!U39</f>
        <v>7.29</v>
      </c>
      <c r="J105" s="65"/>
      <c r="K105" s="67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</row>
    <row r="106" spans="1:255" x14ac:dyDescent="0.2">
      <c r="A106" s="60"/>
      <c r="B106" s="59"/>
      <c r="C106" s="59"/>
      <c r="D106" s="59"/>
      <c r="E106" s="59"/>
      <c r="F106" s="59"/>
      <c r="G106" s="59"/>
      <c r="H106" s="118">
        <f>R106</f>
        <v>171.28000000000003</v>
      </c>
      <c r="I106" s="119"/>
      <c r="J106" s="118">
        <f>S106</f>
        <v>2859.17</v>
      </c>
      <c r="K106" s="120"/>
      <c r="O106" s="18"/>
      <c r="P106" s="18"/>
      <c r="Q106" s="18"/>
      <c r="R106" s="18">
        <f>SUM(T101:T105)</f>
        <v>171.28000000000003</v>
      </c>
      <c r="S106" s="18">
        <f>SUM(U101:U105)</f>
        <v>2859.17</v>
      </c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>
        <f>R106</f>
        <v>171.28000000000003</v>
      </c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</row>
    <row r="107" spans="1:255" x14ac:dyDescent="0.2">
      <c r="A107" s="68">
        <v>9</v>
      </c>
      <c r="B107" s="74" t="s">
        <v>60</v>
      </c>
      <c r="C107" s="69" t="s">
        <v>61</v>
      </c>
      <c r="D107" s="70" t="s">
        <v>63</v>
      </c>
      <c r="E107" s="71">
        <v>2</v>
      </c>
      <c r="F107" s="72">
        <v>1243.33</v>
      </c>
      <c r="G107" s="141"/>
      <c r="H107" s="72">
        <f>Source!AC41</f>
        <v>1243.33</v>
      </c>
      <c r="I107" s="72">
        <f>T107</f>
        <v>2486.66</v>
      </c>
      <c r="J107" s="141">
        <v>7.5</v>
      </c>
      <c r="K107" s="73">
        <f>U107</f>
        <v>18649.95</v>
      </c>
      <c r="O107" s="18"/>
      <c r="P107" s="18"/>
      <c r="Q107" s="18"/>
      <c r="R107" s="18"/>
      <c r="S107" s="18"/>
      <c r="T107" s="18">
        <f>ROUND(Source!AC41*Source!AW41*Source!I41,2)</f>
        <v>2486.66</v>
      </c>
      <c r="U107" s="18">
        <f>Source!P41</f>
        <v>18649.95</v>
      </c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>
        <f>T107</f>
        <v>2486.66</v>
      </c>
      <c r="GK107" s="18"/>
      <c r="GL107" s="18"/>
      <c r="GM107" s="18"/>
      <c r="GN107" s="18">
        <f>T107</f>
        <v>2486.66</v>
      </c>
      <c r="GO107" s="18"/>
      <c r="GP107" s="18">
        <f>T107</f>
        <v>2486.66</v>
      </c>
      <c r="GQ107" s="18">
        <f>T107</f>
        <v>2486.66</v>
      </c>
      <c r="GR107" s="18"/>
      <c r="GS107" s="18">
        <f>T107</f>
        <v>2486.66</v>
      </c>
      <c r="GT107" s="18"/>
      <c r="GU107" s="18"/>
      <c r="GV107" s="18"/>
      <c r="GW107" s="18">
        <f>ROUND(Source!AG41*Source!I41,2)</f>
        <v>0</v>
      </c>
      <c r="GX107" s="18">
        <f>ROUND(Source!AJ41*Source!I41,2)</f>
        <v>0</v>
      </c>
      <c r="GY107" s="18"/>
      <c r="GZ107" s="18"/>
      <c r="HA107" s="18"/>
      <c r="HB107" s="18">
        <f>T107</f>
        <v>2486.66</v>
      </c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</row>
    <row r="108" spans="1:255" ht="13.5" thickBot="1" x14ac:dyDescent="0.25">
      <c r="A108" s="142"/>
      <c r="B108" s="143" t="s">
        <v>356</v>
      </c>
      <c r="C108" s="143" t="s">
        <v>357</v>
      </c>
      <c r="D108" s="144"/>
      <c r="E108" s="144"/>
      <c r="F108" s="144"/>
      <c r="G108" s="144"/>
      <c r="H108" s="144"/>
      <c r="I108" s="144"/>
      <c r="J108" s="144"/>
      <c r="K108" s="145"/>
    </row>
    <row r="109" spans="1:255" x14ac:dyDescent="0.2">
      <c r="A109" s="60"/>
      <c r="B109" s="59"/>
      <c r="C109" s="59"/>
      <c r="D109" s="59"/>
      <c r="E109" s="59"/>
      <c r="F109" s="59"/>
      <c r="G109" s="59"/>
      <c r="H109" s="118">
        <f>R109</f>
        <v>2486.66</v>
      </c>
      <c r="I109" s="119"/>
      <c r="J109" s="118">
        <f>S109</f>
        <v>18649.95</v>
      </c>
      <c r="K109" s="120"/>
      <c r="O109" s="18"/>
      <c r="P109" s="18"/>
      <c r="Q109" s="18"/>
      <c r="R109" s="18">
        <f>SUM(T107:T108)</f>
        <v>2486.66</v>
      </c>
      <c r="S109" s="18">
        <f>SUM(U107:U108)</f>
        <v>18649.95</v>
      </c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>
        <f>R109</f>
        <v>2486.66</v>
      </c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</row>
    <row r="110" spans="1:255" x14ac:dyDescent="0.2">
      <c r="A110" s="68">
        <v>10</v>
      </c>
      <c r="B110" s="74" t="s">
        <v>60</v>
      </c>
      <c r="C110" s="69" t="s">
        <v>69</v>
      </c>
      <c r="D110" s="70"/>
      <c r="E110" s="71">
        <v>1</v>
      </c>
      <c r="F110" s="72">
        <v>26680</v>
      </c>
      <c r="G110" s="141"/>
      <c r="H110" s="72">
        <f>Source!AC43</f>
        <v>26680</v>
      </c>
      <c r="I110" s="72">
        <f>T110</f>
        <v>26680</v>
      </c>
      <c r="J110" s="141">
        <v>7.5</v>
      </c>
      <c r="K110" s="73">
        <f>U110</f>
        <v>200100</v>
      </c>
      <c r="O110" s="18"/>
      <c r="P110" s="18"/>
      <c r="Q110" s="18"/>
      <c r="R110" s="18"/>
      <c r="S110" s="18"/>
      <c r="T110" s="18">
        <f>ROUND(Source!AC43*Source!AW43*Source!I43,2)</f>
        <v>26680</v>
      </c>
      <c r="U110" s="18">
        <f>Source!P43</f>
        <v>200100</v>
      </c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>
        <f>T110</f>
        <v>26680</v>
      </c>
      <c r="GK110" s="18"/>
      <c r="GL110" s="18"/>
      <c r="GM110" s="18"/>
      <c r="GN110" s="18">
        <f>T110</f>
        <v>26680</v>
      </c>
      <c r="GO110" s="18"/>
      <c r="GP110" s="18">
        <f>T110</f>
        <v>26680</v>
      </c>
      <c r="GQ110" s="18">
        <f>T110</f>
        <v>26680</v>
      </c>
      <c r="GR110" s="18"/>
      <c r="GS110" s="18">
        <f>T110</f>
        <v>26680</v>
      </c>
      <c r="GT110" s="18"/>
      <c r="GU110" s="18"/>
      <c r="GV110" s="18"/>
      <c r="GW110" s="18">
        <f>ROUND(Source!AG43*Source!I43,2)</f>
        <v>0</v>
      </c>
      <c r="GX110" s="18">
        <f>ROUND(Source!AJ43*Source!I43,2)</f>
        <v>0</v>
      </c>
      <c r="GY110" s="18"/>
      <c r="GZ110" s="18"/>
      <c r="HA110" s="18"/>
      <c r="HB110" s="18">
        <f>T110</f>
        <v>26680</v>
      </c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</row>
    <row r="111" spans="1:255" ht="13.5" thickBot="1" x14ac:dyDescent="0.25">
      <c r="A111" s="142"/>
      <c r="B111" s="143" t="s">
        <v>356</v>
      </c>
      <c r="C111" s="143" t="s">
        <v>358</v>
      </c>
      <c r="D111" s="144"/>
      <c r="E111" s="144"/>
      <c r="F111" s="144"/>
      <c r="G111" s="144"/>
      <c r="H111" s="144"/>
      <c r="I111" s="144"/>
      <c r="J111" s="144"/>
      <c r="K111" s="145"/>
    </row>
    <row r="112" spans="1:255" x14ac:dyDescent="0.2">
      <c r="A112" s="60"/>
      <c r="B112" s="59"/>
      <c r="C112" s="59"/>
      <c r="D112" s="59"/>
      <c r="E112" s="59"/>
      <c r="F112" s="59"/>
      <c r="G112" s="59"/>
      <c r="H112" s="118">
        <f>R112</f>
        <v>26680</v>
      </c>
      <c r="I112" s="119"/>
      <c r="J112" s="118">
        <f>S112</f>
        <v>200100</v>
      </c>
      <c r="K112" s="120"/>
      <c r="O112" s="18"/>
      <c r="P112" s="18"/>
      <c r="Q112" s="18"/>
      <c r="R112" s="18">
        <f>SUM(T110:T111)</f>
        <v>26680</v>
      </c>
      <c r="S112" s="18">
        <f>SUM(U110:U111)</f>
        <v>200100</v>
      </c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>
        <f>R112</f>
        <v>26680</v>
      </c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</row>
    <row r="113" spans="1:255" x14ac:dyDescent="0.2">
      <c r="A113" s="68">
        <v>11</v>
      </c>
      <c r="B113" s="74" t="s">
        <v>60</v>
      </c>
      <c r="C113" s="69" t="s">
        <v>72</v>
      </c>
      <c r="D113" s="70" t="s">
        <v>73</v>
      </c>
      <c r="E113" s="71">
        <v>75</v>
      </c>
      <c r="F113" s="72">
        <v>7.89</v>
      </c>
      <c r="G113" s="141"/>
      <c r="H113" s="72">
        <f>Source!AC45</f>
        <v>7.89</v>
      </c>
      <c r="I113" s="72">
        <f>T113</f>
        <v>591.75</v>
      </c>
      <c r="J113" s="141">
        <v>7.5</v>
      </c>
      <c r="K113" s="73">
        <f>U113</f>
        <v>4438.13</v>
      </c>
      <c r="O113" s="18"/>
      <c r="P113" s="18"/>
      <c r="Q113" s="18"/>
      <c r="R113" s="18"/>
      <c r="S113" s="18"/>
      <c r="T113" s="18">
        <f>ROUND(Source!AC45*Source!AW45*Source!I45,2)</f>
        <v>591.75</v>
      </c>
      <c r="U113" s="18">
        <f>Source!P45</f>
        <v>4438.13</v>
      </c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>
        <f>T113</f>
        <v>591.75</v>
      </c>
      <c r="GK113" s="18"/>
      <c r="GL113" s="18"/>
      <c r="GM113" s="18"/>
      <c r="GN113" s="18">
        <f>T113</f>
        <v>591.75</v>
      </c>
      <c r="GO113" s="18"/>
      <c r="GP113" s="18">
        <f>T113</f>
        <v>591.75</v>
      </c>
      <c r="GQ113" s="18">
        <f>T113</f>
        <v>591.75</v>
      </c>
      <c r="GR113" s="18"/>
      <c r="GS113" s="18">
        <f>T113</f>
        <v>591.75</v>
      </c>
      <c r="GT113" s="18"/>
      <c r="GU113" s="18"/>
      <c r="GV113" s="18"/>
      <c r="GW113" s="18">
        <f>ROUND(Source!AG45*Source!I45,2)</f>
        <v>0</v>
      </c>
      <c r="GX113" s="18">
        <f>ROUND(Source!AJ45*Source!I45,2)</f>
        <v>0</v>
      </c>
      <c r="GY113" s="18"/>
      <c r="GZ113" s="18"/>
      <c r="HA113" s="18"/>
      <c r="HB113" s="18">
        <f>T113</f>
        <v>591.75</v>
      </c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</row>
    <row r="114" spans="1:255" ht="13.5" thickBot="1" x14ac:dyDescent="0.25">
      <c r="A114" s="142"/>
      <c r="B114" s="143" t="s">
        <v>356</v>
      </c>
      <c r="C114" s="143" t="s">
        <v>359</v>
      </c>
      <c r="D114" s="144"/>
      <c r="E114" s="144"/>
      <c r="F114" s="144"/>
      <c r="G114" s="144"/>
      <c r="H114" s="144"/>
      <c r="I114" s="144"/>
      <c r="J114" s="144"/>
      <c r="K114" s="145"/>
    </row>
    <row r="115" spans="1:255" x14ac:dyDescent="0.2">
      <c r="A115" s="60"/>
      <c r="B115" s="59"/>
      <c r="C115" s="59"/>
      <c r="D115" s="59"/>
      <c r="E115" s="59"/>
      <c r="F115" s="59"/>
      <c r="G115" s="59"/>
      <c r="H115" s="118">
        <f>R115</f>
        <v>591.75</v>
      </c>
      <c r="I115" s="119"/>
      <c r="J115" s="118">
        <f>S115</f>
        <v>4438.13</v>
      </c>
      <c r="K115" s="120"/>
      <c r="O115" s="18"/>
      <c r="P115" s="18"/>
      <c r="Q115" s="18"/>
      <c r="R115" s="18">
        <f>SUM(T113:T114)</f>
        <v>591.75</v>
      </c>
      <c r="S115" s="18">
        <f>SUM(U113:U114)</f>
        <v>4438.13</v>
      </c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>
        <f>R115</f>
        <v>591.75</v>
      </c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</row>
    <row r="116" spans="1:255" x14ac:dyDescent="0.2">
      <c r="A116" s="68">
        <v>12</v>
      </c>
      <c r="B116" s="74" t="s">
        <v>60</v>
      </c>
      <c r="C116" s="69" t="s">
        <v>76</v>
      </c>
      <c r="D116" s="70" t="s">
        <v>73</v>
      </c>
      <c r="E116" s="71">
        <v>18</v>
      </c>
      <c r="F116" s="72">
        <v>5.84</v>
      </c>
      <c r="G116" s="141"/>
      <c r="H116" s="72">
        <f>Source!AC47</f>
        <v>5.84</v>
      </c>
      <c r="I116" s="72">
        <f>T116</f>
        <v>105.12</v>
      </c>
      <c r="J116" s="141">
        <v>7.5</v>
      </c>
      <c r="K116" s="73">
        <f>U116</f>
        <v>788.4</v>
      </c>
      <c r="O116" s="18"/>
      <c r="P116" s="18"/>
      <c r="Q116" s="18"/>
      <c r="R116" s="18"/>
      <c r="S116" s="18"/>
      <c r="T116" s="18">
        <f>ROUND(Source!AC47*Source!AW47*Source!I47,2)</f>
        <v>105.12</v>
      </c>
      <c r="U116" s="18">
        <f>Source!P47</f>
        <v>788.4</v>
      </c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>
        <f>T116</f>
        <v>105.12</v>
      </c>
      <c r="GK116" s="18"/>
      <c r="GL116" s="18"/>
      <c r="GM116" s="18"/>
      <c r="GN116" s="18">
        <f>T116</f>
        <v>105.12</v>
      </c>
      <c r="GO116" s="18"/>
      <c r="GP116" s="18">
        <f>T116</f>
        <v>105.12</v>
      </c>
      <c r="GQ116" s="18">
        <f>T116</f>
        <v>105.12</v>
      </c>
      <c r="GR116" s="18"/>
      <c r="GS116" s="18">
        <f>T116</f>
        <v>105.12</v>
      </c>
      <c r="GT116" s="18"/>
      <c r="GU116" s="18"/>
      <c r="GV116" s="18"/>
      <c r="GW116" s="18">
        <f>ROUND(Source!AG47*Source!I47,2)</f>
        <v>0</v>
      </c>
      <c r="GX116" s="18">
        <f>ROUND(Source!AJ47*Source!I47,2)</f>
        <v>0</v>
      </c>
      <c r="GY116" s="18"/>
      <c r="GZ116" s="18"/>
      <c r="HA116" s="18"/>
      <c r="HB116" s="18">
        <f>T116</f>
        <v>105.12</v>
      </c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</row>
    <row r="117" spans="1:255" ht="13.5" thickBot="1" x14ac:dyDescent="0.25">
      <c r="A117" s="142"/>
      <c r="B117" s="143" t="s">
        <v>356</v>
      </c>
      <c r="C117" s="143" t="s">
        <v>360</v>
      </c>
      <c r="D117" s="144"/>
      <c r="E117" s="144"/>
      <c r="F117" s="144"/>
      <c r="G117" s="144"/>
      <c r="H117" s="144"/>
      <c r="I117" s="144"/>
      <c r="J117" s="144"/>
      <c r="K117" s="145"/>
    </row>
    <row r="118" spans="1:255" x14ac:dyDescent="0.2">
      <c r="A118" s="60"/>
      <c r="B118" s="59"/>
      <c r="C118" s="59"/>
      <c r="D118" s="59"/>
      <c r="E118" s="59"/>
      <c r="F118" s="59"/>
      <c r="G118" s="59"/>
      <c r="H118" s="118">
        <f>R118</f>
        <v>105.12</v>
      </c>
      <c r="I118" s="119"/>
      <c r="J118" s="118">
        <f>S118</f>
        <v>788.4</v>
      </c>
      <c r="K118" s="120"/>
      <c r="O118" s="18"/>
      <c r="P118" s="18"/>
      <c r="Q118" s="18"/>
      <c r="R118" s="18">
        <f>SUM(T116:T117)</f>
        <v>105.12</v>
      </c>
      <c r="S118" s="18">
        <f>SUM(U116:U117)</f>
        <v>788.4</v>
      </c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>
        <f>R118</f>
        <v>105.12</v>
      </c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</row>
    <row r="119" spans="1:255" x14ac:dyDescent="0.2">
      <c r="A119" s="68">
        <v>13</v>
      </c>
      <c r="B119" s="74" t="s">
        <v>60</v>
      </c>
      <c r="C119" s="69" t="s">
        <v>79</v>
      </c>
      <c r="D119" s="70" t="s">
        <v>73</v>
      </c>
      <c r="E119" s="71">
        <v>12</v>
      </c>
      <c r="F119" s="72">
        <v>61.02</v>
      </c>
      <c r="G119" s="141"/>
      <c r="H119" s="72">
        <f>Source!AC49</f>
        <v>61.02</v>
      </c>
      <c r="I119" s="72">
        <f>T119</f>
        <v>732.24</v>
      </c>
      <c r="J119" s="141">
        <v>7.5</v>
      </c>
      <c r="K119" s="73">
        <f>U119</f>
        <v>5491.8</v>
      </c>
      <c r="O119" s="18"/>
      <c r="P119" s="18"/>
      <c r="Q119" s="18"/>
      <c r="R119" s="18"/>
      <c r="S119" s="18"/>
      <c r="T119" s="18">
        <f>ROUND(Source!AC49*Source!AW49*Source!I49,2)</f>
        <v>732.24</v>
      </c>
      <c r="U119" s="18">
        <f>Source!P49</f>
        <v>5491.8</v>
      </c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>
        <f>T119</f>
        <v>732.24</v>
      </c>
      <c r="GK119" s="18"/>
      <c r="GL119" s="18"/>
      <c r="GM119" s="18"/>
      <c r="GN119" s="18">
        <f>T119</f>
        <v>732.24</v>
      </c>
      <c r="GO119" s="18"/>
      <c r="GP119" s="18">
        <f>T119</f>
        <v>732.24</v>
      </c>
      <c r="GQ119" s="18">
        <f>T119</f>
        <v>732.24</v>
      </c>
      <c r="GR119" s="18"/>
      <c r="GS119" s="18">
        <f>T119</f>
        <v>732.24</v>
      </c>
      <c r="GT119" s="18"/>
      <c r="GU119" s="18"/>
      <c r="GV119" s="18"/>
      <c r="GW119" s="18">
        <f>ROUND(Source!AG49*Source!I49,2)</f>
        <v>0</v>
      </c>
      <c r="GX119" s="18">
        <f>ROUND(Source!AJ49*Source!I49,2)</f>
        <v>0</v>
      </c>
      <c r="GY119" s="18"/>
      <c r="GZ119" s="18"/>
      <c r="HA119" s="18"/>
      <c r="HB119" s="18">
        <f>T119</f>
        <v>732.24</v>
      </c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</row>
    <row r="120" spans="1:255" ht="13.5" thickBot="1" x14ac:dyDescent="0.25">
      <c r="A120" s="142"/>
      <c r="B120" s="143" t="s">
        <v>356</v>
      </c>
      <c r="C120" s="143" t="s">
        <v>361</v>
      </c>
      <c r="D120" s="144"/>
      <c r="E120" s="144"/>
      <c r="F120" s="144"/>
      <c r="G120" s="144"/>
      <c r="H120" s="144"/>
      <c r="I120" s="144"/>
      <c r="J120" s="144"/>
      <c r="K120" s="145"/>
    </row>
    <row r="121" spans="1:255" ht="13.5" thickBot="1" x14ac:dyDescent="0.25">
      <c r="A121" s="60"/>
      <c r="B121" s="59"/>
      <c r="C121" s="59"/>
      <c r="D121" s="59"/>
      <c r="E121" s="59"/>
      <c r="F121" s="59"/>
      <c r="G121" s="59"/>
      <c r="H121" s="118">
        <f>R121</f>
        <v>732.24</v>
      </c>
      <c r="I121" s="119"/>
      <c r="J121" s="118">
        <f>S121</f>
        <v>5491.8</v>
      </c>
      <c r="K121" s="120"/>
      <c r="O121" s="18"/>
      <c r="P121" s="18"/>
      <c r="Q121" s="18"/>
      <c r="R121" s="18">
        <f>SUM(T119:T120)</f>
        <v>732.24</v>
      </c>
      <c r="S121" s="18">
        <f>SUM(U119:U120)</f>
        <v>5491.8</v>
      </c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>
        <f>R121</f>
        <v>732.24</v>
      </c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</row>
    <row r="122" spans="1:255" x14ac:dyDescent="0.2">
      <c r="A122" s="146"/>
      <c r="B122" s="146"/>
      <c r="C122" s="75" t="s">
        <v>362</v>
      </c>
      <c r="D122" s="75"/>
      <c r="E122" s="75"/>
      <c r="F122" s="75"/>
      <c r="G122" s="75"/>
      <c r="H122" s="123">
        <f>FM122</f>
        <v>34088.380000000005</v>
      </c>
      <c r="I122" s="123"/>
      <c r="J122" s="123">
        <f>DP122</f>
        <v>284198.45</v>
      </c>
      <c r="K122" s="123"/>
      <c r="P122" s="18">
        <f>SUM(R46:R121)</f>
        <v>34088.380000000005</v>
      </c>
      <c r="Q122" s="18">
        <f>SUM(S46:S121)</f>
        <v>284198.45</v>
      </c>
      <c r="R122" s="18"/>
      <c r="S122" s="18"/>
      <c r="T122" s="18"/>
      <c r="U122" s="18"/>
      <c r="V122" s="18"/>
      <c r="W122" s="18"/>
      <c r="X122" s="18"/>
      <c r="Y122" s="18">
        <v>513</v>
      </c>
      <c r="Z122" s="18" t="s">
        <v>363</v>
      </c>
      <c r="AA122" s="18"/>
      <c r="AB122" s="18" t="s">
        <v>323</v>
      </c>
      <c r="AC122" s="18" t="str">
        <f>Source!G53</f>
        <v>Новая локальная смета</v>
      </c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>
        <f>Source!DM53</f>
        <v>106.51600000000001</v>
      </c>
      <c r="CX122" s="18">
        <f>Source!DN53</f>
        <v>8.7327999999999992</v>
      </c>
      <c r="CY122" s="18">
        <f>Source!DG53</f>
        <v>258486.53</v>
      </c>
      <c r="CZ122" s="18">
        <f>Source!DK53</f>
        <v>20538.18</v>
      </c>
      <c r="DA122" s="18">
        <f>Source!DI53</f>
        <v>8479.26</v>
      </c>
      <c r="DB122" s="18">
        <f>Source!DJ53</f>
        <v>1827.17</v>
      </c>
      <c r="DC122" s="18">
        <f>Source!DH53</f>
        <v>229469.09</v>
      </c>
      <c r="DD122" s="18">
        <f>Source!EG53</f>
        <v>0</v>
      </c>
      <c r="DE122" s="18">
        <f>Source!EN53</f>
        <v>229469.09</v>
      </c>
      <c r="DF122" s="18">
        <f>Source!EO53</f>
        <v>229469.09</v>
      </c>
      <c r="DG122" s="18">
        <f>Source!EP53</f>
        <v>0</v>
      </c>
      <c r="DH122" s="18">
        <f>Source!EQ53</f>
        <v>229469.09</v>
      </c>
      <c r="DI122" s="18">
        <f>Source!EH53</f>
        <v>0</v>
      </c>
      <c r="DJ122" s="18">
        <f>Source!EI53</f>
        <v>0</v>
      </c>
      <c r="DK122" s="18">
        <f>Source!ER53</f>
        <v>0</v>
      </c>
      <c r="DL122" s="18">
        <f>Source!DL53</f>
        <v>0</v>
      </c>
      <c r="DM122" s="18">
        <f>Source!DO53</f>
        <v>0</v>
      </c>
      <c r="DN122" s="18">
        <f>Source!DP53</f>
        <v>15835.85</v>
      </c>
      <c r="DO122" s="18">
        <f>Source!DQ53</f>
        <v>9876.07</v>
      </c>
      <c r="DP122" s="18">
        <f>Source!EJ53</f>
        <v>284198.45</v>
      </c>
      <c r="DQ122" s="18">
        <f>Source!EK53</f>
        <v>229468.28</v>
      </c>
      <c r="DR122" s="18">
        <f>Source!EL53</f>
        <v>38331.14</v>
      </c>
      <c r="DS122" s="18">
        <f>Source!EH53</f>
        <v>0</v>
      </c>
      <c r="DT122" s="18">
        <f>Source!EM53</f>
        <v>16399.03</v>
      </c>
      <c r="DU122" s="18">
        <f>Source!EK53+Source!EL53</f>
        <v>267799.42</v>
      </c>
      <c r="DV122" s="18"/>
      <c r="DW122" s="18">
        <f>Source!ES53</f>
        <v>0</v>
      </c>
      <c r="DX122" s="18">
        <f>Source!ET53</f>
        <v>0</v>
      </c>
      <c r="DY122" s="18">
        <f>Source!EU53</f>
        <v>0</v>
      </c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>
        <f>Source!DM53</f>
        <v>106.51600000000001</v>
      </c>
      <c r="EU122" s="18">
        <f>Source!DN53</f>
        <v>8.7327999999999992</v>
      </c>
      <c r="EV122" s="18">
        <f t="shared" ref="EV122:FQ122" si="0">SUM(GJ46:GJ121)</f>
        <v>32396.52</v>
      </c>
      <c r="EW122" s="18">
        <f t="shared" si="0"/>
        <v>1122.3</v>
      </c>
      <c r="EX122" s="18">
        <f t="shared" si="0"/>
        <v>678.34</v>
      </c>
      <c r="EY122" s="18">
        <f t="shared" si="0"/>
        <v>99.84</v>
      </c>
      <c r="EZ122" s="18">
        <f t="shared" si="0"/>
        <v>30595.88</v>
      </c>
      <c r="FA122" s="18">
        <f t="shared" si="0"/>
        <v>0</v>
      </c>
      <c r="FB122" s="18">
        <f t="shared" si="0"/>
        <v>30595.88</v>
      </c>
      <c r="FC122" s="18">
        <f t="shared" si="0"/>
        <v>30595.88</v>
      </c>
      <c r="FD122" s="18">
        <f t="shared" si="0"/>
        <v>0</v>
      </c>
      <c r="FE122" s="18">
        <f t="shared" si="0"/>
        <v>30595.88</v>
      </c>
      <c r="FF122" s="18">
        <f t="shared" si="0"/>
        <v>0</v>
      </c>
      <c r="FG122" s="18">
        <f t="shared" si="0"/>
        <v>0</v>
      </c>
      <c r="FH122" s="18">
        <f t="shared" si="0"/>
        <v>0</v>
      </c>
      <c r="FI122" s="18">
        <f t="shared" si="0"/>
        <v>0</v>
      </c>
      <c r="FJ122" s="18">
        <f t="shared" si="0"/>
        <v>0</v>
      </c>
      <c r="FK122" s="18">
        <f t="shared" si="0"/>
        <v>1017.27</v>
      </c>
      <c r="FL122" s="18">
        <f t="shared" si="0"/>
        <v>674.59</v>
      </c>
      <c r="FM122" s="18">
        <f t="shared" si="0"/>
        <v>34088.380000000005</v>
      </c>
      <c r="FN122" s="18">
        <f t="shared" si="0"/>
        <v>30595.77</v>
      </c>
      <c r="FO122" s="18">
        <f t="shared" si="0"/>
        <v>2510.2300000000005</v>
      </c>
      <c r="FP122" s="18">
        <f t="shared" si="0"/>
        <v>0</v>
      </c>
      <c r="FQ122" s="18">
        <f t="shared" si="0"/>
        <v>982.38</v>
      </c>
      <c r="FR122" s="18">
        <f>FN122+FO122</f>
        <v>33106</v>
      </c>
      <c r="FS122" s="18">
        <f>SUM(HG46:HG121)</f>
        <v>0</v>
      </c>
      <c r="FT122" s="18">
        <f>SUM(HH46:HH121)</f>
        <v>0</v>
      </c>
      <c r="FU122" s="18">
        <f>SUM(HI46:HI121)</f>
        <v>0</v>
      </c>
      <c r="FV122" s="18">
        <f>SUM(HJ46:HJ121)</f>
        <v>0</v>
      </c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</row>
    <row r="123" spans="1:255" x14ac:dyDescent="0.2">
      <c r="H123" s="147"/>
      <c r="I123" s="147"/>
      <c r="J123" s="147"/>
      <c r="K123" s="147"/>
    </row>
    <row r="124" spans="1:255" x14ac:dyDescent="0.2">
      <c r="C124" s="19" t="s">
        <v>85</v>
      </c>
      <c r="D124" s="19"/>
      <c r="E124" s="19"/>
      <c r="F124" s="19"/>
      <c r="G124" s="19"/>
      <c r="H124" s="124">
        <f>EV122</f>
        <v>32396.52</v>
      </c>
      <c r="I124" s="124"/>
      <c r="J124" s="124">
        <f>CY122</f>
        <v>258486.53</v>
      </c>
      <c r="K124" s="148"/>
    </row>
    <row r="125" spans="1:255" x14ac:dyDescent="0.2">
      <c r="C125" s="19" t="s">
        <v>366</v>
      </c>
      <c r="D125" s="19"/>
      <c r="E125" s="19"/>
      <c r="F125" s="19"/>
      <c r="G125" s="19"/>
      <c r="H125" s="125"/>
      <c r="I125" s="125"/>
      <c r="J125" s="125"/>
      <c r="K125" s="147"/>
    </row>
    <row r="126" spans="1:255" x14ac:dyDescent="0.2">
      <c r="C126" s="19" t="s">
        <v>367</v>
      </c>
      <c r="D126" s="19"/>
      <c r="E126" s="19"/>
      <c r="F126" s="19"/>
      <c r="G126" s="19"/>
      <c r="H126" s="124">
        <f>EW122</f>
        <v>1122.3</v>
      </c>
      <c r="I126" s="124"/>
      <c r="J126" s="124">
        <f>CZ122</f>
        <v>20538.18</v>
      </c>
      <c r="K126" s="148"/>
    </row>
    <row r="127" spans="1:255" x14ac:dyDescent="0.2">
      <c r="C127" s="19" t="s">
        <v>368</v>
      </c>
      <c r="D127" s="19"/>
      <c r="E127" s="19"/>
      <c r="F127" s="19"/>
      <c r="G127" s="19"/>
      <c r="H127" s="124">
        <f>EX122</f>
        <v>678.34</v>
      </c>
      <c r="I127" s="124"/>
      <c r="J127" s="124">
        <f>DA122</f>
        <v>8479.26</v>
      </c>
      <c r="K127" s="148"/>
    </row>
    <row r="128" spans="1:255" x14ac:dyDescent="0.2">
      <c r="C128" s="19" t="s">
        <v>369</v>
      </c>
      <c r="D128" s="19"/>
      <c r="E128" s="19"/>
      <c r="F128" s="19"/>
      <c r="G128" s="19"/>
      <c r="H128" s="124">
        <f>EZ122</f>
        <v>30595.88</v>
      </c>
      <c r="I128" s="124"/>
      <c r="J128" s="124">
        <f>DC122</f>
        <v>229469.09</v>
      </c>
      <c r="K128" s="148"/>
    </row>
    <row r="129" spans="3:11" x14ac:dyDescent="0.2">
      <c r="C129" s="19"/>
      <c r="D129" s="19"/>
      <c r="E129" s="19"/>
      <c r="F129" s="19"/>
      <c r="G129" s="19"/>
      <c r="H129" s="125"/>
      <c r="I129" s="125"/>
      <c r="J129" s="125"/>
      <c r="K129" s="147"/>
    </row>
    <row r="130" spans="3:11" x14ac:dyDescent="0.2">
      <c r="C130" s="19" t="s">
        <v>370</v>
      </c>
      <c r="D130" s="19"/>
      <c r="E130" s="19"/>
      <c r="F130" s="19"/>
      <c r="G130" s="19"/>
      <c r="H130" s="124">
        <f>FK122</f>
        <v>1017.27</v>
      </c>
      <c r="I130" s="124"/>
      <c r="J130" s="124">
        <f>DN122</f>
        <v>15835.85</v>
      </c>
      <c r="K130" s="148"/>
    </row>
    <row r="131" spans="3:11" x14ac:dyDescent="0.2">
      <c r="C131" s="19" t="s">
        <v>371</v>
      </c>
      <c r="D131" s="19"/>
      <c r="E131" s="19"/>
      <c r="F131" s="19"/>
      <c r="G131" s="19"/>
      <c r="H131" s="124">
        <f>FL122</f>
        <v>674.59</v>
      </c>
      <c r="I131" s="124"/>
      <c r="J131" s="124">
        <f>DO122</f>
        <v>9876.07</v>
      </c>
      <c r="K131" s="148"/>
    </row>
    <row r="132" spans="3:11" x14ac:dyDescent="0.2">
      <c r="C132" s="19" t="s">
        <v>372</v>
      </c>
      <c r="D132" s="19"/>
      <c r="E132" s="19"/>
      <c r="F132" s="19"/>
      <c r="G132" s="19"/>
      <c r="H132" s="124">
        <f>FM122</f>
        <v>34088.380000000005</v>
      </c>
      <c r="I132" s="124"/>
      <c r="J132" s="124">
        <f>DP122</f>
        <v>284198.45</v>
      </c>
      <c r="K132" s="148"/>
    </row>
    <row r="133" spans="3:11" x14ac:dyDescent="0.2">
      <c r="C133" s="19" t="s">
        <v>373</v>
      </c>
      <c r="D133" s="19"/>
      <c r="E133" s="19"/>
      <c r="F133" s="19"/>
      <c r="G133" s="19"/>
      <c r="H133" s="125"/>
      <c r="I133" s="125"/>
      <c r="J133" s="125"/>
      <c r="K133" s="147"/>
    </row>
    <row r="134" spans="3:11" x14ac:dyDescent="0.2">
      <c r="C134" s="19" t="s">
        <v>374</v>
      </c>
      <c r="D134" s="19"/>
      <c r="E134" s="19"/>
      <c r="F134" s="19"/>
      <c r="G134" s="19"/>
      <c r="H134" s="124">
        <f>FN122</f>
        <v>30595.77</v>
      </c>
      <c r="I134" s="124"/>
      <c r="J134" s="124">
        <f>DQ122</f>
        <v>229468.28</v>
      </c>
      <c r="K134" s="148"/>
    </row>
    <row r="135" spans="3:11" x14ac:dyDescent="0.2">
      <c r="C135" s="19" t="s">
        <v>375</v>
      </c>
      <c r="D135" s="19"/>
      <c r="E135" s="19"/>
      <c r="F135" s="19"/>
      <c r="G135" s="19"/>
      <c r="H135" s="124">
        <f>FO122</f>
        <v>2510.2300000000005</v>
      </c>
      <c r="I135" s="124"/>
      <c r="J135" s="124">
        <f>DR122</f>
        <v>38331.14</v>
      </c>
      <c r="K135" s="148"/>
    </row>
    <row r="136" spans="3:11" hidden="1" x14ac:dyDescent="0.2">
      <c r="C136" s="19" t="s">
        <v>376</v>
      </c>
      <c r="D136" s="19"/>
      <c r="E136" s="19"/>
      <c r="F136" s="19"/>
      <c r="G136" s="19"/>
      <c r="H136" s="124">
        <f>FP122</f>
        <v>0</v>
      </c>
      <c r="I136" s="124"/>
      <c r="J136" s="124">
        <f>DS122</f>
        <v>0</v>
      </c>
      <c r="K136" s="148"/>
    </row>
    <row r="137" spans="3:11" x14ac:dyDescent="0.2">
      <c r="C137" s="19" t="s">
        <v>377</v>
      </c>
      <c r="D137" s="19"/>
      <c r="E137" s="19"/>
      <c r="F137" s="19"/>
      <c r="G137" s="19"/>
      <c r="H137" s="124">
        <f>FQ122</f>
        <v>982.38</v>
      </c>
      <c r="I137" s="124"/>
      <c r="J137" s="124">
        <f>DT122</f>
        <v>16399.03</v>
      </c>
      <c r="K137" s="148"/>
    </row>
    <row r="138" spans="3:11" x14ac:dyDescent="0.2">
      <c r="C138" s="19"/>
      <c r="D138" s="19"/>
      <c r="E138" s="19"/>
      <c r="F138" s="19"/>
      <c r="G138" s="19"/>
      <c r="H138" s="125"/>
      <c r="I138" s="125"/>
      <c r="J138" s="125"/>
      <c r="K138" s="147"/>
    </row>
    <row r="139" spans="3:11" x14ac:dyDescent="0.2">
      <c r="C139" s="19" t="s">
        <v>378</v>
      </c>
      <c r="D139" s="19"/>
      <c r="E139" s="19"/>
      <c r="F139" s="19"/>
      <c r="G139" s="19"/>
      <c r="H139" s="124">
        <f>H132</f>
        <v>34088.380000000005</v>
      </c>
      <c r="I139" s="124"/>
      <c r="J139" s="124">
        <f>J132</f>
        <v>284198.45</v>
      </c>
      <c r="K139" s="148"/>
    </row>
    <row r="140" spans="3:11" x14ac:dyDescent="0.2">
      <c r="C140" s="19" t="s">
        <v>379</v>
      </c>
      <c r="D140" s="19"/>
      <c r="E140" s="76">
        <v>18</v>
      </c>
      <c r="F140" s="77" t="s">
        <v>347</v>
      </c>
      <c r="G140" s="19"/>
      <c r="H140" s="19"/>
      <c r="I140" s="19"/>
      <c r="J140" s="124">
        <f>ROUND(J139*E140/100,2)</f>
        <v>51155.72</v>
      </c>
      <c r="K140" s="149"/>
    </row>
    <row r="141" spans="3:11" x14ac:dyDescent="0.2">
      <c r="C141" s="19" t="s">
        <v>380</v>
      </c>
      <c r="D141" s="19"/>
      <c r="E141" s="19"/>
      <c r="F141" s="19"/>
      <c r="G141" s="19"/>
      <c r="H141" s="19"/>
      <c r="I141" s="19"/>
      <c r="J141" s="124">
        <f>J140+J139</f>
        <v>335354.17000000004</v>
      </c>
      <c r="K141" s="148"/>
    </row>
    <row r="142" spans="3:11" x14ac:dyDescent="0.2">
      <c r="C142" s="19"/>
      <c r="D142" s="19"/>
      <c r="E142" s="19"/>
      <c r="F142" s="19"/>
      <c r="G142" s="19"/>
      <c r="H142" s="19"/>
      <c r="I142" s="19"/>
      <c r="J142" s="125"/>
      <c r="K142" s="147"/>
    </row>
    <row r="143" spans="3:11" hidden="1" outlineLevel="1" x14ac:dyDescent="0.2">
      <c r="C143" s="19"/>
      <c r="D143" s="19"/>
      <c r="E143" s="19"/>
      <c r="F143" s="19"/>
      <c r="G143" s="19"/>
      <c r="H143" s="19"/>
      <c r="I143" s="19"/>
      <c r="J143" s="19"/>
    </row>
    <row r="144" spans="3:11" hidden="1" outlineLevel="1" x14ac:dyDescent="0.2"/>
    <row r="145" spans="1:255" hidden="1" outlineLevel="1" x14ac:dyDescent="0.2">
      <c r="A145" s="78" t="s">
        <v>381</v>
      </c>
      <c r="B145" s="78"/>
      <c r="C145" s="90"/>
      <c r="D145" s="90"/>
      <c r="E145" s="90"/>
      <c r="F145" s="90"/>
      <c r="G145" s="79"/>
      <c r="H145" s="79"/>
      <c r="I145" s="90"/>
      <c r="J145" s="90"/>
      <c r="BY145" s="80">
        <f>C145</f>
        <v>0</v>
      </c>
      <c r="BZ145" s="80">
        <f>I145</f>
        <v>0</v>
      </c>
      <c r="IU145" s="18"/>
    </row>
    <row r="146" spans="1:255" s="82" customFormat="1" ht="11.25" hidden="1" outlineLevel="1" x14ac:dyDescent="0.2">
      <c r="A146" s="81"/>
      <c r="B146" s="81"/>
      <c r="C146" s="91" t="s">
        <v>382</v>
      </c>
      <c r="D146" s="91"/>
      <c r="E146" s="91"/>
      <c r="F146" s="91"/>
      <c r="G146" s="91"/>
      <c r="H146" s="91"/>
      <c r="I146" s="91" t="s">
        <v>383</v>
      </c>
      <c r="J146" s="91"/>
    </row>
    <row r="147" spans="1:255" hidden="1" outlineLevel="1" x14ac:dyDescent="0.2">
      <c r="A147" s="150"/>
      <c r="B147" s="150"/>
      <c r="C147" s="150"/>
      <c r="D147" s="150"/>
      <c r="E147" s="150"/>
      <c r="F147" s="150"/>
      <c r="G147" s="151" t="s">
        <v>384</v>
      </c>
      <c r="H147" s="150"/>
      <c r="I147" s="150"/>
      <c r="J147" s="150"/>
    </row>
    <row r="148" spans="1:255" hidden="1" outlineLevel="1" x14ac:dyDescent="0.2">
      <c r="A148" s="78" t="s">
        <v>385</v>
      </c>
      <c r="B148" s="78"/>
      <c r="C148" s="90"/>
      <c r="D148" s="90"/>
      <c r="E148" s="90"/>
      <c r="F148" s="90"/>
      <c r="G148" s="79"/>
      <c r="H148" s="79"/>
      <c r="I148" s="90"/>
      <c r="J148" s="90"/>
      <c r="BY148" s="80">
        <f>C148</f>
        <v>0</v>
      </c>
      <c r="BZ148" s="80">
        <f>I148</f>
        <v>0</v>
      </c>
      <c r="IU148" s="18"/>
    </row>
    <row r="149" spans="1:255" s="82" customFormat="1" ht="11.25" hidden="1" outlineLevel="1" x14ac:dyDescent="0.2">
      <c r="A149" s="81"/>
      <c r="B149" s="81"/>
      <c r="C149" s="91" t="s">
        <v>382</v>
      </c>
      <c r="D149" s="91"/>
      <c r="E149" s="91"/>
      <c r="F149" s="91"/>
      <c r="G149" s="91"/>
      <c r="H149" s="91"/>
      <c r="I149" s="91" t="s">
        <v>383</v>
      </c>
      <c r="J149" s="91"/>
    </row>
    <row r="150" spans="1:255" hidden="1" outlineLevel="1" x14ac:dyDescent="0.2">
      <c r="A150" s="150"/>
      <c r="B150" s="150"/>
      <c r="C150" s="150"/>
      <c r="D150" s="150"/>
      <c r="E150" s="150"/>
      <c r="F150" s="150"/>
      <c r="G150" s="151" t="s">
        <v>384</v>
      </c>
      <c r="H150" s="150"/>
      <c r="I150" s="150"/>
      <c r="J150" s="150"/>
    </row>
    <row r="151" spans="1:255" collapsed="1" x14ac:dyDescent="0.2"/>
    <row r="152" spans="1:255" outlineLevel="1" x14ac:dyDescent="0.2"/>
    <row r="153" spans="1:255" outlineLevel="1" x14ac:dyDescent="0.2"/>
    <row r="154" spans="1:255" outlineLevel="1" x14ac:dyDescent="0.2">
      <c r="A154" s="78" t="s">
        <v>386</v>
      </c>
      <c r="B154" s="78"/>
      <c r="C154" s="90"/>
      <c r="D154" s="90"/>
      <c r="E154" s="90"/>
      <c r="F154" s="90"/>
      <c r="G154" s="79"/>
      <c r="H154" s="79"/>
      <c r="I154" s="90"/>
      <c r="J154" s="90"/>
      <c r="BY154" s="80">
        <f>C154</f>
        <v>0</v>
      </c>
      <c r="BZ154" s="80">
        <f>I154</f>
        <v>0</v>
      </c>
      <c r="IU154" s="18"/>
    </row>
    <row r="155" spans="1:255" s="82" customFormat="1" ht="11.25" outlineLevel="1" x14ac:dyDescent="0.2">
      <c r="A155" s="81"/>
      <c r="B155" s="81"/>
      <c r="C155" s="91" t="s">
        <v>382</v>
      </c>
      <c r="D155" s="91"/>
      <c r="E155" s="91"/>
      <c r="F155" s="91"/>
      <c r="G155" s="91"/>
      <c r="H155" s="91"/>
      <c r="I155" s="91" t="s">
        <v>383</v>
      </c>
      <c r="J155" s="91"/>
    </row>
    <row r="156" spans="1:255" outlineLevel="1" x14ac:dyDescent="0.2">
      <c r="A156" s="150"/>
      <c r="B156" s="150"/>
      <c r="C156" s="150"/>
      <c r="D156" s="150"/>
      <c r="E156" s="150"/>
      <c r="F156" s="150"/>
      <c r="G156" s="151" t="s">
        <v>384</v>
      </c>
      <c r="H156" s="150"/>
      <c r="I156" s="150"/>
      <c r="J156" s="150"/>
    </row>
    <row r="157" spans="1:255" outlineLevel="1" x14ac:dyDescent="0.2">
      <c r="A157" s="78" t="s">
        <v>387</v>
      </c>
      <c r="B157" s="78"/>
      <c r="C157" s="90"/>
      <c r="D157" s="90"/>
      <c r="E157" s="90"/>
      <c r="F157" s="90"/>
      <c r="G157" s="79"/>
      <c r="H157" s="79"/>
      <c r="I157" s="90"/>
      <c r="J157" s="90"/>
      <c r="BY157" s="80">
        <f>C157</f>
        <v>0</v>
      </c>
      <c r="BZ157" s="80">
        <f>I157</f>
        <v>0</v>
      </c>
      <c r="IU157" s="18"/>
    </row>
    <row r="158" spans="1:255" s="82" customFormat="1" ht="11.25" outlineLevel="1" x14ac:dyDescent="0.2">
      <c r="A158" s="81"/>
      <c r="B158" s="81"/>
      <c r="C158" s="91" t="s">
        <v>382</v>
      </c>
      <c r="D158" s="91"/>
      <c r="E158" s="91"/>
      <c r="F158" s="91"/>
      <c r="G158" s="91"/>
      <c r="H158" s="91"/>
      <c r="I158" s="91" t="s">
        <v>383</v>
      </c>
      <c r="J158" s="91"/>
    </row>
    <row r="159" spans="1:255" outlineLevel="1" x14ac:dyDescent="0.2">
      <c r="A159" s="150"/>
      <c r="B159" s="150"/>
      <c r="C159" s="150"/>
      <c r="D159" s="150"/>
      <c r="E159" s="150"/>
      <c r="F159" s="150"/>
      <c r="G159" s="151" t="s">
        <v>384</v>
      </c>
      <c r="H159" s="150"/>
      <c r="I159" s="150"/>
      <c r="J159" s="150"/>
    </row>
    <row r="161" spans="25:255" x14ac:dyDescent="0.2">
      <c r="Y161" s="18">
        <v>999</v>
      </c>
      <c r="Z161" s="18" t="s">
        <v>388</v>
      </c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</row>
  </sheetData>
  <mergeCells count="129">
    <mergeCell ref="C158:H158"/>
    <mergeCell ref="I158:J158"/>
    <mergeCell ref="C154:F154"/>
    <mergeCell ref="I154:J154"/>
    <mergeCell ref="C155:H155"/>
    <mergeCell ref="I155:J155"/>
    <mergeCell ref="C157:F157"/>
    <mergeCell ref="I157:J157"/>
    <mergeCell ref="C146:H146"/>
    <mergeCell ref="I146:J146"/>
    <mergeCell ref="C148:F148"/>
    <mergeCell ref="I148:J148"/>
    <mergeCell ref="C149:H149"/>
    <mergeCell ref="I149:J149"/>
    <mergeCell ref="H139:I139"/>
    <mergeCell ref="J139:K139"/>
    <mergeCell ref="J140:K140"/>
    <mergeCell ref="J141:K141"/>
    <mergeCell ref="J142:K142"/>
    <mergeCell ref="C145:F145"/>
    <mergeCell ref="I145:J145"/>
    <mergeCell ref="H136:I136"/>
    <mergeCell ref="J136:K136"/>
    <mergeCell ref="H137:I137"/>
    <mergeCell ref="J137:K137"/>
    <mergeCell ref="H138:I138"/>
    <mergeCell ref="J138:K138"/>
    <mergeCell ref="H133:I133"/>
    <mergeCell ref="J133:K133"/>
    <mergeCell ref="H134:I134"/>
    <mergeCell ref="J134:K134"/>
    <mergeCell ref="H135:I135"/>
    <mergeCell ref="J135:K135"/>
    <mergeCell ref="H130:I130"/>
    <mergeCell ref="J130:K130"/>
    <mergeCell ref="H131:I131"/>
    <mergeCell ref="J131:K131"/>
    <mergeCell ref="H132:I132"/>
    <mergeCell ref="J132:K132"/>
    <mergeCell ref="H127:I127"/>
    <mergeCell ref="J127:K127"/>
    <mergeCell ref="H128:I128"/>
    <mergeCell ref="J128:K128"/>
    <mergeCell ref="H129:I129"/>
    <mergeCell ref="J129:K129"/>
    <mergeCell ref="H124:I124"/>
    <mergeCell ref="J124:K124"/>
    <mergeCell ref="H125:I125"/>
    <mergeCell ref="J125:K125"/>
    <mergeCell ref="H126:I126"/>
    <mergeCell ref="J126:K126"/>
    <mergeCell ref="H121:I121"/>
    <mergeCell ref="J121:K121"/>
    <mergeCell ref="H122:I122"/>
    <mergeCell ref="J122:K122"/>
    <mergeCell ref="H123:I123"/>
    <mergeCell ref="J123:K123"/>
    <mergeCell ref="H112:I112"/>
    <mergeCell ref="J112:K112"/>
    <mergeCell ref="H115:I115"/>
    <mergeCell ref="J115:K115"/>
    <mergeCell ref="H118:I118"/>
    <mergeCell ref="J118:K118"/>
    <mergeCell ref="H100:I100"/>
    <mergeCell ref="J100:K100"/>
    <mergeCell ref="H106:I106"/>
    <mergeCell ref="J106:K106"/>
    <mergeCell ref="H109:I109"/>
    <mergeCell ref="J109:K109"/>
    <mergeCell ref="H79:I79"/>
    <mergeCell ref="J79:K79"/>
    <mergeCell ref="H85:I85"/>
    <mergeCell ref="J85:K85"/>
    <mergeCell ref="H94:I94"/>
    <mergeCell ref="J94:K94"/>
    <mergeCell ref="H53:I53"/>
    <mergeCell ref="J53:K53"/>
    <mergeCell ref="H61:I61"/>
    <mergeCell ref="J61:K61"/>
    <mergeCell ref="H70:I70"/>
    <mergeCell ref="J70:K70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51"/>
  <sheetViews>
    <sheetView workbookViewId="0">
      <selection activeCell="A147" sqref="A147:AH147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288</v>
      </c>
    </row>
    <row r="6" spans="1:133" x14ac:dyDescent="0.2">
      <c r="G6">
        <v>10</v>
      </c>
      <c r="H6" t="s">
        <v>284</v>
      </c>
    </row>
    <row r="7" spans="1:133" x14ac:dyDescent="0.2">
      <c r="G7">
        <v>2</v>
      </c>
      <c r="H7" t="s">
        <v>285</v>
      </c>
    </row>
    <row r="8" spans="1:133" x14ac:dyDescent="0.2">
      <c r="G8">
        <f>IF((Source!AR53&lt;&gt;'1.Смета.или.Акт'!P122),0,1)</f>
        <v>1</v>
      </c>
      <c r="H8" t="s">
        <v>364</v>
      </c>
    </row>
    <row r="9" spans="1:133" x14ac:dyDescent="0.2">
      <c r="G9" s="11" t="s">
        <v>286</v>
      </c>
      <c r="H9" t="s">
        <v>287</v>
      </c>
    </row>
    <row r="12" spans="1:133" x14ac:dyDescent="0.2">
      <c r="A12" s="1">
        <v>1</v>
      </c>
      <c r="B12" s="1">
        <v>145</v>
      </c>
      <c r="C12" s="1">
        <v>0</v>
      </c>
      <c r="D12" s="1">
        <f>ROW(A82)</f>
        <v>82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B82</f>
        <v>145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Техническое перевооружение ТП,РП. Замена ВН на РВз</v>
      </c>
      <c r="H18" s="3"/>
      <c r="I18" s="3"/>
      <c r="J18" s="3"/>
      <c r="K18" s="3"/>
      <c r="L18" s="3"/>
      <c r="M18" s="3"/>
      <c r="N18" s="3"/>
      <c r="O18" s="3">
        <f t="shared" ref="O18:AT18" si="1">O82</f>
        <v>32396.52</v>
      </c>
      <c r="P18" s="3">
        <f t="shared" si="1"/>
        <v>30595.88</v>
      </c>
      <c r="Q18" s="3">
        <f t="shared" si="1"/>
        <v>678.34</v>
      </c>
      <c r="R18" s="3">
        <f t="shared" si="1"/>
        <v>99.84</v>
      </c>
      <c r="S18" s="3">
        <f t="shared" si="1"/>
        <v>1122.3</v>
      </c>
      <c r="T18" s="3">
        <f t="shared" si="1"/>
        <v>0</v>
      </c>
      <c r="U18" s="3">
        <f t="shared" si="1"/>
        <v>106.51600000000001</v>
      </c>
      <c r="V18" s="3">
        <f t="shared" si="1"/>
        <v>8.7327999999999992</v>
      </c>
      <c r="W18" s="3">
        <f t="shared" si="1"/>
        <v>0</v>
      </c>
      <c r="X18" s="3">
        <f t="shared" si="1"/>
        <v>1017.27</v>
      </c>
      <c r="Y18" s="3">
        <f t="shared" si="1"/>
        <v>674.59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34088.379999999997</v>
      </c>
      <c r="AS18" s="3">
        <f t="shared" si="1"/>
        <v>30595.77</v>
      </c>
      <c r="AT18" s="3">
        <f t="shared" si="1"/>
        <v>2510.23</v>
      </c>
      <c r="AU18" s="3">
        <f t="shared" ref="AU18:BZ18" si="2">AU82</f>
        <v>982.38</v>
      </c>
      <c r="AV18" s="3">
        <f t="shared" si="2"/>
        <v>30595.88</v>
      </c>
      <c r="AW18" s="3">
        <f t="shared" si="2"/>
        <v>30595.88</v>
      </c>
      <c r="AX18" s="3">
        <f t="shared" si="2"/>
        <v>0</v>
      </c>
      <c r="AY18" s="3">
        <f t="shared" si="2"/>
        <v>30595.88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CA82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DG82</f>
        <v>258486.53</v>
      </c>
      <c r="DH18" s="4">
        <f t="shared" si="4"/>
        <v>229469.09</v>
      </c>
      <c r="DI18" s="4">
        <f t="shared" si="4"/>
        <v>8479.26</v>
      </c>
      <c r="DJ18" s="4">
        <f t="shared" si="4"/>
        <v>1827.17</v>
      </c>
      <c r="DK18" s="4">
        <f t="shared" si="4"/>
        <v>20538.18</v>
      </c>
      <c r="DL18" s="4">
        <f t="shared" si="4"/>
        <v>0</v>
      </c>
      <c r="DM18" s="4">
        <f t="shared" si="4"/>
        <v>106.51600000000001</v>
      </c>
      <c r="DN18" s="4">
        <f t="shared" si="4"/>
        <v>8.7327999999999992</v>
      </c>
      <c r="DO18" s="4">
        <f t="shared" si="4"/>
        <v>0</v>
      </c>
      <c r="DP18" s="4">
        <f t="shared" si="4"/>
        <v>15835.85</v>
      </c>
      <c r="DQ18" s="4">
        <f t="shared" si="4"/>
        <v>9876.07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284198.45</v>
      </c>
      <c r="EK18" s="4">
        <f t="shared" si="4"/>
        <v>229468.28</v>
      </c>
      <c r="EL18" s="4">
        <f t="shared" si="4"/>
        <v>38331.14</v>
      </c>
      <c r="EM18" s="4">
        <f t="shared" ref="EM18:FR18" si="5">EM82</f>
        <v>16399.03</v>
      </c>
      <c r="EN18" s="4">
        <f t="shared" si="5"/>
        <v>229469.09</v>
      </c>
      <c r="EO18" s="4">
        <f t="shared" si="5"/>
        <v>229469.09</v>
      </c>
      <c r="EP18" s="4">
        <f t="shared" si="5"/>
        <v>0</v>
      </c>
      <c r="EQ18" s="4">
        <f t="shared" si="5"/>
        <v>229469.09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FS82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ROW(A53)</f>
        <v>53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B53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O53</f>
        <v>32396.52</v>
      </c>
      <c r="P22" s="3">
        <f t="shared" si="8"/>
        <v>30595.88</v>
      </c>
      <c r="Q22" s="3">
        <f t="shared" si="8"/>
        <v>678.34</v>
      </c>
      <c r="R22" s="3">
        <f t="shared" si="8"/>
        <v>99.84</v>
      </c>
      <c r="S22" s="3">
        <f t="shared" si="8"/>
        <v>1122.3</v>
      </c>
      <c r="T22" s="3">
        <f t="shared" si="8"/>
        <v>0</v>
      </c>
      <c r="U22" s="3">
        <f t="shared" si="8"/>
        <v>106.51600000000001</v>
      </c>
      <c r="V22" s="3">
        <f t="shared" si="8"/>
        <v>8.7327999999999992</v>
      </c>
      <c r="W22" s="3">
        <f t="shared" si="8"/>
        <v>0</v>
      </c>
      <c r="X22" s="3">
        <f t="shared" si="8"/>
        <v>1017.27</v>
      </c>
      <c r="Y22" s="3">
        <f t="shared" si="8"/>
        <v>674.59</v>
      </c>
      <c r="Z22" s="3">
        <f t="shared" si="8"/>
        <v>0</v>
      </c>
      <c r="AA22" s="3">
        <f t="shared" si="8"/>
        <v>0</v>
      </c>
      <c r="AB22" s="3">
        <f t="shared" si="8"/>
        <v>32396.52</v>
      </c>
      <c r="AC22" s="3">
        <f t="shared" si="8"/>
        <v>30595.88</v>
      </c>
      <c r="AD22" s="3">
        <f t="shared" si="8"/>
        <v>678.34</v>
      </c>
      <c r="AE22" s="3">
        <f t="shared" si="8"/>
        <v>99.84</v>
      </c>
      <c r="AF22" s="3">
        <f t="shared" si="8"/>
        <v>1122.3</v>
      </c>
      <c r="AG22" s="3">
        <f t="shared" si="8"/>
        <v>0</v>
      </c>
      <c r="AH22" s="3">
        <f t="shared" si="8"/>
        <v>106.51600000000001</v>
      </c>
      <c r="AI22" s="3">
        <f t="shared" si="8"/>
        <v>8.7327999999999992</v>
      </c>
      <c r="AJ22" s="3">
        <f t="shared" si="8"/>
        <v>0</v>
      </c>
      <c r="AK22" s="3">
        <f t="shared" si="8"/>
        <v>1017.27</v>
      </c>
      <c r="AL22" s="3">
        <f t="shared" si="8"/>
        <v>674.59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34088.379999999997</v>
      </c>
      <c r="AS22" s="3">
        <f t="shared" si="8"/>
        <v>30595.77</v>
      </c>
      <c r="AT22" s="3">
        <f t="shared" si="8"/>
        <v>2510.23</v>
      </c>
      <c r="AU22" s="3">
        <f t="shared" ref="AU22:BZ22" si="9">AU53</f>
        <v>982.38</v>
      </c>
      <c r="AV22" s="3">
        <f t="shared" si="9"/>
        <v>30595.88</v>
      </c>
      <c r="AW22" s="3">
        <f t="shared" si="9"/>
        <v>30595.88</v>
      </c>
      <c r="AX22" s="3">
        <f t="shared" si="9"/>
        <v>0</v>
      </c>
      <c r="AY22" s="3">
        <f t="shared" si="9"/>
        <v>30595.88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CA53</f>
        <v>34088.379999999997</v>
      </c>
      <c r="CB22" s="3">
        <f t="shared" si="10"/>
        <v>30595.77</v>
      </c>
      <c r="CC22" s="3">
        <f t="shared" si="10"/>
        <v>2510.23</v>
      </c>
      <c r="CD22" s="3">
        <f t="shared" si="10"/>
        <v>982.38</v>
      </c>
      <c r="CE22" s="3">
        <f t="shared" si="10"/>
        <v>30595.88</v>
      </c>
      <c r="CF22" s="3">
        <f t="shared" si="10"/>
        <v>30595.88</v>
      </c>
      <c r="CG22" s="3">
        <f t="shared" si="10"/>
        <v>0</v>
      </c>
      <c r="CH22" s="3">
        <f t="shared" si="10"/>
        <v>30595.88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DG53</f>
        <v>258486.53</v>
      </c>
      <c r="DH22" s="4">
        <f t="shared" si="11"/>
        <v>229469.09</v>
      </c>
      <c r="DI22" s="4">
        <f t="shared" si="11"/>
        <v>8479.26</v>
      </c>
      <c r="DJ22" s="4">
        <f t="shared" si="11"/>
        <v>1827.17</v>
      </c>
      <c r="DK22" s="4">
        <f t="shared" si="11"/>
        <v>20538.18</v>
      </c>
      <c r="DL22" s="4">
        <f t="shared" si="11"/>
        <v>0</v>
      </c>
      <c r="DM22" s="4">
        <f t="shared" si="11"/>
        <v>106.51600000000001</v>
      </c>
      <c r="DN22" s="4">
        <f t="shared" si="11"/>
        <v>8.7327999999999992</v>
      </c>
      <c r="DO22" s="4">
        <f t="shared" si="11"/>
        <v>0</v>
      </c>
      <c r="DP22" s="4">
        <f t="shared" si="11"/>
        <v>15835.85</v>
      </c>
      <c r="DQ22" s="4">
        <f t="shared" si="11"/>
        <v>9876.07</v>
      </c>
      <c r="DR22" s="4">
        <f t="shared" si="11"/>
        <v>0</v>
      </c>
      <c r="DS22" s="4">
        <f t="shared" si="11"/>
        <v>0</v>
      </c>
      <c r="DT22" s="4">
        <f t="shared" si="11"/>
        <v>258486.53</v>
      </c>
      <c r="DU22" s="4">
        <f t="shared" si="11"/>
        <v>229469.09</v>
      </c>
      <c r="DV22" s="4">
        <f t="shared" si="11"/>
        <v>8479.26</v>
      </c>
      <c r="DW22" s="4">
        <f t="shared" si="11"/>
        <v>1827.17</v>
      </c>
      <c r="DX22" s="4">
        <f t="shared" si="11"/>
        <v>20538.18</v>
      </c>
      <c r="DY22" s="4">
        <f t="shared" si="11"/>
        <v>0</v>
      </c>
      <c r="DZ22" s="4">
        <f t="shared" si="11"/>
        <v>106.51600000000001</v>
      </c>
      <c r="EA22" s="4">
        <f t="shared" si="11"/>
        <v>8.7327999999999992</v>
      </c>
      <c r="EB22" s="4">
        <f t="shared" si="11"/>
        <v>0</v>
      </c>
      <c r="EC22" s="4">
        <f t="shared" si="11"/>
        <v>15835.85</v>
      </c>
      <c r="ED22" s="4">
        <f t="shared" si="11"/>
        <v>9876.07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284198.45</v>
      </c>
      <c r="EK22" s="4">
        <f t="shared" si="11"/>
        <v>229468.28</v>
      </c>
      <c r="EL22" s="4">
        <f t="shared" si="11"/>
        <v>38331.14</v>
      </c>
      <c r="EM22" s="4">
        <f t="shared" ref="EM22:FR22" si="12">EM53</f>
        <v>16399.03</v>
      </c>
      <c r="EN22" s="4">
        <f t="shared" si="12"/>
        <v>229469.09</v>
      </c>
      <c r="EO22" s="4">
        <f t="shared" si="12"/>
        <v>229469.09</v>
      </c>
      <c r="EP22" s="4">
        <f t="shared" si="12"/>
        <v>0</v>
      </c>
      <c r="EQ22" s="4">
        <f t="shared" si="12"/>
        <v>229469.09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FS53</f>
        <v>284198.45</v>
      </c>
      <c r="FT22" s="4">
        <f t="shared" si="13"/>
        <v>229468.28</v>
      </c>
      <c r="FU22" s="4">
        <f t="shared" si="13"/>
        <v>38331.14</v>
      </c>
      <c r="FV22" s="4">
        <f t="shared" si="13"/>
        <v>16399.03</v>
      </c>
      <c r="FW22" s="4">
        <f t="shared" si="13"/>
        <v>229469.09</v>
      </c>
      <c r="FX22" s="4">
        <f t="shared" si="13"/>
        <v>229469.09</v>
      </c>
      <c r="FY22" s="4">
        <f t="shared" si="13"/>
        <v>0</v>
      </c>
      <c r="FZ22" s="4">
        <f t="shared" si="13"/>
        <v>229469.09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ROW(SmtRes!A5)</f>
        <v>5</v>
      </c>
      <c r="D24" s="2">
        <f>ROW(EtalonRes!A10)</f>
        <v>10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3</v>
      </c>
      <c r="J24" s="2">
        <v>0</v>
      </c>
      <c r="K24" s="2"/>
      <c r="L24" s="2"/>
      <c r="M24" s="2"/>
      <c r="N24" s="2"/>
      <c r="O24" s="2">
        <f t="shared" ref="O24:O51" si="14">ROUND(CP24,2)</f>
        <v>291.81</v>
      </c>
      <c r="P24" s="2">
        <f t="shared" ref="P24:P51" si="15">ROUND(CQ24*I24,2)</f>
        <v>0</v>
      </c>
      <c r="Q24" s="2">
        <f t="shared" ref="Q24:Q51" si="16">ROUND(CR24*I24,2)</f>
        <v>77.099999999999994</v>
      </c>
      <c r="R24" s="2">
        <f t="shared" ref="R24:R51" si="17">ROUND(CS24*I24,2)</f>
        <v>9.0299999999999994</v>
      </c>
      <c r="S24" s="2">
        <f t="shared" ref="S24:S51" si="18">ROUND(CT24*I24,2)</f>
        <v>214.71</v>
      </c>
      <c r="T24" s="2">
        <f t="shared" ref="T24:T51" si="19">ROUND(CU24*I24,2)</f>
        <v>0</v>
      </c>
      <c r="U24" s="2">
        <f t="shared" ref="U24:U51" si="20">CV24*I24</f>
        <v>22.32</v>
      </c>
      <c r="V24" s="2">
        <f t="shared" ref="V24:V51" si="21">CW24*I24</f>
        <v>1.23</v>
      </c>
      <c r="W24" s="2">
        <f t="shared" ref="W24:W51" si="22">ROUND(CX24*I24,2)</f>
        <v>0</v>
      </c>
      <c r="X24" s="2">
        <f t="shared" ref="X24:X51" si="23">ROUND(CY24,2)</f>
        <v>212.55</v>
      </c>
      <c r="Y24" s="2">
        <f t="shared" ref="Y24:Y51" si="24">ROUND(CZ24,2)</f>
        <v>145.43</v>
      </c>
      <c r="Z24" s="2"/>
      <c r="AA24" s="2">
        <v>34712839</v>
      </c>
      <c r="AB24" s="2">
        <f t="shared" ref="AB24:AB51" si="25">ROUND((AC24+AD24+AF24),2)</f>
        <v>97.27</v>
      </c>
      <c r="AC24" s="2">
        <f>ROUND(((ES24*0)),2)</f>
        <v>0</v>
      </c>
      <c r="AD24" s="2">
        <f>ROUND(((((ET24*0.6))-((EU24*0.6)))+AE24),2)</f>
        <v>25.7</v>
      </c>
      <c r="AE24" s="2">
        <f>ROUND(((EU24*0.6)),2)</f>
        <v>3.01</v>
      </c>
      <c r="AF24" s="2">
        <f>ROUND(((EV24*0.6)),2)</f>
        <v>71.569999999999993</v>
      </c>
      <c r="AG24" s="2">
        <f t="shared" ref="AG24:AG51" si="26">ROUND((AP24),2)</f>
        <v>0</v>
      </c>
      <c r="AH24" s="2">
        <f>((EW24*0.6))</f>
        <v>7.4399999999999995</v>
      </c>
      <c r="AI24" s="2">
        <f>((EX24*0.6)+(SUM(SmtRes!BH1:'SmtRes'!BH5)+SUM(EtalonRes!AQ1:'EtalonRes'!AQ10)))</f>
        <v>0.41</v>
      </c>
      <c r="AJ24" s="2">
        <f t="shared" ref="AJ24:AJ51" si="27">ROUND((AS24),2)</f>
        <v>0</v>
      </c>
      <c r="AK24" s="2">
        <v>181.42</v>
      </c>
      <c r="AL24" s="2">
        <v>19.309999999999999</v>
      </c>
      <c r="AM24" s="2">
        <v>42.82</v>
      </c>
      <c r="AN24" s="2">
        <v>5.01</v>
      </c>
      <c r="AO24" s="2">
        <v>119.29</v>
      </c>
      <c r="AP24" s="2">
        <v>0</v>
      </c>
      <c r="AQ24" s="2">
        <v>12.4</v>
      </c>
      <c r="AR24" s="2">
        <v>0.41</v>
      </c>
      <c r="AS24" s="2">
        <v>0</v>
      </c>
      <c r="AT24" s="2">
        <v>95</v>
      </c>
      <c r="AU24" s="2">
        <v>65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2</v>
      </c>
      <c r="BJ24" s="2" t="s">
        <v>16</v>
      </c>
      <c r="BK24" s="2"/>
      <c r="BL24" s="2"/>
      <c r="BM24" s="2">
        <v>108001</v>
      </c>
      <c r="BN24" s="2">
        <v>0</v>
      </c>
      <c r="BO24" s="2" t="s">
        <v>3</v>
      </c>
      <c r="BP24" s="2">
        <v>0</v>
      </c>
      <c r="BQ24" s="2">
        <v>2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65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17</v>
      </c>
      <c r="CO24" s="2">
        <v>0</v>
      </c>
      <c r="CP24" s="2">
        <f t="shared" ref="CP24:CP51" si="28">(P24+Q24+S24)</f>
        <v>291.81</v>
      </c>
      <c r="CQ24" s="2">
        <f t="shared" ref="CQ24:CQ51" si="29">AC24*BC24</f>
        <v>0</v>
      </c>
      <c r="CR24" s="2">
        <f t="shared" ref="CR24:CR51" si="30">AD24*BB24</f>
        <v>25.7</v>
      </c>
      <c r="CS24" s="2">
        <f t="shared" ref="CS24:CS51" si="31">AE24*BS24</f>
        <v>3.01</v>
      </c>
      <c r="CT24" s="2">
        <f t="shared" ref="CT24:CT51" si="32">AF24*BA24</f>
        <v>71.569999999999993</v>
      </c>
      <c r="CU24" s="2">
        <f t="shared" ref="CU24:CU51" si="33">AG24</f>
        <v>0</v>
      </c>
      <c r="CV24" s="2">
        <f t="shared" ref="CV24:CV51" si="34">AH24</f>
        <v>7.4399999999999995</v>
      </c>
      <c r="CW24" s="2">
        <f t="shared" ref="CW24:CW51" si="35">AI24</f>
        <v>0.41</v>
      </c>
      <c r="CX24" s="2">
        <f t="shared" ref="CX24:CX51" si="36">AJ24</f>
        <v>0</v>
      </c>
      <c r="CY24" s="2">
        <f t="shared" ref="CY24:CY51" si="37">(((S24+(R24*IF(0,0,1)))*AT24)/100)</f>
        <v>212.553</v>
      </c>
      <c r="CZ24" s="2">
        <f t="shared" ref="CZ24:CZ51" si="38">(((S24+(R24*IF(0,0,1)))*AU24)/100)</f>
        <v>145.43100000000001</v>
      </c>
      <c r="DA24" s="2"/>
      <c r="DB24" s="2"/>
      <c r="DC24" s="2" t="s">
        <v>3</v>
      </c>
      <c r="DD24" s="2" t="s">
        <v>18</v>
      </c>
      <c r="DE24" s="2" t="s">
        <v>19</v>
      </c>
      <c r="DF24" s="2" t="s">
        <v>19</v>
      </c>
      <c r="DG24" s="2" t="s">
        <v>19</v>
      </c>
      <c r="DH24" s="2" t="s">
        <v>3</v>
      </c>
      <c r="DI24" s="2" t="s">
        <v>19</v>
      </c>
      <c r="DJ24" s="2" t="s">
        <v>19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15</v>
      </c>
      <c r="DW24" s="2" t="s">
        <v>15</v>
      </c>
      <c r="DX24" s="2">
        <v>1</v>
      </c>
      <c r="DY24" s="2"/>
      <c r="DZ24" s="2"/>
      <c r="EA24" s="2"/>
      <c r="EB24" s="2"/>
      <c r="EC24" s="2"/>
      <c r="ED24" s="2"/>
      <c r="EE24" s="2">
        <v>32653241</v>
      </c>
      <c r="EF24" s="2">
        <v>2</v>
      </c>
      <c r="EG24" s="2" t="s">
        <v>20</v>
      </c>
      <c r="EH24" s="2">
        <v>0</v>
      </c>
      <c r="EI24" s="2" t="s">
        <v>3</v>
      </c>
      <c r="EJ24" s="2">
        <v>2</v>
      </c>
      <c r="EK24" s="2">
        <v>108001</v>
      </c>
      <c r="EL24" s="2" t="s">
        <v>21</v>
      </c>
      <c r="EM24" s="2" t="s">
        <v>22</v>
      </c>
      <c r="EN24" s="2"/>
      <c r="EO24" s="2" t="s">
        <v>23</v>
      </c>
      <c r="EP24" s="2"/>
      <c r="EQ24" s="2">
        <v>0</v>
      </c>
      <c r="ER24" s="2">
        <v>181.42</v>
      </c>
      <c r="ES24" s="2">
        <v>19.309999999999999</v>
      </c>
      <c r="ET24" s="2">
        <v>42.82</v>
      </c>
      <c r="EU24" s="2">
        <v>5.01</v>
      </c>
      <c r="EV24" s="2">
        <v>119.29</v>
      </c>
      <c r="EW24" s="2">
        <v>12.4</v>
      </c>
      <c r="EX24" s="2">
        <v>0.41</v>
      </c>
      <c r="EY24" s="2">
        <v>1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1" si="39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65</v>
      </c>
      <c r="FZ24" s="2"/>
      <c r="GA24" s="2" t="s">
        <v>3</v>
      </c>
      <c r="GB24" s="2"/>
      <c r="GC24" s="2"/>
      <c r="GD24" s="2">
        <v>0</v>
      </c>
      <c r="GE24" s="2"/>
      <c r="GF24" s="2">
        <v>2010025944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1" si="40">ROUND(IF(AND(BH24=3,BI24=3,FS24&lt;&gt;0),P24,0),2)</f>
        <v>0</v>
      </c>
      <c r="GM24" s="2">
        <f t="shared" ref="GM24:GM51" si="41">ROUND(O24+X24+Y24+GK24,2)+GX24</f>
        <v>649.79</v>
      </c>
      <c r="GN24" s="2">
        <f t="shared" ref="GN24:GN51" si="42">IF(OR(BI24=0,BI24=1),ROUND(O24+X24+Y24+GK24,2),0)</f>
        <v>0</v>
      </c>
      <c r="GO24" s="2">
        <f t="shared" ref="GO24:GO51" si="43">IF(BI24=2,ROUND(O24+X24+Y24+GK24,2),0)</f>
        <v>649.79</v>
      </c>
      <c r="GP24" s="2">
        <f t="shared" ref="GP24:GP51" si="44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1" si="45">ROUND(GT24,2)</f>
        <v>0</v>
      </c>
      <c r="GW24" s="2">
        <v>1</v>
      </c>
      <c r="GX24" s="2">
        <f t="shared" ref="GX24:GX51" si="46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ROW(SmtRes!A10)</f>
        <v>10</v>
      </c>
      <c r="D25">
        <f>ROW(EtalonRes!A20)</f>
        <v>20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3</v>
      </c>
      <c r="J25">
        <v>0</v>
      </c>
      <c r="O25">
        <f t="shared" si="14"/>
        <v>4892.9399999999996</v>
      </c>
      <c r="P25">
        <f t="shared" si="15"/>
        <v>0</v>
      </c>
      <c r="Q25">
        <f t="shared" si="16"/>
        <v>963.75</v>
      </c>
      <c r="R25">
        <f t="shared" si="17"/>
        <v>165.25</v>
      </c>
      <c r="S25">
        <f t="shared" si="18"/>
        <v>3929.19</v>
      </c>
      <c r="T25">
        <f t="shared" si="19"/>
        <v>0</v>
      </c>
      <c r="U25">
        <f t="shared" si="20"/>
        <v>22.32</v>
      </c>
      <c r="V25">
        <f t="shared" si="21"/>
        <v>1.23</v>
      </c>
      <c r="W25">
        <f t="shared" si="22"/>
        <v>0</v>
      </c>
      <c r="X25">
        <f t="shared" si="23"/>
        <v>3316.5</v>
      </c>
      <c r="Y25">
        <f t="shared" si="24"/>
        <v>2129.11</v>
      </c>
      <c r="AA25">
        <v>34712840</v>
      </c>
      <c r="AB25">
        <f t="shared" si="25"/>
        <v>97.27</v>
      </c>
      <c r="AC25">
        <f>ROUND(((ES25*0)),2)</f>
        <v>0</v>
      </c>
      <c r="AD25">
        <f>ROUND(((((ET25*0.6))-((EU25*0.6)))+AE25),2)</f>
        <v>25.7</v>
      </c>
      <c r="AE25">
        <f>ROUND(((EU25*0.6)),2)</f>
        <v>3.01</v>
      </c>
      <c r="AF25">
        <f>ROUND(((EV25*0.6)),2)</f>
        <v>71.569999999999993</v>
      </c>
      <c r="AG25">
        <f t="shared" si="26"/>
        <v>0</v>
      </c>
      <c r="AH25">
        <f>((EW25*0.6))</f>
        <v>7.4399999999999995</v>
      </c>
      <c r="AI25">
        <f>((EX25*0.6)+(SUM(SmtRes!BH6:'SmtRes'!BH10)+SUM(EtalonRes!AQ11:'EtalonRes'!AQ20)))</f>
        <v>0.41</v>
      </c>
      <c r="AJ25">
        <f t="shared" si="27"/>
        <v>0</v>
      </c>
      <c r="AK25">
        <f>AL25+AM25+AO25</f>
        <v>181.42000000000002</v>
      </c>
      <c r="AL25">
        <v>19.309999999999999</v>
      </c>
      <c r="AM25" s="52">
        <f>'1.Смета.или.Акт'!F48</f>
        <v>42.82</v>
      </c>
      <c r="AN25" s="52">
        <f>'1.Смета.или.Акт'!F49</f>
        <v>5.01</v>
      </c>
      <c r="AO25" s="52">
        <f>'1.Смета.или.Акт'!F47</f>
        <v>119.29</v>
      </c>
      <c r="AP25">
        <v>0</v>
      </c>
      <c r="AQ25">
        <f>'1.Смета.или.Акт'!E52</f>
        <v>12.4</v>
      </c>
      <c r="AR25">
        <v>0.41</v>
      </c>
      <c r="AS25">
        <v>0</v>
      </c>
      <c r="AT25">
        <v>81</v>
      </c>
      <c r="AU25">
        <v>52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2</v>
      </c>
      <c r="BJ25" t="s">
        <v>16</v>
      </c>
      <c r="BM25">
        <v>108001</v>
      </c>
      <c r="BN25">
        <v>0</v>
      </c>
      <c r="BO25" t="s">
        <v>3</v>
      </c>
      <c r="BP25">
        <v>0</v>
      </c>
      <c r="BQ25">
        <v>2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65</v>
      </c>
      <c r="CF25">
        <v>0</v>
      </c>
      <c r="CG25">
        <v>0</v>
      </c>
      <c r="CM25">
        <v>0</v>
      </c>
      <c r="CN25" t="s">
        <v>17</v>
      </c>
      <c r="CO25">
        <v>0</v>
      </c>
      <c r="CP25">
        <f t="shared" si="28"/>
        <v>4892.9400000000005</v>
      </c>
      <c r="CQ25">
        <f t="shared" si="29"/>
        <v>0</v>
      </c>
      <c r="CR25">
        <f t="shared" si="30"/>
        <v>321.25</v>
      </c>
      <c r="CS25">
        <f t="shared" si="31"/>
        <v>55.082999999999998</v>
      </c>
      <c r="CT25">
        <f t="shared" si="32"/>
        <v>1309.731</v>
      </c>
      <c r="CU25">
        <f t="shared" si="33"/>
        <v>0</v>
      </c>
      <c r="CV25">
        <f t="shared" si="34"/>
        <v>7.4399999999999995</v>
      </c>
      <c r="CW25">
        <f t="shared" si="35"/>
        <v>0.41</v>
      </c>
      <c r="CX25">
        <f t="shared" si="36"/>
        <v>0</v>
      </c>
      <c r="CY25">
        <f t="shared" si="37"/>
        <v>3316.4964</v>
      </c>
      <c r="CZ25">
        <f t="shared" si="38"/>
        <v>2129.1088</v>
      </c>
      <c r="DC25" t="s">
        <v>3</v>
      </c>
      <c r="DD25" t="s">
        <v>18</v>
      </c>
      <c r="DE25" t="s">
        <v>19</v>
      </c>
      <c r="DF25" t="s">
        <v>19</v>
      </c>
      <c r="DG25" t="s">
        <v>19</v>
      </c>
      <c r="DH25" t="s">
        <v>3</v>
      </c>
      <c r="DI25" t="s">
        <v>19</v>
      </c>
      <c r="DJ25" t="s">
        <v>19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15</v>
      </c>
      <c r="DW25" t="str">
        <f>'1.Смета.или.Акт'!D46</f>
        <v>ШТ</v>
      </c>
      <c r="DX25">
        <v>1</v>
      </c>
      <c r="EE25">
        <v>32653241</v>
      </c>
      <c r="EF25">
        <v>2</v>
      </c>
      <c r="EG25" t="s">
        <v>20</v>
      </c>
      <c r="EH25">
        <v>0</v>
      </c>
      <c r="EI25" t="s">
        <v>3</v>
      </c>
      <c r="EJ25">
        <v>2</v>
      </c>
      <c r="EK25">
        <v>108001</v>
      </c>
      <c r="EL25" t="s">
        <v>21</v>
      </c>
      <c r="EM25" t="s">
        <v>22</v>
      </c>
      <c r="EO25" t="s">
        <v>23</v>
      </c>
      <c r="EQ25">
        <v>0</v>
      </c>
      <c r="ER25">
        <f>ES25+ET25+EV25</f>
        <v>181.42000000000002</v>
      </c>
      <c r="ES25">
        <v>19.309999999999999</v>
      </c>
      <c r="ET25" s="52">
        <f>'1.Смета.или.Акт'!F48</f>
        <v>42.82</v>
      </c>
      <c r="EU25" s="52">
        <f>'1.Смета.или.Акт'!F49</f>
        <v>5.01</v>
      </c>
      <c r="EV25" s="52">
        <f>'1.Смета.или.Акт'!F47</f>
        <v>119.29</v>
      </c>
      <c r="EW25">
        <f>'1.Смета.или.Акт'!E52</f>
        <v>12.4</v>
      </c>
      <c r="EX25">
        <v>0.41</v>
      </c>
      <c r="EY25">
        <v>1</v>
      </c>
      <c r="FQ25">
        <v>0</v>
      </c>
      <c r="FR25">
        <f t="shared" si="39"/>
        <v>0</v>
      </c>
      <c r="FS25">
        <v>0</v>
      </c>
      <c r="FV25" t="s">
        <v>24</v>
      </c>
      <c r="FW25" t="s">
        <v>25</v>
      </c>
      <c r="FX25">
        <v>95</v>
      </c>
      <c r="FY25">
        <v>65</v>
      </c>
      <c r="GA25" t="s">
        <v>3</v>
      </c>
      <c r="GD25">
        <v>0</v>
      </c>
      <c r="GF25">
        <v>2010025944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0"/>
        <v>0</v>
      </c>
      <c r="GM25">
        <f t="shared" si="41"/>
        <v>10338.549999999999</v>
      </c>
      <c r="GN25">
        <f t="shared" si="42"/>
        <v>0</v>
      </c>
      <c r="GO25">
        <f t="shared" si="43"/>
        <v>10338.549999999999</v>
      </c>
      <c r="GP25">
        <f t="shared" si="44"/>
        <v>0</v>
      </c>
      <c r="GR25">
        <v>0</v>
      </c>
      <c r="GS25">
        <v>3</v>
      </c>
      <c r="GT25">
        <v>0</v>
      </c>
      <c r="GU25" t="s">
        <v>3</v>
      </c>
      <c r="GV25">
        <f t="shared" si="45"/>
        <v>0</v>
      </c>
      <c r="GW25">
        <v>18.3</v>
      </c>
      <c r="GX25">
        <f t="shared" si="46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ROW(SmtRes!A16)</f>
        <v>16</v>
      </c>
      <c r="D26" s="2">
        <f>ROW(EtalonRes!A33)</f>
        <v>33</v>
      </c>
      <c r="E26" s="2" t="s">
        <v>26</v>
      </c>
      <c r="F26" s="2" t="s">
        <v>27</v>
      </c>
      <c r="G26" s="2" t="s">
        <v>28</v>
      </c>
      <c r="H26" s="2" t="s">
        <v>15</v>
      </c>
      <c r="I26" s="2">
        <f>'1.Смета.или.Акт'!E54</f>
        <v>12</v>
      </c>
      <c r="J26" s="2">
        <v>0</v>
      </c>
      <c r="K26" s="2"/>
      <c r="L26" s="2"/>
      <c r="M26" s="2"/>
      <c r="N26" s="2"/>
      <c r="O26" s="2">
        <f t="shared" si="14"/>
        <v>785.4</v>
      </c>
      <c r="P26" s="2">
        <f t="shared" si="15"/>
        <v>0</v>
      </c>
      <c r="Q26" s="2">
        <f t="shared" si="16"/>
        <v>519.84</v>
      </c>
      <c r="R26" s="2">
        <f t="shared" si="17"/>
        <v>71.040000000000006</v>
      </c>
      <c r="S26" s="2">
        <f t="shared" si="18"/>
        <v>265.56</v>
      </c>
      <c r="T26" s="2">
        <f t="shared" si="19"/>
        <v>0</v>
      </c>
      <c r="U26" s="2">
        <f t="shared" si="20"/>
        <v>27.599999999999998</v>
      </c>
      <c r="V26" s="2">
        <f t="shared" si="21"/>
        <v>5.64</v>
      </c>
      <c r="W26" s="2">
        <f t="shared" si="22"/>
        <v>0</v>
      </c>
      <c r="X26" s="2">
        <f t="shared" si="23"/>
        <v>319.77</v>
      </c>
      <c r="Y26" s="2">
        <f t="shared" si="24"/>
        <v>218.79</v>
      </c>
      <c r="Z26" s="2"/>
      <c r="AA26" s="2">
        <v>34712839</v>
      </c>
      <c r="AB26" s="2">
        <f t="shared" si="25"/>
        <v>65.45</v>
      </c>
      <c r="AC26" s="2">
        <f>ROUND((ES26+(SUM(SmtRes!BC11:'SmtRes'!BC16)+SUM(EtalonRes!AL21:'EtalonRes'!AL33))),2)</f>
        <v>0</v>
      </c>
      <c r="AD26" s="2">
        <f t="shared" ref="AD26:AD51" si="47">ROUND((((ET26)-(EU26))+AE26),2)</f>
        <v>43.32</v>
      </c>
      <c r="AE26" s="2">
        <f t="shared" ref="AE26:AE51" si="48">ROUND((EU26),2)</f>
        <v>5.92</v>
      </c>
      <c r="AF26" s="2">
        <f t="shared" ref="AF26:AF51" si="49">ROUND((EV26),2)</f>
        <v>22.13</v>
      </c>
      <c r="AG26" s="2">
        <f t="shared" si="26"/>
        <v>0</v>
      </c>
      <c r="AH26" s="2">
        <f t="shared" ref="AH26:AH51" si="50">(EW26)</f>
        <v>2.2999999999999998</v>
      </c>
      <c r="AI26" s="2">
        <f t="shared" ref="AI26:AI51" si="51">(EX26)</f>
        <v>0.47</v>
      </c>
      <c r="AJ26" s="2">
        <f t="shared" si="27"/>
        <v>0</v>
      </c>
      <c r="AK26" s="2">
        <v>109.17</v>
      </c>
      <c r="AL26" s="2">
        <v>43.72</v>
      </c>
      <c r="AM26" s="2">
        <v>43.32</v>
      </c>
      <c r="AN26" s="2">
        <v>5.92</v>
      </c>
      <c r="AO26" s="2">
        <v>22.13</v>
      </c>
      <c r="AP26" s="2">
        <v>0</v>
      </c>
      <c r="AQ26" s="2">
        <v>2.2999999999999998</v>
      </c>
      <c r="AR26" s="2">
        <v>0.47</v>
      </c>
      <c r="AS26" s="2">
        <v>0</v>
      </c>
      <c r="AT26" s="2">
        <v>95</v>
      </c>
      <c r="AU26" s="2">
        <v>65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2</v>
      </c>
      <c r="BJ26" s="2" t="s">
        <v>29</v>
      </c>
      <c r="BK26" s="2"/>
      <c r="BL26" s="2"/>
      <c r="BM26" s="2">
        <v>108001</v>
      </c>
      <c r="BN26" s="2">
        <v>0</v>
      </c>
      <c r="BO26" s="2" t="s">
        <v>3</v>
      </c>
      <c r="BP26" s="2">
        <v>0</v>
      </c>
      <c r="BQ26" s="2">
        <v>2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95</v>
      </c>
      <c r="CA26" s="2">
        <v>65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28"/>
        <v>785.40000000000009</v>
      </c>
      <c r="CQ26" s="2">
        <f t="shared" si="29"/>
        <v>0</v>
      </c>
      <c r="CR26" s="2">
        <f t="shared" si="30"/>
        <v>43.32</v>
      </c>
      <c r="CS26" s="2">
        <f t="shared" si="31"/>
        <v>5.92</v>
      </c>
      <c r="CT26" s="2">
        <f t="shared" si="32"/>
        <v>22.13</v>
      </c>
      <c r="CU26" s="2">
        <f t="shared" si="33"/>
        <v>0</v>
      </c>
      <c r="CV26" s="2">
        <f t="shared" si="34"/>
        <v>2.2999999999999998</v>
      </c>
      <c r="CW26" s="2">
        <f t="shared" si="35"/>
        <v>0.47</v>
      </c>
      <c r="CX26" s="2">
        <f t="shared" si="36"/>
        <v>0</v>
      </c>
      <c r="CY26" s="2">
        <f t="shared" si="37"/>
        <v>319.77000000000004</v>
      </c>
      <c r="CZ26" s="2">
        <f t="shared" si="38"/>
        <v>218.79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1013</v>
      </c>
      <c r="DV26" s="2" t="s">
        <v>15</v>
      </c>
      <c r="DW26" s="2" t="s">
        <v>15</v>
      </c>
      <c r="DX26" s="2">
        <v>1</v>
      </c>
      <c r="DY26" s="2"/>
      <c r="DZ26" s="2"/>
      <c r="EA26" s="2"/>
      <c r="EB26" s="2"/>
      <c r="EC26" s="2"/>
      <c r="ED26" s="2"/>
      <c r="EE26" s="2">
        <v>32653241</v>
      </c>
      <c r="EF26" s="2">
        <v>2</v>
      </c>
      <c r="EG26" s="2" t="s">
        <v>20</v>
      </c>
      <c r="EH26" s="2">
        <v>0</v>
      </c>
      <c r="EI26" s="2" t="s">
        <v>3</v>
      </c>
      <c r="EJ26" s="2">
        <v>2</v>
      </c>
      <c r="EK26" s="2">
        <v>108001</v>
      </c>
      <c r="EL26" s="2" t="s">
        <v>21</v>
      </c>
      <c r="EM26" s="2" t="s">
        <v>22</v>
      </c>
      <c r="EN26" s="2"/>
      <c r="EO26" s="2" t="s">
        <v>3</v>
      </c>
      <c r="EP26" s="2"/>
      <c r="EQ26" s="2">
        <v>0</v>
      </c>
      <c r="ER26" s="2">
        <v>109.17</v>
      </c>
      <c r="ES26" s="2">
        <v>43.72</v>
      </c>
      <c r="ET26" s="2">
        <v>43.32</v>
      </c>
      <c r="EU26" s="2">
        <v>5.92</v>
      </c>
      <c r="EV26" s="2">
        <v>22.13</v>
      </c>
      <c r="EW26" s="2">
        <v>2.2999999999999998</v>
      </c>
      <c r="EX26" s="2">
        <v>0.47</v>
      </c>
      <c r="EY26" s="2">
        <v>1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39"/>
        <v>0</v>
      </c>
      <c r="FS26" s="2">
        <v>0</v>
      </c>
      <c r="FT26" s="2"/>
      <c r="FU26" s="2"/>
      <c r="FV26" s="2"/>
      <c r="FW26" s="2"/>
      <c r="FX26" s="2">
        <v>95</v>
      </c>
      <c r="FY26" s="2">
        <v>65</v>
      </c>
      <c r="FZ26" s="2"/>
      <c r="GA26" s="2" t="s">
        <v>3</v>
      </c>
      <c r="GB26" s="2"/>
      <c r="GC26" s="2"/>
      <c r="GD26" s="2">
        <v>0</v>
      </c>
      <c r="GE26" s="2"/>
      <c r="GF26" s="2">
        <v>1506745258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0"/>
        <v>0</v>
      </c>
      <c r="GM26" s="2">
        <f t="shared" si="41"/>
        <v>1323.96</v>
      </c>
      <c r="GN26" s="2">
        <f t="shared" si="42"/>
        <v>0</v>
      </c>
      <c r="GO26" s="2">
        <f t="shared" si="43"/>
        <v>1323.96</v>
      </c>
      <c r="GP26" s="2">
        <f t="shared" si="44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45"/>
        <v>0</v>
      </c>
      <c r="GW26" s="2">
        <v>1</v>
      </c>
      <c r="GX26" s="2">
        <f t="shared" si="46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ROW(SmtRes!A22)</f>
        <v>22</v>
      </c>
      <c r="D27">
        <f>ROW(EtalonRes!A46)</f>
        <v>46</v>
      </c>
      <c r="E27" t="s">
        <v>26</v>
      </c>
      <c r="F27" t="s">
        <v>27</v>
      </c>
      <c r="G27" t="s">
        <v>28</v>
      </c>
      <c r="H27" t="s">
        <v>15</v>
      </c>
      <c r="I27">
        <f>'1.Смета.или.Акт'!E54</f>
        <v>12</v>
      </c>
      <c r="J27">
        <v>0</v>
      </c>
      <c r="O27">
        <f t="shared" si="14"/>
        <v>11357.75</v>
      </c>
      <c r="P27">
        <f t="shared" si="15"/>
        <v>0</v>
      </c>
      <c r="Q27">
        <f t="shared" si="16"/>
        <v>6498</v>
      </c>
      <c r="R27">
        <f t="shared" si="17"/>
        <v>1300.03</v>
      </c>
      <c r="S27">
        <f t="shared" si="18"/>
        <v>4859.75</v>
      </c>
      <c r="T27">
        <f t="shared" si="19"/>
        <v>0</v>
      </c>
      <c r="U27">
        <f t="shared" si="20"/>
        <v>27.599999999999998</v>
      </c>
      <c r="V27">
        <f t="shared" si="21"/>
        <v>5.64</v>
      </c>
      <c r="W27">
        <f t="shared" si="22"/>
        <v>0</v>
      </c>
      <c r="X27">
        <f t="shared" si="23"/>
        <v>4989.42</v>
      </c>
      <c r="Y27">
        <f t="shared" si="24"/>
        <v>3203.09</v>
      </c>
      <c r="AA27">
        <v>34712840</v>
      </c>
      <c r="AB27">
        <f t="shared" si="25"/>
        <v>65.45</v>
      </c>
      <c r="AC27">
        <f>ROUND((ES27+(SUM(SmtRes!BC17:'SmtRes'!BC22)+SUM(EtalonRes!AL34:'EtalonRes'!AL46))),2)</f>
        <v>0</v>
      </c>
      <c r="AD27">
        <f t="shared" si="47"/>
        <v>43.32</v>
      </c>
      <c r="AE27">
        <f t="shared" si="48"/>
        <v>5.92</v>
      </c>
      <c r="AF27">
        <f t="shared" si="49"/>
        <v>22.13</v>
      </c>
      <c r="AG27">
        <f t="shared" si="26"/>
        <v>0</v>
      </c>
      <c r="AH27">
        <f t="shared" si="50"/>
        <v>2.2999999999999998</v>
      </c>
      <c r="AI27">
        <f t="shared" si="51"/>
        <v>0.47</v>
      </c>
      <c r="AJ27">
        <f t="shared" si="27"/>
        <v>0</v>
      </c>
      <c r="AK27">
        <f>AL27+AM27+AO27</f>
        <v>109.16999999999999</v>
      </c>
      <c r="AL27">
        <v>43.72</v>
      </c>
      <c r="AM27" s="52">
        <f>'1.Смета.или.Акт'!F56</f>
        <v>43.32</v>
      </c>
      <c r="AN27" s="52">
        <f>'1.Смета.или.Акт'!F57</f>
        <v>5.92</v>
      </c>
      <c r="AO27" s="52">
        <f>'1.Смета.или.Акт'!F55</f>
        <v>22.13</v>
      </c>
      <c r="AP27">
        <v>0</v>
      </c>
      <c r="AQ27">
        <f>'1.Смета.или.Акт'!E60</f>
        <v>2.2999999999999998</v>
      </c>
      <c r="AR27">
        <v>0.47</v>
      </c>
      <c r="AS27">
        <v>0</v>
      </c>
      <c r="AT27">
        <v>81</v>
      </c>
      <c r="AU27">
        <v>52</v>
      </c>
      <c r="AV27">
        <v>1</v>
      </c>
      <c r="AW27">
        <v>1</v>
      </c>
      <c r="AZ27">
        <v>1</v>
      </c>
      <c r="BA27">
        <f>'1.Смета.или.Акт'!J55</f>
        <v>18.3</v>
      </c>
      <c r="BB27">
        <f>'1.Смета.или.Акт'!J56</f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2</v>
      </c>
      <c r="BJ27" t="s">
        <v>29</v>
      </c>
      <c r="BM27">
        <v>108001</v>
      </c>
      <c r="BN27">
        <v>0</v>
      </c>
      <c r="BO27" t="s">
        <v>3</v>
      </c>
      <c r="BP27">
        <v>0</v>
      </c>
      <c r="BQ27">
        <v>2</v>
      </c>
      <c r="BR27">
        <v>0</v>
      </c>
      <c r="BS27">
        <f>'1.Смета.или.Акт'!J57</f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95</v>
      </c>
      <c r="CA27">
        <v>65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28"/>
        <v>11357.75</v>
      </c>
      <c r="CQ27">
        <f t="shared" si="29"/>
        <v>0</v>
      </c>
      <c r="CR27">
        <f t="shared" si="30"/>
        <v>541.5</v>
      </c>
      <c r="CS27">
        <f t="shared" si="31"/>
        <v>108.336</v>
      </c>
      <c r="CT27">
        <f t="shared" si="32"/>
        <v>404.97899999999998</v>
      </c>
      <c r="CU27">
        <f t="shared" si="33"/>
        <v>0</v>
      </c>
      <c r="CV27">
        <f t="shared" si="34"/>
        <v>2.2999999999999998</v>
      </c>
      <c r="CW27">
        <f t="shared" si="35"/>
        <v>0.47</v>
      </c>
      <c r="CX27">
        <f t="shared" si="36"/>
        <v>0</v>
      </c>
      <c r="CY27">
        <f t="shared" si="37"/>
        <v>4989.4218000000001</v>
      </c>
      <c r="CZ27">
        <f t="shared" si="38"/>
        <v>3203.0855999999999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1013</v>
      </c>
      <c r="DV27" t="s">
        <v>15</v>
      </c>
      <c r="DW27" t="str">
        <f>'1.Смета.или.Акт'!D54</f>
        <v>ШТ</v>
      </c>
      <c r="DX27">
        <v>1</v>
      </c>
      <c r="EE27">
        <v>32653241</v>
      </c>
      <c r="EF27">
        <v>2</v>
      </c>
      <c r="EG27" t="s">
        <v>20</v>
      </c>
      <c r="EH27">
        <v>0</v>
      </c>
      <c r="EI27" t="s">
        <v>3</v>
      </c>
      <c r="EJ27">
        <v>2</v>
      </c>
      <c r="EK27">
        <v>108001</v>
      </c>
      <c r="EL27" t="s">
        <v>21</v>
      </c>
      <c r="EM27" t="s">
        <v>22</v>
      </c>
      <c r="EO27" t="s">
        <v>3</v>
      </c>
      <c r="EQ27">
        <v>0</v>
      </c>
      <c r="ER27">
        <f>ES27+ET27+EV27</f>
        <v>109.16999999999999</v>
      </c>
      <c r="ES27">
        <v>43.72</v>
      </c>
      <c r="ET27" s="52">
        <f>'1.Смета.или.Акт'!F56</f>
        <v>43.32</v>
      </c>
      <c r="EU27" s="52">
        <f>'1.Смета.или.Акт'!F57</f>
        <v>5.92</v>
      </c>
      <c r="EV27" s="52">
        <f>'1.Смета.или.Акт'!F55</f>
        <v>22.13</v>
      </c>
      <c r="EW27">
        <f>'1.Смета.или.Акт'!E60</f>
        <v>2.2999999999999998</v>
      </c>
      <c r="EX27">
        <v>0.47</v>
      </c>
      <c r="EY27">
        <v>1</v>
      </c>
      <c r="FQ27">
        <v>0</v>
      </c>
      <c r="FR27">
        <f t="shared" si="39"/>
        <v>0</v>
      </c>
      <c r="FS27">
        <v>0</v>
      </c>
      <c r="FV27" t="s">
        <v>24</v>
      </c>
      <c r="FW27" t="s">
        <v>25</v>
      </c>
      <c r="FX27">
        <v>95</v>
      </c>
      <c r="FY27">
        <v>65</v>
      </c>
      <c r="GA27" t="s">
        <v>3</v>
      </c>
      <c r="GD27">
        <v>0</v>
      </c>
      <c r="GF27">
        <v>1506745258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0"/>
        <v>0</v>
      </c>
      <c r="GM27">
        <f t="shared" si="41"/>
        <v>19550.259999999998</v>
      </c>
      <c r="GN27">
        <f t="shared" si="42"/>
        <v>0</v>
      </c>
      <c r="GO27">
        <f t="shared" si="43"/>
        <v>19550.259999999998</v>
      </c>
      <c r="GP27">
        <f t="shared" si="44"/>
        <v>0</v>
      </c>
      <c r="GR27">
        <v>0</v>
      </c>
      <c r="GS27">
        <v>3</v>
      </c>
      <c r="GT27">
        <v>0</v>
      </c>
      <c r="GU27" t="s">
        <v>3</v>
      </c>
      <c r="GV27">
        <f t="shared" si="45"/>
        <v>0</v>
      </c>
      <c r="GW27">
        <v>18.3</v>
      </c>
      <c r="GX27">
        <f t="shared" si="46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ROW(SmtRes!A28)</f>
        <v>28</v>
      </c>
      <c r="D28" s="2">
        <f>ROW(EtalonRes!A58)</f>
        <v>58</v>
      </c>
      <c r="E28" s="2" t="s">
        <v>30</v>
      </c>
      <c r="F28" s="2" t="s">
        <v>31</v>
      </c>
      <c r="G28" s="2" t="s">
        <v>32</v>
      </c>
      <c r="H28" s="2" t="s">
        <v>33</v>
      </c>
      <c r="I28" s="2">
        <f>'1.Смета.или.Акт'!E62</f>
        <v>0.21</v>
      </c>
      <c r="J28" s="2">
        <v>0</v>
      </c>
      <c r="K28" s="2"/>
      <c r="L28" s="2"/>
      <c r="M28" s="2"/>
      <c r="N28" s="2"/>
      <c r="O28" s="2">
        <f t="shared" si="14"/>
        <v>161.04</v>
      </c>
      <c r="P28" s="2">
        <f t="shared" si="15"/>
        <v>0.1</v>
      </c>
      <c r="Q28" s="2">
        <f t="shared" si="16"/>
        <v>42.56</v>
      </c>
      <c r="R28" s="2">
        <f t="shared" si="17"/>
        <v>15.69</v>
      </c>
      <c r="S28" s="2">
        <f t="shared" si="18"/>
        <v>118.38</v>
      </c>
      <c r="T28" s="2">
        <f t="shared" si="19"/>
        <v>0</v>
      </c>
      <c r="U28" s="2">
        <f t="shared" si="20"/>
        <v>12.305999999999999</v>
      </c>
      <c r="V28" s="2">
        <f t="shared" si="21"/>
        <v>1.5371999999999999</v>
      </c>
      <c r="W28" s="2">
        <f t="shared" si="22"/>
        <v>0</v>
      </c>
      <c r="X28" s="2">
        <f t="shared" si="23"/>
        <v>127.37</v>
      </c>
      <c r="Y28" s="2">
        <f t="shared" si="24"/>
        <v>87.15</v>
      </c>
      <c r="Z28" s="2"/>
      <c r="AA28" s="2">
        <v>34712839</v>
      </c>
      <c r="AB28" s="2">
        <f t="shared" si="25"/>
        <v>766.88</v>
      </c>
      <c r="AC28" s="2">
        <f>ROUND((ES28+(SUM(SmtRes!BC23:'SmtRes'!BC28)+SUM(EtalonRes!AL47:'EtalonRes'!AL58))),2)</f>
        <v>0.47</v>
      </c>
      <c r="AD28" s="2">
        <f t="shared" si="47"/>
        <v>202.68</v>
      </c>
      <c r="AE28" s="2">
        <f t="shared" si="48"/>
        <v>74.73</v>
      </c>
      <c r="AF28" s="2">
        <f t="shared" si="49"/>
        <v>563.73</v>
      </c>
      <c r="AG28" s="2">
        <f t="shared" si="26"/>
        <v>0</v>
      </c>
      <c r="AH28" s="2">
        <f t="shared" si="50"/>
        <v>58.6</v>
      </c>
      <c r="AI28" s="2">
        <f t="shared" si="51"/>
        <v>7.32</v>
      </c>
      <c r="AJ28" s="2">
        <f t="shared" si="27"/>
        <v>0</v>
      </c>
      <c r="AK28" s="2">
        <v>845.07</v>
      </c>
      <c r="AL28" s="2">
        <v>78.66</v>
      </c>
      <c r="AM28" s="2">
        <v>202.68</v>
      </c>
      <c r="AN28" s="2">
        <v>74.73</v>
      </c>
      <c r="AO28" s="2">
        <v>563.73</v>
      </c>
      <c r="AP28" s="2">
        <v>0</v>
      </c>
      <c r="AQ28" s="2">
        <v>58.6</v>
      </c>
      <c r="AR28" s="2">
        <v>7.32</v>
      </c>
      <c r="AS28" s="2">
        <v>0</v>
      </c>
      <c r="AT28" s="2">
        <v>95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2</v>
      </c>
      <c r="BJ28" s="2" t="s">
        <v>34</v>
      </c>
      <c r="BK28" s="2"/>
      <c r="BL28" s="2"/>
      <c r="BM28" s="2">
        <v>108001</v>
      </c>
      <c r="BN28" s="2">
        <v>0</v>
      </c>
      <c r="BO28" s="2" t="s">
        <v>3</v>
      </c>
      <c r="BP28" s="2">
        <v>0</v>
      </c>
      <c r="BQ28" s="2">
        <v>2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95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28"/>
        <v>161.04</v>
      </c>
      <c r="CQ28" s="2">
        <f t="shared" si="29"/>
        <v>0.47</v>
      </c>
      <c r="CR28" s="2">
        <f t="shared" si="30"/>
        <v>202.68</v>
      </c>
      <c r="CS28" s="2">
        <f t="shared" si="31"/>
        <v>74.73</v>
      </c>
      <c r="CT28" s="2">
        <f t="shared" si="32"/>
        <v>563.73</v>
      </c>
      <c r="CU28" s="2">
        <f t="shared" si="33"/>
        <v>0</v>
      </c>
      <c r="CV28" s="2">
        <f t="shared" si="34"/>
        <v>58.6</v>
      </c>
      <c r="CW28" s="2">
        <f t="shared" si="35"/>
        <v>7.32</v>
      </c>
      <c r="CX28" s="2">
        <f t="shared" si="36"/>
        <v>0</v>
      </c>
      <c r="CY28" s="2">
        <f t="shared" si="37"/>
        <v>127.3665</v>
      </c>
      <c r="CZ28" s="2">
        <f t="shared" si="38"/>
        <v>87.145499999999998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1003</v>
      </c>
      <c r="DV28" s="2" t="s">
        <v>33</v>
      </c>
      <c r="DW28" s="2" t="s">
        <v>33</v>
      </c>
      <c r="DX28" s="2">
        <v>100</v>
      </c>
      <c r="DY28" s="2"/>
      <c r="DZ28" s="2"/>
      <c r="EA28" s="2"/>
      <c r="EB28" s="2"/>
      <c r="EC28" s="2"/>
      <c r="ED28" s="2"/>
      <c r="EE28" s="2">
        <v>32653241</v>
      </c>
      <c r="EF28" s="2">
        <v>2</v>
      </c>
      <c r="EG28" s="2" t="s">
        <v>20</v>
      </c>
      <c r="EH28" s="2">
        <v>0</v>
      </c>
      <c r="EI28" s="2" t="s">
        <v>3</v>
      </c>
      <c r="EJ28" s="2">
        <v>2</v>
      </c>
      <c r="EK28" s="2">
        <v>108001</v>
      </c>
      <c r="EL28" s="2" t="s">
        <v>21</v>
      </c>
      <c r="EM28" s="2" t="s">
        <v>22</v>
      </c>
      <c r="EN28" s="2"/>
      <c r="EO28" s="2" t="s">
        <v>3</v>
      </c>
      <c r="EP28" s="2"/>
      <c r="EQ28" s="2">
        <v>0</v>
      </c>
      <c r="ER28" s="2">
        <v>845.07</v>
      </c>
      <c r="ES28" s="2">
        <v>78.66</v>
      </c>
      <c r="ET28" s="2">
        <v>202.68</v>
      </c>
      <c r="EU28" s="2">
        <v>74.73</v>
      </c>
      <c r="EV28" s="2">
        <v>563.73</v>
      </c>
      <c r="EW28" s="2">
        <v>58.6</v>
      </c>
      <c r="EX28" s="2">
        <v>7.32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39"/>
        <v>0</v>
      </c>
      <c r="FS28" s="2">
        <v>0</v>
      </c>
      <c r="FT28" s="2"/>
      <c r="FU28" s="2"/>
      <c r="FV28" s="2"/>
      <c r="FW28" s="2"/>
      <c r="FX28" s="2">
        <v>95</v>
      </c>
      <c r="FY28" s="2">
        <v>65</v>
      </c>
      <c r="FZ28" s="2"/>
      <c r="GA28" s="2" t="s">
        <v>3</v>
      </c>
      <c r="GB28" s="2"/>
      <c r="GC28" s="2"/>
      <c r="GD28" s="2">
        <v>0</v>
      </c>
      <c r="GE28" s="2"/>
      <c r="GF28" s="2">
        <v>1668575944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0"/>
        <v>0</v>
      </c>
      <c r="GM28" s="2">
        <f t="shared" si="41"/>
        <v>375.56</v>
      </c>
      <c r="GN28" s="2">
        <f t="shared" si="42"/>
        <v>0</v>
      </c>
      <c r="GO28" s="2">
        <f t="shared" si="43"/>
        <v>375.56</v>
      </c>
      <c r="GP28" s="2">
        <f t="shared" si="44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45"/>
        <v>0</v>
      </c>
      <c r="GW28" s="2">
        <v>1</v>
      </c>
      <c r="GX28" s="2">
        <f t="shared" si="46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ROW(SmtRes!A34)</f>
        <v>34</v>
      </c>
      <c r="D29">
        <f>ROW(EtalonRes!A70)</f>
        <v>70</v>
      </c>
      <c r="E29" t="s">
        <v>30</v>
      </c>
      <c r="F29" t="s">
        <v>31</v>
      </c>
      <c r="G29" t="s">
        <v>32</v>
      </c>
      <c r="H29" t="s">
        <v>33</v>
      </c>
      <c r="I29">
        <f>'1.Смета.или.Акт'!E62</f>
        <v>0.21</v>
      </c>
      <c r="J29">
        <v>0</v>
      </c>
      <c r="O29">
        <f t="shared" si="14"/>
        <v>2699.19</v>
      </c>
      <c r="P29">
        <f t="shared" si="15"/>
        <v>0.74</v>
      </c>
      <c r="Q29">
        <f t="shared" si="16"/>
        <v>532.04</v>
      </c>
      <c r="R29">
        <f t="shared" si="17"/>
        <v>287.19</v>
      </c>
      <c r="S29">
        <f t="shared" si="18"/>
        <v>2166.41</v>
      </c>
      <c r="T29">
        <f t="shared" si="19"/>
        <v>0</v>
      </c>
      <c r="U29">
        <f t="shared" si="20"/>
        <v>12.305999999999999</v>
      </c>
      <c r="V29">
        <f t="shared" si="21"/>
        <v>1.5371999999999999</v>
      </c>
      <c r="W29">
        <f t="shared" si="22"/>
        <v>0</v>
      </c>
      <c r="X29">
        <f t="shared" si="23"/>
        <v>1987.42</v>
      </c>
      <c r="Y29">
        <f t="shared" si="24"/>
        <v>1275.8699999999999</v>
      </c>
      <c r="AA29">
        <v>34712840</v>
      </c>
      <c r="AB29">
        <f t="shared" si="25"/>
        <v>766.88</v>
      </c>
      <c r="AC29">
        <f>ROUND((ES29+(SUM(SmtRes!BC29:'SmtRes'!BC34)+SUM(EtalonRes!AL59:'EtalonRes'!AL70))),2)</f>
        <v>0.47</v>
      </c>
      <c r="AD29">
        <f t="shared" si="47"/>
        <v>202.68</v>
      </c>
      <c r="AE29">
        <f t="shared" si="48"/>
        <v>74.73</v>
      </c>
      <c r="AF29">
        <f t="shared" si="49"/>
        <v>563.73</v>
      </c>
      <c r="AG29">
        <f t="shared" si="26"/>
        <v>0</v>
      </c>
      <c r="AH29">
        <f t="shared" si="50"/>
        <v>58.6</v>
      </c>
      <c r="AI29">
        <f t="shared" si="51"/>
        <v>7.32</v>
      </c>
      <c r="AJ29">
        <f t="shared" si="27"/>
        <v>0</v>
      </c>
      <c r="AK29">
        <f>AL29+AM29+AO29</f>
        <v>845.07</v>
      </c>
      <c r="AL29" s="52">
        <f>'1.Смета.или.Акт'!F66</f>
        <v>78.66</v>
      </c>
      <c r="AM29" s="52">
        <f>'1.Смета.или.Акт'!F64</f>
        <v>202.68</v>
      </c>
      <c r="AN29" s="52">
        <f>'1.Смета.или.Акт'!F65</f>
        <v>74.73</v>
      </c>
      <c r="AO29" s="52">
        <f>'1.Смета.или.Акт'!F63</f>
        <v>563.73</v>
      </c>
      <c r="AP29">
        <v>0</v>
      </c>
      <c r="AQ29">
        <f>'1.Смета.или.Акт'!E69</f>
        <v>58.6</v>
      </c>
      <c r="AR29">
        <v>7.32</v>
      </c>
      <c r="AS29">
        <v>0</v>
      </c>
      <c r="AT29">
        <v>81</v>
      </c>
      <c r="AU29">
        <v>52</v>
      </c>
      <c r="AV29">
        <v>1</v>
      </c>
      <c r="AW29">
        <v>1</v>
      </c>
      <c r="AZ29">
        <v>1</v>
      </c>
      <c r="BA29">
        <f>'1.Смета.или.Акт'!J63</f>
        <v>18.3</v>
      </c>
      <c r="BB29">
        <f>'1.Смета.или.Акт'!J64</f>
        <v>12.5</v>
      </c>
      <c r="BC29">
        <f>'1.Смета.или.Акт'!J66</f>
        <v>7.5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2</v>
      </c>
      <c r="BJ29" t="s">
        <v>34</v>
      </c>
      <c r="BM29">
        <v>108001</v>
      </c>
      <c r="BN29">
        <v>0</v>
      </c>
      <c r="BO29" t="s">
        <v>3</v>
      </c>
      <c r="BP29">
        <v>0</v>
      </c>
      <c r="BQ29">
        <v>2</v>
      </c>
      <c r="BR29">
        <v>0</v>
      </c>
      <c r="BS29">
        <f>'1.Смета.или.Акт'!J65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95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28"/>
        <v>2699.1899999999996</v>
      </c>
      <c r="CQ29">
        <f t="shared" si="29"/>
        <v>3.5249999999999999</v>
      </c>
      <c r="CR29">
        <f t="shared" si="30"/>
        <v>2533.5</v>
      </c>
      <c r="CS29">
        <f t="shared" si="31"/>
        <v>1367.5590000000002</v>
      </c>
      <c r="CT29">
        <f t="shared" si="32"/>
        <v>10316.259</v>
      </c>
      <c r="CU29">
        <f t="shared" si="33"/>
        <v>0</v>
      </c>
      <c r="CV29">
        <f t="shared" si="34"/>
        <v>58.6</v>
      </c>
      <c r="CW29">
        <f t="shared" si="35"/>
        <v>7.32</v>
      </c>
      <c r="CX29">
        <f t="shared" si="36"/>
        <v>0</v>
      </c>
      <c r="CY29">
        <f t="shared" si="37"/>
        <v>1987.4160000000002</v>
      </c>
      <c r="CZ29">
        <f t="shared" si="38"/>
        <v>1275.8720000000001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1003</v>
      </c>
      <c r="DV29" t="s">
        <v>33</v>
      </c>
      <c r="DW29" t="str">
        <f>'1.Смета.или.Акт'!D62</f>
        <v>100 м</v>
      </c>
      <c r="DX29">
        <v>100</v>
      </c>
      <c r="EE29">
        <v>32653241</v>
      </c>
      <c r="EF29">
        <v>2</v>
      </c>
      <c r="EG29" t="s">
        <v>20</v>
      </c>
      <c r="EH29">
        <v>0</v>
      </c>
      <c r="EI29" t="s">
        <v>3</v>
      </c>
      <c r="EJ29">
        <v>2</v>
      </c>
      <c r="EK29">
        <v>108001</v>
      </c>
      <c r="EL29" t="s">
        <v>21</v>
      </c>
      <c r="EM29" t="s">
        <v>22</v>
      </c>
      <c r="EO29" t="s">
        <v>3</v>
      </c>
      <c r="EQ29">
        <v>0</v>
      </c>
      <c r="ER29">
        <f>ES29+ET29+EV29</f>
        <v>845.07</v>
      </c>
      <c r="ES29" s="52">
        <f>'1.Смета.или.Акт'!F66</f>
        <v>78.66</v>
      </c>
      <c r="ET29" s="52">
        <f>'1.Смета.или.Акт'!F64</f>
        <v>202.68</v>
      </c>
      <c r="EU29" s="52">
        <f>'1.Смета.или.Акт'!F65</f>
        <v>74.73</v>
      </c>
      <c r="EV29" s="52">
        <f>'1.Смета.или.Акт'!F63</f>
        <v>563.73</v>
      </c>
      <c r="EW29">
        <f>'1.Смета.или.Акт'!E69</f>
        <v>58.6</v>
      </c>
      <c r="EX29">
        <v>7.32</v>
      </c>
      <c r="EY29">
        <v>1</v>
      </c>
      <c r="FQ29">
        <v>0</v>
      </c>
      <c r="FR29">
        <f t="shared" si="39"/>
        <v>0</v>
      </c>
      <c r="FS29">
        <v>0</v>
      </c>
      <c r="FV29" t="s">
        <v>24</v>
      </c>
      <c r="FW29" t="s">
        <v>25</v>
      </c>
      <c r="FX29">
        <v>95</v>
      </c>
      <c r="FY29">
        <v>65</v>
      </c>
      <c r="GA29" t="s">
        <v>3</v>
      </c>
      <c r="GD29">
        <v>0</v>
      </c>
      <c r="GF29">
        <v>1668575944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0"/>
        <v>0</v>
      </c>
      <c r="GM29">
        <f t="shared" si="41"/>
        <v>5962.48</v>
      </c>
      <c r="GN29">
        <f t="shared" si="42"/>
        <v>0</v>
      </c>
      <c r="GO29">
        <f t="shared" si="43"/>
        <v>5962.48</v>
      </c>
      <c r="GP29">
        <f t="shared" si="44"/>
        <v>0</v>
      </c>
      <c r="GR29">
        <v>0</v>
      </c>
      <c r="GS29">
        <v>3</v>
      </c>
      <c r="GT29">
        <v>0</v>
      </c>
      <c r="GU29" t="s">
        <v>3</v>
      </c>
      <c r="GV29">
        <f t="shared" si="45"/>
        <v>0</v>
      </c>
      <c r="GW29">
        <v>18.3</v>
      </c>
      <c r="GX29">
        <f t="shared" si="46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ROW(SmtRes!A39)</f>
        <v>39</v>
      </c>
      <c r="D30" s="2">
        <f>ROW(EtalonRes!A79)</f>
        <v>79</v>
      </c>
      <c r="E30" s="2" t="s">
        <v>35</v>
      </c>
      <c r="F30" s="2" t="s">
        <v>36</v>
      </c>
      <c r="G30" s="2" t="s">
        <v>37</v>
      </c>
      <c r="H30" s="2" t="s">
        <v>33</v>
      </c>
      <c r="I30" s="2">
        <f>'1.Смета.или.Акт'!E71</f>
        <v>0.12</v>
      </c>
      <c r="J30" s="2">
        <v>0</v>
      </c>
      <c r="K30" s="2"/>
      <c r="L30" s="2"/>
      <c r="M30" s="2"/>
      <c r="N30" s="2"/>
      <c r="O30" s="2">
        <f t="shared" si="14"/>
        <v>28.75</v>
      </c>
      <c r="P30" s="2">
        <f t="shared" si="15"/>
        <v>0</v>
      </c>
      <c r="Q30" s="2">
        <f t="shared" si="16"/>
        <v>7.32</v>
      </c>
      <c r="R30" s="2">
        <f t="shared" si="17"/>
        <v>0.56999999999999995</v>
      </c>
      <c r="S30" s="2">
        <f t="shared" si="18"/>
        <v>21.43</v>
      </c>
      <c r="T30" s="2">
        <f t="shared" si="19"/>
        <v>0</v>
      </c>
      <c r="U30" s="2">
        <f t="shared" si="20"/>
        <v>2.2799999999999998</v>
      </c>
      <c r="V30" s="2">
        <f t="shared" si="21"/>
        <v>4.5600000000000002E-2</v>
      </c>
      <c r="W30" s="2">
        <f t="shared" si="22"/>
        <v>0</v>
      </c>
      <c r="X30" s="2">
        <f t="shared" si="23"/>
        <v>20.9</v>
      </c>
      <c r="Y30" s="2">
        <f t="shared" si="24"/>
        <v>14.3</v>
      </c>
      <c r="Z30" s="2"/>
      <c r="AA30" s="2">
        <v>34712839</v>
      </c>
      <c r="AB30" s="2">
        <f t="shared" si="25"/>
        <v>239.57</v>
      </c>
      <c r="AC30" s="2">
        <f>ROUND((ES30+(SUM(SmtRes!BC35:'SmtRes'!BC39)+SUM(EtalonRes!AL71:'EtalonRes'!AL79))),2)</f>
        <v>-0.01</v>
      </c>
      <c r="AD30" s="2">
        <f t="shared" si="47"/>
        <v>60.98</v>
      </c>
      <c r="AE30" s="2">
        <f t="shared" si="48"/>
        <v>4.7699999999999996</v>
      </c>
      <c r="AF30" s="2">
        <f t="shared" si="49"/>
        <v>178.6</v>
      </c>
      <c r="AG30" s="2">
        <f t="shared" si="26"/>
        <v>0</v>
      </c>
      <c r="AH30" s="2">
        <f t="shared" si="50"/>
        <v>19</v>
      </c>
      <c r="AI30" s="2">
        <f t="shared" si="51"/>
        <v>0.38</v>
      </c>
      <c r="AJ30" s="2">
        <f t="shared" si="27"/>
        <v>0</v>
      </c>
      <c r="AK30" s="2">
        <v>748.97</v>
      </c>
      <c r="AL30" s="2">
        <v>509.39</v>
      </c>
      <c r="AM30" s="2">
        <v>60.98</v>
      </c>
      <c r="AN30" s="2">
        <v>4.7699999999999996</v>
      </c>
      <c r="AO30" s="2">
        <v>178.6</v>
      </c>
      <c r="AP30" s="2">
        <v>0</v>
      </c>
      <c r="AQ30" s="2">
        <v>19</v>
      </c>
      <c r="AR30" s="2">
        <v>0.38</v>
      </c>
      <c r="AS30" s="2">
        <v>0</v>
      </c>
      <c r="AT30" s="2">
        <v>95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2</v>
      </c>
      <c r="BJ30" s="2" t="s">
        <v>38</v>
      </c>
      <c r="BK30" s="2"/>
      <c r="BL30" s="2"/>
      <c r="BM30" s="2">
        <v>108001</v>
      </c>
      <c r="BN30" s="2">
        <v>0</v>
      </c>
      <c r="BO30" s="2" t="s">
        <v>3</v>
      </c>
      <c r="BP30" s="2">
        <v>0</v>
      </c>
      <c r="BQ30" s="2">
        <v>2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95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28"/>
        <v>28.75</v>
      </c>
      <c r="CQ30" s="2">
        <f t="shared" si="29"/>
        <v>-0.01</v>
      </c>
      <c r="CR30" s="2">
        <f t="shared" si="30"/>
        <v>60.98</v>
      </c>
      <c r="CS30" s="2">
        <f t="shared" si="31"/>
        <v>4.7699999999999996</v>
      </c>
      <c r="CT30" s="2">
        <f t="shared" si="32"/>
        <v>178.6</v>
      </c>
      <c r="CU30" s="2">
        <f t="shared" si="33"/>
        <v>0</v>
      </c>
      <c r="CV30" s="2">
        <f t="shared" si="34"/>
        <v>19</v>
      </c>
      <c r="CW30" s="2">
        <f t="shared" si="35"/>
        <v>0.38</v>
      </c>
      <c r="CX30" s="2">
        <f t="shared" si="36"/>
        <v>0</v>
      </c>
      <c r="CY30" s="2">
        <f t="shared" si="37"/>
        <v>20.9</v>
      </c>
      <c r="CZ30" s="2">
        <f t="shared" si="38"/>
        <v>14.3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1003</v>
      </c>
      <c r="DV30" s="2" t="s">
        <v>33</v>
      </c>
      <c r="DW30" s="2" t="s">
        <v>33</v>
      </c>
      <c r="DX30" s="2">
        <v>100</v>
      </c>
      <c r="DY30" s="2"/>
      <c r="DZ30" s="2"/>
      <c r="EA30" s="2"/>
      <c r="EB30" s="2"/>
      <c r="EC30" s="2"/>
      <c r="ED30" s="2"/>
      <c r="EE30" s="2">
        <v>32653241</v>
      </c>
      <c r="EF30" s="2">
        <v>2</v>
      </c>
      <c r="EG30" s="2" t="s">
        <v>20</v>
      </c>
      <c r="EH30" s="2">
        <v>0</v>
      </c>
      <c r="EI30" s="2" t="s">
        <v>3</v>
      </c>
      <c r="EJ30" s="2">
        <v>2</v>
      </c>
      <c r="EK30" s="2">
        <v>108001</v>
      </c>
      <c r="EL30" s="2" t="s">
        <v>21</v>
      </c>
      <c r="EM30" s="2" t="s">
        <v>22</v>
      </c>
      <c r="EN30" s="2"/>
      <c r="EO30" s="2" t="s">
        <v>3</v>
      </c>
      <c r="EP30" s="2"/>
      <c r="EQ30" s="2">
        <v>0</v>
      </c>
      <c r="ER30" s="2">
        <v>748.97</v>
      </c>
      <c r="ES30" s="2">
        <v>509.39</v>
      </c>
      <c r="ET30" s="2">
        <v>60.98</v>
      </c>
      <c r="EU30" s="2">
        <v>4.7699999999999996</v>
      </c>
      <c r="EV30" s="2">
        <v>178.6</v>
      </c>
      <c r="EW30" s="2">
        <v>19</v>
      </c>
      <c r="EX30" s="2">
        <v>0.38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39"/>
        <v>0</v>
      </c>
      <c r="FS30" s="2">
        <v>0</v>
      </c>
      <c r="FT30" s="2"/>
      <c r="FU30" s="2"/>
      <c r="FV30" s="2"/>
      <c r="FW30" s="2"/>
      <c r="FX30" s="2">
        <v>95</v>
      </c>
      <c r="FY30" s="2">
        <v>65</v>
      </c>
      <c r="FZ30" s="2"/>
      <c r="GA30" s="2" t="s">
        <v>3</v>
      </c>
      <c r="GB30" s="2"/>
      <c r="GC30" s="2"/>
      <c r="GD30" s="2">
        <v>0</v>
      </c>
      <c r="GE30" s="2"/>
      <c r="GF30" s="2">
        <v>-2055133935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0"/>
        <v>0</v>
      </c>
      <c r="GM30" s="2">
        <f t="shared" si="41"/>
        <v>63.95</v>
      </c>
      <c r="GN30" s="2">
        <f t="shared" si="42"/>
        <v>0</v>
      </c>
      <c r="GO30" s="2">
        <f t="shared" si="43"/>
        <v>63.95</v>
      </c>
      <c r="GP30" s="2">
        <f t="shared" si="44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45"/>
        <v>0</v>
      </c>
      <c r="GW30" s="2">
        <v>1</v>
      </c>
      <c r="GX30" s="2">
        <f t="shared" si="46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ROW(SmtRes!A44)</f>
        <v>44</v>
      </c>
      <c r="D31">
        <f>ROW(EtalonRes!A88)</f>
        <v>88</v>
      </c>
      <c r="E31" t="s">
        <v>35</v>
      </c>
      <c r="F31" t="s">
        <v>36</v>
      </c>
      <c r="G31" t="s">
        <v>37</v>
      </c>
      <c r="H31" t="s">
        <v>33</v>
      </c>
      <c r="I31">
        <f>'1.Смета.или.Акт'!E71</f>
        <v>0.12</v>
      </c>
      <c r="J31">
        <v>0</v>
      </c>
      <c r="O31">
        <f t="shared" si="14"/>
        <v>483.67</v>
      </c>
      <c r="P31">
        <f t="shared" si="15"/>
        <v>-0.01</v>
      </c>
      <c r="Q31">
        <f t="shared" si="16"/>
        <v>91.47</v>
      </c>
      <c r="R31">
        <f t="shared" si="17"/>
        <v>10.47</v>
      </c>
      <c r="S31">
        <f t="shared" si="18"/>
        <v>392.21</v>
      </c>
      <c r="T31">
        <f t="shared" si="19"/>
        <v>0</v>
      </c>
      <c r="U31">
        <f t="shared" si="20"/>
        <v>2.2799999999999998</v>
      </c>
      <c r="V31">
        <f t="shared" si="21"/>
        <v>4.5600000000000002E-2</v>
      </c>
      <c r="W31">
        <f t="shared" si="22"/>
        <v>0</v>
      </c>
      <c r="X31">
        <f t="shared" si="23"/>
        <v>326.17</v>
      </c>
      <c r="Y31">
        <f t="shared" si="24"/>
        <v>209.39</v>
      </c>
      <c r="AA31">
        <v>34712840</v>
      </c>
      <c r="AB31">
        <f t="shared" si="25"/>
        <v>239.57</v>
      </c>
      <c r="AC31">
        <f>ROUND((ES31+(SUM(SmtRes!BC40:'SmtRes'!BC44)+SUM(EtalonRes!AL80:'EtalonRes'!AL88))),2)</f>
        <v>-0.01</v>
      </c>
      <c r="AD31">
        <f t="shared" si="47"/>
        <v>60.98</v>
      </c>
      <c r="AE31">
        <f t="shared" si="48"/>
        <v>4.7699999999999996</v>
      </c>
      <c r="AF31">
        <f t="shared" si="49"/>
        <v>178.6</v>
      </c>
      <c r="AG31">
        <f t="shared" si="26"/>
        <v>0</v>
      </c>
      <c r="AH31">
        <f t="shared" si="50"/>
        <v>19</v>
      </c>
      <c r="AI31">
        <f t="shared" si="51"/>
        <v>0.38</v>
      </c>
      <c r="AJ31">
        <f t="shared" si="27"/>
        <v>0</v>
      </c>
      <c r="AK31">
        <f>AL31+AM31+AO31</f>
        <v>748.97</v>
      </c>
      <c r="AL31" s="52">
        <f>'1.Смета.или.Акт'!F75</f>
        <v>509.39</v>
      </c>
      <c r="AM31" s="52">
        <f>'1.Смета.или.Акт'!F73</f>
        <v>60.98</v>
      </c>
      <c r="AN31" s="52">
        <f>'1.Смета.или.Акт'!F74</f>
        <v>4.7699999999999996</v>
      </c>
      <c r="AO31" s="52">
        <f>'1.Смета.или.Акт'!F72</f>
        <v>178.6</v>
      </c>
      <c r="AP31">
        <v>0</v>
      </c>
      <c r="AQ31">
        <f>'1.Смета.или.Акт'!E78</f>
        <v>19</v>
      </c>
      <c r="AR31">
        <v>0.38</v>
      </c>
      <c r="AS31">
        <v>0</v>
      </c>
      <c r="AT31">
        <v>81</v>
      </c>
      <c r="AU31">
        <v>52</v>
      </c>
      <c r="AV31">
        <v>1</v>
      </c>
      <c r="AW31">
        <v>1</v>
      </c>
      <c r="AZ31">
        <v>1</v>
      </c>
      <c r="BA31">
        <f>'1.Смета.или.Акт'!J72</f>
        <v>18.3</v>
      </c>
      <c r="BB31">
        <f>'1.Смета.или.Акт'!J73</f>
        <v>12.5</v>
      </c>
      <c r="BC31">
        <f>'1.Смета.или.Акт'!J75</f>
        <v>7.5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2</v>
      </c>
      <c r="BJ31" t="s">
        <v>38</v>
      </c>
      <c r="BM31">
        <v>108001</v>
      </c>
      <c r="BN31">
        <v>0</v>
      </c>
      <c r="BO31" t="s">
        <v>3</v>
      </c>
      <c r="BP31">
        <v>0</v>
      </c>
      <c r="BQ31">
        <v>2</v>
      </c>
      <c r="BR31">
        <v>0</v>
      </c>
      <c r="BS31">
        <f>'1.Смета.или.Акт'!J74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95</v>
      </c>
      <c r="CA31">
        <v>65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28"/>
        <v>483.66999999999996</v>
      </c>
      <c r="CQ31">
        <f t="shared" si="29"/>
        <v>-7.4999999999999997E-2</v>
      </c>
      <c r="CR31">
        <f t="shared" si="30"/>
        <v>762.25</v>
      </c>
      <c r="CS31">
        <f t="shared" si="31"/>
        <v>87.290999999999997</v>
      </c>
      <c r="CT31">
        <f t="shared" si="32"/>
        <v>3268.38</v>
      </c>
      <c r="CU31">
        <f t="shared" si="33"/>
        <v>0</v>
      </c>
      <c r="CV31">
        <f t="shared" si="34"/>
        <v>19</v>
      </c>
      <c r="CW31">
        <f t="shared" si="35"/>
        <v>0.38</v>
      </c>
      <c r="CX31">
        <f t="shared" si="36"/>
        <v>0</v>
      </c>
      <c r="CY31">
        <f t="shared" si="37"/>
        <v>326.17080000000004</v>
      </c>
      <c r="CZ31">
        <f t="shared" si="38"/>
        <v>209.39359999999999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1003</v>
      </c>
      <c r="DV31" t="s">
        <v>33</v>
      </c>
      <c r="DW31" t="str">
        <f>'1.Смета.или.Акт'!D71</f>
        <v>100 м</v>
      </c>
      <c r="DX31">
        <v>100</v>
      </c>
      <c r="EE31">
        <v>32653241</v>
      </c>
      <c r="EF31">
        <v>2</v>
      </c>
      <c r="EG31" t="s">
        <v>20</v>
      </c>
      <c r="EH31">
        <v>0</v>
      </c>
      <c r="EI31" t="s">
        <v>3</v>
      </c>
      <c r="EJ31">
        <v>2</v>
      </c>
      <c r="EK31">
        <v>108001</v>
      </c>
      <c r="EL31" t="s">
        <v>21</v>
      </c>
      <c r="EM31" t="s">
        <v>22</v>
      </c>
      <c r="EO31" t="s">
        <v>3</v>
      </c>
      <c r="EQ31">
        <v>0</v>
      </c>
      <c r="ER31">
        <f>ES31+ET31+EV31</f>
        <v>748.97</v>
      </c>
      <c r="ES31" s="52">
        <f>'1.Смета.или.Акт'!F75</f>
        <v>509.39</v>
      </c>
      <c r="ET31" s="52">
        <f>'1.Смета.или.Акт'!F73</f>
        <v>60.98</v>
      </c>
      <c r="EU31" s="52">
        <f>'1.Смета.или.Акт'!F74</f>
        <v>4.7699999999999996</v>
      </c>
      <c r="EV31" s="52">
        <f>'1.Смета.или.Акт'!F72</f>
        <v>178.6</v>
      </c>
      <c r="EW31">
        <f>'1.Смета.или.Акт'!E78</f>
        <v>19</v>
      </c>
      <c r="EX31">
        <v>0.38</v>
      </c>
      <c r="EY31">
        <v>1</v>
      </c>
      <c r="FQ31">
        <v>0</v>
      </c>
      <c r="FR31">
        <f t="shared" si="39"/>
        <v>0</v>
      </c>
      <c r="FS31">
        <v>0</v>
      </c>
      <c r="FV31" t="s">
        <v>24</v>
      </c>
      <c r="FW31" t="s">
        <v>25</v>
      </c>
      <c r="FX31">
        <v>95</v>
      </c>
      <c r="FY31">
        <v>65</v>
      </c>
      <c r="GA31" t="s">
        <v>3</v>
      </c>
      <c r="GD31">
        <v>0</v>
      </c>
      <c r="GF31">
        <v>-2055133935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0"/>
        <v>0</v>
      </c>
      <c r="GM31">
        <f t="shared" si="41"/>
        <v>1019.23</v>
      </c>
      <c r="GN31">
        <f t="shared" si="42"/>
        <v>0</v>
      </c>
      <c r="GO31">
        <f t="shared" si="43"/>
        <v>1019.23</v>
      </c>
      <c r="GP31">
        <f t="shared" si="44"/>
        <v>0</v>
      </c>
      <c r="GR31">
        <v>0</v>
      </c>
      <c r="GS31">
        <v>3</v>
      </c>
      <c r="GT31">
        <v>0</v>
      </c>
      <c r="GU31" t="s">
        <v>3</v>
      </c>
      <c r="GV31">
        <f t="shared" si="45"/>
        <v>0</v>
      </c>
      <c r="GW31">
        <v>18.3</v>
      </c>
      <c r="GX31">
        <f t="shared" si="46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ROW(SmtRes!A47)</f>
        <v>47</v>
      </c>
      <c r="D32" s="2">
        <f>ROW(EtalonRes!A91)</f>
        <v>91</v>
      </c>
      <c r="E32" s="2" t="s">
        <v>39</v>
      </c>
      <c r="F32" s="2" t="s">
        <v>40</v>
      </c>
      <c r="G32" s="2" t="s">
        <v>41</v>
      </c>
      <c r="H32" s="2" t="s">
        <v>15</v>
      </c>
      <c r="I32" s="2">
        <f>'1.Смета.или.Акт'!E80</f>
        <v>2</v>
      </c>
      <c r="J32" s="2">
        <v>0</v>
      </c>
      <c r="K32" s="2"/>
      <c r="L32" s="2"/>
      <c r="M32" s="2"/>
      <c r="N32" s="2"/>
      <c r="O32" s="2">
        <f t="shared" si="14"/>
        <v>131.88</v>
      </c>
      <c r="P32" s="2">
        <f t="shared" si="15"/>
        <v>0</v>
      </c>
      <c r="Q32" s="2">
        <f t="shared" si="16"/>
        <v>0</v>
      </c>
      <c r="R32" s="2">
        <f t="shared" si="17"/>
        <v>0</v>
      </c>
      <c r="S32" s="2">
        <f t="shared" si="18"/>
        <v>131.88</v>
      </c>
      <c r="T32" s="2">
        <f t="shared" si="19"/>
        <v>0</v>
      </c>
      <c r="U32" s="2">
        <f t="shared" si="20"/>
        <v>10.8</v>
      </c>
      <c r="V32" s="2">
        <f t="shared" si="21"/>
        <v>0</v>
      </c>
      <c r="W32" s="2">
        <f t="shared" si="22"/>
        <v>0</v>
      </c>
      <c r="X32" s="2">
        <f t="shared" si="23"/>
        <v>85.72</v>
      </c>
      <c r="Y32" s="2">
        <f t="shared" si="24"/>
        <v>52.75</v>
      </c>
      <c r="Z32" s="2"/>
      <c r="AA32" s="2">
        <v>34712839</v>
      </c>
      <c r="AB32" s="2">
        <f t="shared" si="25"/>
        <v>65.94</v>
      </c>
      <c r="AC32" s="2">
        <f>ROUND((ES32),2)</f>
        <v>0</v>
      </c>
      <c r="AD32" s="2">
        <f t="shared" si="47"/>
        <v>0</v>
      </c>
      <c r="AE32" s="2">
        <f t="shared" si="48"/>
        <v>0</v>
      </c>
      <c r="AF32" s="2">
        <f t="shared" si="49"/>
        <v>65.94</v>
      </c>
      <c r="AG32" s="2">
        <f t="shared" si="26"/>
        <v>0</v>
      </c>
      <c r="AH32" s="2">
        <f t="shared" si="50"/>
        <v>5.4</v>
      </c>
      <c r="AI32" s="2">
        <f t="shared" si="51"/>
        <v>0</v>
      </c>
      <c r="AJ32" s="2">
        <f t="shared" si="27"/>
        <v>0</v>
      </c>
      <c r="AK32" s="2">
        <v>65.94</v>
      </c>
      <c r="AL32" s="2">
        <v>0</v>
      </c>
      <c r="AM32" s="2">
        <v>0</v>
      </c>
      <c r="AN32" s="2">
        <v>0</v>
      </c>
      <c r="AO32" s="2">
        <v>65.94</v>
      </c>
      <c r="AP32" s="2">
        <v>0</v>
      </c>
      <c r="AQ32" s="2">
        <v>5.4</v>
      </c>
      <c r="AR32" s="2">
        <v>0</v>
      </c>
      <c r="AS32" s="2">
        <v>0</v>
      </c>
      <c r="AT32" s="2">
        <v>65</v>
      </c>
      <c r="AU32" s="2">
        <v>40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4</v>
      </c>
      <c r="BJ32" s="2" t="s">
        <v>42</v>
      </c>
      <c r="BK32" s="2"/>
      <c r="BL32" s="2"/>
      <c r="BM32" s="2">
        <v>200001</v>
      </c>
      <c r="BN32" s="2">
        <v>0</v>
      </c>
      <c r="BO32" s="2" t="s">
        <v>3</v>
      </c>
      <c r="BP32" s="2">
        <v>0</v>
      </c>
      <c r="BQ32" s="2">
        <v>5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65</v>
      </c>
      <c r="CA32" s="2">
        <v>40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28"/>
        <v>131.88</v>
      </c>
      <c r="CQ32" s="2">
        <f t="shared" si="29"/>
        <v>0</v>
      </c>
      <c r="CR32" s="2">
        <f t="shared" si="30"/>
        <v>0</v>
      </c>
      <c r="CS32" s="2">
        <f t="shared" si="31"/>
        <v>0</v>
      </c>
      <c r="CT32" s="2">
        <f t="shared" si="32"/>
        <v>65.94</v>
      </c>
      <c r="CU32" s="2">
        <f t="shared" si="33"/>
        <v>0</v>
      </c>
      <c r="CV32" s="2">
        <f t="shared" si="34"/>
        <v>5.4</v>
      </c>
      <c r="CW32" s="2">
        <f t="shared" si="35"/>
        <v>0</v>
      </c>
      <c r="CX32" s="2">
        <f t="shared" si="36"/>
        <v>0</v>
      </c>
      <c r="CY32" s="2">
        <f t="shared" si="37"/>
        <v>85.721999999999994</v>
      </c>
      <c r="CZ32" s="2">
        <f t="shared" si="38"/>
        <v>52.751999999999995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1013</v>
      </c>
      <c r="DV32" s="2" t="s">
        <v>15</v>
      </c>
      <c r="DW32" s="2" t="s">
        <v>15</v>
      </c>
      <c r="DX32" s="2">
        <v>1</v>
      </c>
      <c r="DY32" s="2"/>
      <c r="DZ32" s="2"/>
      <c r="EA32" s="2"/>
      <c r="EB32" s="2"/>
      <c r="EC32" s="2"/>
      <c r="ED32" s="2"/>
      <c r="EE32" s="2">
        <v>32653283</v>
      </c>
      <c r="EF32" s="2">
        <v>5</v>
      </c>
      <c r="EG32" s="2" t="s">
        <v>43</v>
      </c>
      <c r="EH32" s="2">
        <v>0</v>
      </c>
      <c r="EI32" s="2" t="s">
        <v>3</v>
      </c>
      <c r="EJ32" s="2">
        <v>4</v>
      </c>
      <c r="EK32" s="2">
        <v>200001</v>
      </c>
      <c r="EL32" s="2" t="s">
        <v>44</v>
      </c>
      <c r="EM32" s="2" t="s">
        <v>45</v>
      </c>
      <c r="EN32" s="2"/>
      <c r="EO32" s="2" t="s">
        <v>3</v>
      </c>
      <c r="EP32" s="2"/>
      <c r="EQ32" s="2">
        <v>0</v>
      </c>
      <c r="ER32" s="2">
        <v>65.94</v>
      </c>
      <c r="ES32" s="2">
        <v>0</v>
      </c>
      <c r="ET32" s="2">
        <v>0</v>
      </c>
      <c r="EU32" s="2">
        <v>0</v>
      </c>
      <c r="EV32" s="2">
        <v>65.94</v>
      </c>
      <c r="EW32" s="2">
        <v>5.4</v>
      </c>
      <c r="EX32" s="2">
        <v>0</v>
      </c>
      <c r="EY32" s="2">
        <v>0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39"/>
        <v>0</v>
      </c>
      <c r="FS32" s="2">
        <v>0</v>
      </c>
      <c r="FT32" s="2"/>
      <c r="FU32" s="2"/>
      <c r="FV32" s="2"/>
      <c r="FW32" s="2"/>
      <c r="FX32" s="2">
        <v>65</v>
      </c>
      <c r="FY32" s="2">
        <v>40</v>
      </c>
      <c r="FZ32" s="2"/>
      <c r="GA32" s="2" t="s">
        <v>3</v>
      </c>
      <c r="GB32" s="2"/>
      <c r="GC32" s="2"/>
      <c r="GD32" s="2">
        <v>0</v>
      </c>
      <c r="GE32" s="2"/>
      <c r="GF32" s="2">
        <v>-237667876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0"/>
        <v>0</v>
      </c>
      <c r="GM32" s="2">
        <f t="shared" si="41"/>
        <v>270.35000000000002</v>
      </c>
      <c r="GN32" s="2">
        <f t="shared" si="42"/>
        <v>0</v>
      </c>
      <c r="GO32" s="2">
        <f t="shared" si="43"/>
        <v>0</v>
      </c>
      <c r="GP32" s="2">
        <f t="shared" si="44"/>
        <v>270.35000000000002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45"/>
        <v>0</v>
      </c>
      <c r="GW32" s="2">
        <v>1</v>
      </c>
      <c r="GX32" s="2">
        <f t="shared" si="46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ROW(SmtRes!A50)</f>
        <v>50</v>
      </c>
      <c r="D33">
        <f>ROW(EtalonRes!A94)</f>
        <v>94</v>
      </c>
      <c r="E33" t="s">
        <v>39</v>
      </c>
      <c r="F33" t="s">
        <v>40</v>
      </c>
      <c r="G33" t="s">
        <v>41</v>
      </c>
      <c r="H33" t="s">
        <v>15</v>
      </c>
      <c r="I33">
        <f>'1.Смета.или.Акт'!E80</f>
        <v>2</v>
      </c>
      <c r="J33">
        <v>0</v>
      </c>
      <c r="O33">
        <f t="shared" si="14"/>
        <v>2413.4</v>
      </c>
      <c r="P33">
        <f t="shared" si="15"/>
        <v>0</v>
      </c>
      <c r="Q33">
        <f t="shared" si="16"/>
        <v>0</v>
      </c>
      <c r="R33">
        <f t="shared" si="17"/>
        <v>0</v>
      </c>
      <c r="S33">
        <f t="shared" si="18"/>
        <v>2413.4</v>
      </c>
      <c r="T33">
        <f t="shared" si="19"/>
        <v>0</v>
      </c>
      <c r="U33">
        <f t="shared" si="20"/>
        <v>10.8</v>
      </c>
      <c r="V33">
        <f t="shared" si="21"/>
        <v>0</v>
      </c>
      <c r="W33">
        <f t="shared" si="22"/>
        <v>0</v>
      </c>
      <c r="X33">
        <f t="shared" si="23"/>
        <v>1327.37</v>
      </c>
      <c r="Y33">
        <f t="shared" si="24"/>
        <v>772.29</v>
      </c>
      <c r="AA33">
        <v>34712840</v>
      </c>
      <c r="AB33">
        <f t="shared" si="25"/>
        <v>65.94</v>
      </c>
      <c r="AC33">
        <f>ROUND((ES33),2)</f>
        <v>0</v>
      </c>
      <c r="AD33">
        <f t="shared" si="47"/>
        <v>0</v>
      </c>
      <c r="AE33">
        <f t="shared" si="48"/>
        <v>0</v>
      </c>
      <c r="AF33">
        <f t="shared" si="49"/>
        <v>65.94</v>
      </c>
      <c r="AG33">
        <f t="shared" si="26"/>
        <v>0</v>
      </c>
      <c r="AH33">
        <f t="shared" si="50"/>
        <v>5.4</v>
      </c>
      <c r="AI33">
        <f t="shared" si="51"/>
        <v>0</v>
      </c>
      <c r="AJ33">
        <f t="shared" si="27"/>
        <v>0</v>
      </c>
      <c r="AK33">
        <f>AL33+AM33+AO33</f>
        <v>65.94</v>
      </c>
      <c r="AL33">
        <v>0</v>
      </c>
      <c r="AM33">
        <v>0</v>
      </c>
      <c r="AN33">
        <v>0</v>
      </c>
      <c r="AO33" s="52">
        <f>'1.Смета.или.Акт'!F81</f>
        <v>65.94</v>
      </c>
      <c r="AP33">
        <v>0</v>
      </c>
      <c r="AQ33">
        <f>'1.Смета.или.Акт'!E84</f>
        <v>5.4</v>
      </c>
      <c r="AR33">
        <v>0</v>
      </c>
      <c r="AS33">
        <v>0</v>
      </c>
      <c r="AT33">
        <v>55</v>
      </c>
      <c r="AU33">
        <v>32</v>
      </c>
      <c r="AV33">
        <v>1</v>
      </c>
      <c r="AW33">
        <v>1</v>
      </c>
      <c r="AZ33">
        <v>1</v>
      </c>
      <c r="BA33">
        <f>'1.Смета.или.Акт'!J81</f>
        <v>18.3</v>
      </c>
      <c r="BB33">
        <v>18.3</v>
      </c>
      <c r="BC33">
        <v>18.3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4</v>
      </c>
      <c r="BJ33" t="s">
        <v>42</v>
      </c>
      <c r="BM33">
        <v>200001</v>
      </c>
      <c r="BN33">
        <v>0</v>
      </c>
      <c r="BO33" t="s">
        <v>3</v>
      </c>
      <c r="BP33">
        <v>0</v>
      </c>
      <c r="BQ33">
        <v>5</v>
      </c>
      <c r="BR33">
        <v>0</v>
      </c>
      <c r="BS33"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65</v>
      </c>
      <c r="CA33">
        <v>40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28"/>
        <v>2413.4</v>
      </c>
      <c r="CQ33">
        <f t="shared" si="29"/>
        <v>0</v>
      </c>
      <c r="CR33">
        <f t="shared" si="30"/>
        <v>0</v>
      </c>
      <c r="CS33">
        <f t="shared" si="31"/>
        <v>0</v>
      </c>
      <c r="CT33">
        <f t="shared" si="32"/>
        <v>1206.702</v>
      </c>
      <c r="CU33">
        <f t="shared" si="33"/>
        <v>0</v>
      </c>
      <c r="CV33">
        <f t="shared" si="34"/>
        <v>5.4</v>
      </c>
      <c r="CW33">
        <f t="shared" si="35"/>
        <v>0</v>
      </c>
      <c r="CX33">
        <f t="shared" si="36"/>
        <v>0</v>
      </c>
      <c r="CY33">
        <f t="shared" si="37"/>
        <v>1327.37</v>
      </c>
      <c r="CZ33">
        <f t="shared" si="38"/>
        <v>772.28800000000001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15</v>
      </c>
      <c r="DW33" t="str">
        <f>'1.Смета.или.Акт'!D80</f>
        <v>ШТ</v>
      </c>
      <c r="DX33">
        <v>1</v>
      </c>
      <c r="EE33">
        <v>32653283</v>
      </c>
      <c r="EF33">
        <v>5</v>
      </c>
      <c r="EG33" t="s">
        <v>43</v>
      </c>
      <c r="EH33">
        <v>0</v>
      </c>
      <c r="EI33" t="s">
        <v>3</v>
      </c>
      <c r="EJ33">
        <v>4</v>
      </c>
      <c r="EK33">
        <v>200001</v>
      </c>
      <c r="EL33" t="s">
        <v>44</v>
      </c>
      <c r="EM33" t="s">
        <v>45</v>
      </c>
      <c r="EO33" t="s">
        <v>3</v>
      </c>
      <c r="EQ33">
        <v>0</v>
      </c>
      <c r="ER33">
        <f>ES33+ET33+EV33</f>
        <v>65.94</v>
      </c>
      <c r="ES33">
        <v>0</v>
      </c>
      <c r="ET33">
        <v>0</v>
      </c>
      <c r="EU33">
        <v>0</v>
      </c>
      <c r="EV33" s="52">
        <f>'1.Смета.или.Акт'!F81</f>
        <v>65.94</v>
      </c>
      <c r="EW33">
        <f>'1.Смета.или.Акт'!E84</f>
        <v>5.4</v>
      </c>
      <c r="EX33">
        <v>0</v>
      </c>
      <c r="EY33">
        <v>0</v>
      </c>
      <c r="FQ33">
        <v>0</v>
      </c>
      <c r="FR33">
        <f t="shared" si="39"/>
        <v>0</v>
      </c>
      <c r="FS33">
        <v>0</v>
      </c>
      <c r="FV33" t="s">
        <v>24</v>
      </c>
      <c r="FW33" t="s">
        <v>25</v>
      </c>
      <c r="FX33">
        <v>65</v>
      </c>
      <c r="FY33">
        <v>40</v>
      </c>
      <c r="GA33" t="s">
        <v>3</v>
      </c>
      <c r="GD33">
        <v>0</v>
      </c>
      <c r="GF33">
        <v>-237667876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0"/>
        <v>0</v>
      </c>
      <c r="GM33">
        <f t="shared" si="41"/>
        <v>4513.0600000000004</v>
      </c>
      <c r="GN33">
        <f t="shared" si="42"/>
        <v>0</v>
      </c>
      <c r="GO33">
        <f t="shared" si="43"/>
        <v>0</v>
      </c>
      <c r="GP33">
        <f t="shared" si="44"/>
        <v>4513.0600000000004</v>
      </c>
      <c r="GR33">
        <v>0</v>
      </c>
      <c r="GS33">
        <v>3</v>
      </c>
      <c r="GT33">
        <v>0</v>
      </c>
      <c r="GU33" t="s">
        <v>3</v>
      </c>
      <c r="GV33">
        <f t="shared" si="45"/>
        <v>0</v>
      </c>
      <c r="GW33">
        <v>18.3</v>
      </c>
      <c r="GX33">
        <f t="shared" si="46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ROW(SmtRes!A55)</f>
        <v>55</v>
      </c>
      <c r="D34" s="2">
        <f>ROW(EtalonRes!A104)</f>
        <v>104</v>
      </c>
      <c r="E34" s="2" t="s">
        <v>46</v>
      </c>
      <c r="F34" s="2" t="s">
        <v>47</v>
      </c>
      <c r="G34" s="2" t="s">
        <v>48</v>
      </c>
      <c r="H34" s="2" t="s">
        <v>15</v>
      </c>
      <c r="I34" s="2">
        <f>'1.Смета.или.Акт'!E86</f>
        <v>1</v>
      </c>
      <c r="J34" s="2">
        <v>0</v>
      </c>
      <c r="K34" s="2"/>
      <c r="L34" s="2"/>
      <c r="M34" s="2"/>
      <c r="N34" s="2"/>
      <c r="O34" s="2">
        <f t="shared" si="14"/>
        <v>54.54</v>
      </c>
      <c r="P34" s="2">
        <f t="shared" si="15"/>
        <v>0.01</v>
      </c>
      <c r="Q34" s="2">
        <f t="shared" si="16"/>
        <v>31.52</v>
      </c>
      <c r="R34" s="2">
        <f t="shared" si="17"/>
        <v>3.51</v>
      </c>
      <c r="S34" s="2">
        <f t="shared" si="18"/>
        <v>23.01</v>
      </c>
      <c r="T34" s="2">
        <f t="shared" si="19"/>
        <v>0</v>
      </c>
      <c r="U34" s="2">
        <f t="shared" si="20"/>
        <v>2.3199999999999998</v>
      </c>
      <c r="V34" s="2">
        <f t="shared" si="21"/>
        <v>0.28000000000000003</v>
      </c>
      <c r="W34" s="2">
        <f t="shared" si="22"/>
        <v>0</v>
      </c>
      <c r="X34" s="2">
        <f t="shared" si="23"/>
        <v>25.19</v>
      </c>
      <c r="Y34" s="2">
        <f t="shared" si="24"/>
        <v>17.239999999999998</v>
      </c>
      <c r="Z34" s="2"/>
      <c r="AA34" s="2">
        <v>34712839</v>
      </c>
      <c r="AB34" s="2">
        <f t="shared" si="25"/>
        <v>54.54</v>
      </c>
      <c r="AC34" s="2">
        <f>ROUND((ES34+(SUM(SmtRes!BC51:'SmtRes'!BC55)+SUM(EtalonRes!AL95:'EtalonRes'!AL104))),2)</f>
        <v>0.01</v>
      </c>
      <c r="AD34" s="2">
        <f t="shared" si="47"/>
        <v>31.52</v>
      </c>
      <c r="AE34" s="2">
        <f t="shared" si="48"/>
        <v>3.51</v>
      </c>
      <c r="AF34" s="2">
        <f t="shared" si="49"/>
        <v>23.01</v>
      </c>
      <c r="AG34" s="2">
        <f t="shared" si="26"/>
        <v>0</v>
      </c>
      <c r="AH34" s="2">
        <f t="shared" si="50"/>
        <v>2.3199999999999998</v>
      </c>
      <c r="AI34" s="2">
        <f t="shared" si="51"/>
        <v>0.28000000000000003</v>
      </c>
      <c r="AJ34" s="2">
        <f t="shared" si="27"/>
        <v>0</v>
      </c>
      <c r="AK34" s="2">
        <v>230.95</v>
      </c>
      <c r="AL34" s="2">
        <v>176.42</v>
      </c>
      <c r="AM34" s="2">
        <v>31.52</v>
      </c>
      <c r="AN34" s="2">
        <v>3.51</v>
      </c>
      <c r="AO34" s="2">
        <v>23.01</v>
      </c>
      <c r="AP34" s="2">
        <v>0</v>
      </c>
      <c r="AQ34" s="2">
        <v>2.3199999999999998</v>
      </c>
      <c r="AR34" s="2">
        <v>0.28000000000000003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49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28"/>
        <v>54.540000000000006</v>
      </c>
      <c r="CQ34" s="2">
        <f t="shared" si="29"/>
        <v>0.01</v>
      </c>
      <c r="CR34" s="2">
        <f t="shared" si="30"/>
        <v>31.52</v>
      </c>
      <c r="CS34" s="2">
        <f t="shared" si="31"/>
        <v>3.51</v>
      </c>
      <c r="CT34" s="2">
        <f t="shared" si="32"/>
        <v>23.01</v>
      </c>
      <c r="CU34" s="2">
        <f t="shared" si="33"/>
        <v>0</v>
      </c>
      <c r="CV34" s="2">
        <f t="shared" si="34"/>
        <v>2.3199999999999998</v>
      </c>
      <c r="CW34" s="2">
        <f t="shared" si="35"/>
        <v>0.28000000000000003</v>
      </c>
      <c r="CX34" s="2">
        <f t="shared" si="36"/>
        <v>0</v>
      </c>
      <c r="CY34" s="2">
        <f t="shared" si="37"/>
        <v>25.194000000000003</v>
      </c>
      <c r="CZ34" s="2">
        <f t="shared" si="38"/>
        <v>17.238000000000003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1013</v>
      </c>
      <c r="DV34" s="2" t="s">
        <v>15</v>
      </c>
      <c r="DW34" s="2" t="s">
        <v>15</v>
      </c>
      <c r="DX34" s="2">
        <v>1</v>
      </c>
      <c r="DY34" s="2"/>
      <c r="DZ34" s="2"/>
      <c r="EA34" s="2"/>
      <c r="EB34" s="2"/>
      <c r="EC34" s="2"/>
      <c r="ED34" s="2"/>
      <c r="EE34" s="2">
        <v>32653241</v>
      </c>
      <c r="EF34" s="2">
        <v>2</v>
      </c>
      <c r="EG34" s="2" t="s">
        <v>20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21</v>
      </c>
      <c r="EM34" s="2" t="s">
        <v>22</v>
      </c>
      <c r="EN34" s="2"/>
      <c r="EO34" s="2" t="s">
        <v>3</v>
      </c>
      <c r="EP34" s="2"/>
      <c r="EQ34" s="2">
        <v>0</v>
      </c>
      <c r="ER34" s="2">
        <v>230.95</v>
      </c>
      <c r="ES34" s="2">
        <v>176.42</v>
      </c>
      <c r="ET34" s="2">
        <v>31.52</v>
      </c>
      <c r="EU34" s="2">
        <v>3.51</v>
      </c>
      <c r="EV34" s="2">
        <v>23.01</v>
      </c>
      <c r="EW34" s="2">
        <v>2.3199999999999998</v>
      </c>
      <c r="EX34" s="2">
        <v>0.28000000000000003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39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0</v>
      </c>
      <c r="GE34" s="2"/>
      <c r="GF34" s="2">
        <v>1030820299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0"/>
        <v>0</v>
      </c>
      <c r="GM34" s="2">
        <f t="shared" si="41"/>
        <v>96.97</v>
      </c>
      <c r="GN34" s="2">
        <f t="shared" si="42"/>
        <v>0</v>
      </c>
      <c r="GO34" s="2">
        <f t="shared" si="43"/>
        <v>96.97</v>
      </c>
      <c r="GP34" s="2">
        <f t="shared" si="44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45"/>
        <v>0</v>
      </c>
      <c r="GW34" s="2">
        <v>1</v>
      </c>
      <c r="GX34" s="2">
        <f t="shared" si="46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ROW(SmtRes!A60)</f>
        <v>60</v>
      </c>
      <c r="D35">
        <f>ROW(EtalonRes!A114)</f>
        <v>114</v>
      </c>
      <c r="E35" t="s">
        <v>46</v>
      </c>
      <c r="F35" t="s">
        <v>47</v>
      </c>
      <c r="G35" t="s">
        <v>48</v>
      </c>
      <c r="H35" t="s">
        <v>15</v>
      </c>
      <c r="I35">
        <f>'1.Смета.или.Акт'!E86</f>
        <v>1</v>
      </c>
      <c r="J35">
        <v>0</v>
      </c>
      <c r="O35">
        <f t="shared" si="14"/>
        <v>815.16</v>
      </c>
      <c r="P35">
        <f t="shared" si="15"/>
        <v>0.08</v>
      </c>
      <c r="Q35">
        <f t="shared" si="16"/>
        <v>394</v>
      </c>
      <c r="R35">
        <f t="shared" si="17"/>
        <v>64.23</v>
      </c>
      <c r="S35">
        <f t="shared" si="18"/>
        <v>421.08</v>
      </c>
      <c r="T35">
        <f t="shared" si="19"/>
        <v>0</v>
      </c>
      <c r="U35">
        <f t="shared" si="20"/>
        <v>2.3199999999999998</v>
      </c>
      <c r="V35">
        <f t="shared" si="21"/>
        <v>0.28000000000000003</v>
      </c>
      <c r="W35">
        <f t="shared" si="22"/>
        <v>0</v>
      </c>
      <c r="X35">
        <f t="shared" si="23"/>
        <v>393.1</v>
      </c>
      <c r="Y35">
        <f t="shared" si="24"/>
        <v>252.36</v>
      </c>
      <c r="AA35">
        <v>34712840</v>
      </c>
      <c r="AB35">
        <f t="shared" si="25"/>
        <v>54.54</v>
      </c>
      <c r="AC35">
        <f>ROUND((ES35+(SUM(SmtRes!BC56:'SmtRes'!BC60)+SUM(EtalonRes!AL105:'EtalonRes'!AL114))),2)</f>
        <v>0.01</v>
      </c>
      <c r="AD35">
        <f t="shared" si="47"/>
        <v>31.52</v>
      </c>
      <c r="AE35">
        <f t="shared" si="48"/>
        <v>3.51</v>
      </c>
      <c r="AF35">
        <f t="shared" si="49"/>
        <v>23.01</v>
      </c>
      <c r="AG35">
        <f t="shared" si="26"/>
        <v>0</v>
      </c>
      <c r="AH35">
        <f t="shared" si="50"/>
        <v>2.3199999999999998</v>
      </c>
      <c r="AI35">
        <f t="shared" si="51"/>
        <v>0.28000000000000003</v>
      </c>
      <c r="AJ35">
        <f t="shared" si="27"/>
        <v>0</v>
      </c>
      <c r="AK35">
        <f>AL35+AM35+AO35</f>
        <v>230.95</v>
      </c>
      <c r="AL35" s="52">
        <f>'1.Смета.или.Акт'!F90</f>
        <v>176.42</v>
      </c>
      <c r="AM35" s="52">
        <f>'1.Смета.или.Акт'!F88</f>
        <v>31.52</v>
      </c>
      <c r="AN35" s="52">
        <f>'1.Смета.или.Акт'!F89</f>
        <v>3.51</v>
      </c>
      <c r="AO35" s="52">
        <f>'1.Смета.или.Акт'!F87</f>
        <v>23.01</v>
      </c>
      <c r="AP35">
        <v>0</v>
      </c>
      <c r="AQ35">
        <f>'1.Смета.или.Акт'!E93</f>
        <v>2.3199999999999998</v>
      </c>
      <c r="AR35">
        <v>0.28000000000000003</v>
      </c>
      <c r="AS35">
        <v>0</v>
      </c>
      <c r="AT35">
        <v>81</v>
      </c>
      <c r="AU35">
        <v>52</v>
      </c>
      <c r="AV35">
        <v>1</v>
      </c>
      <c r="AW35">
        <v>1</v>
      </c>
      <c r="AZ35">
        <v>1</v>
      </c>
      <c r="BA35">
        <f>'1.Смета.или.Акт'!J87</f>
        <v>18.3</v>
      </c>
      <c r="BB35">
        <f>'1.Смета.или.Акт'!J88</f>
        <v>12.5</v>
      </c>
      <c r="BC35">
        <f>'1.Смета.или.Акт'!J90</f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49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'1.Смета.или.Акт'!J89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28"/>
        <v>815.16</v>
      </c>
      <c r="CQ35">
        <f t="shared" si="29"/>
        <v>7.4999999999999997E-2</v>
      </c>
      <c r="CR35">
        <f t="shared" si="30"/>
        <v>394</v>
      </c>
      <c r="CS35">
        <f t="shared" si="31"/>
        <v>64.233000000000004</v>
      </c>
      <c r="CT35">
        <f t="shared" si="32"/>
        <v>421.08300000000003</v>
      </c>
      <c r="CU35">
        <f t="shared" si="33"/>
        <v>0</v>
      </c>
      <c r="CV35">
        <f t="shared" si="34"/>
        <v>2.3199999999999998</v>
      </c>
      <c r="CW35">
        <f t="shared" si="35"/>
        <v>0.28000000000000003</v>
      </c>
      <c r="CX35">
        <f t="shared" si="36"/>
        <v>0</v>
      </c>
      <c r="CY35">
        <f t="shared" si="37"/>
        <v>393.10110000000003</v>
      </c>
      <c r="CZ35">
        <f t="shared" si="38"/>
        <v>252.3612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15</v>
      </c>
      <c r="DW35" t="str">
        <f>'1.Смета.или.Акт'!D86</f>
        <v>ШТ</v>
      </c>
      <c r="DX35">
        <v>1</v>
      </c>
      <c r="EE35">
        <v>32653241</v>
      </c>
      <c r="EF35">
        <v>2</v>
      </c>
      <c r="EG35" t="s">
        <v>20</v>
      </c>
      <c r="EH35">
        <v>0</v>
      </c>
      <c r="EI35" t="s">
        <v>3</v>
      </c>
      <c r="EJ35">
        <v>2</v>
      </c>
      <c r="EK35">
        <v>108001</v>
      </c>
      <c r="EL35" t="s">
        <v>21</v>
      </c>
      <c r="EM35" t="s">
        <v>22</v>
      </c>
      <c r="EO35" t="s">
        <v>3</v>
      </c>
      <c r="EQ35">
        <v>0</v>
      </c>
      <c r="ER35">
        <f>ES35+ET35+EV35</f>
        <v>230.95</v>
      </c>
      <c r="ES35" s="52">
        <f>'1.Смета.или.Акт'!F90</f>
        <v>176.42</v>
      </c>
      <c r="ET35" s="52">
        <f>'1.Смета.или.Акт'!F88</f>
        <v>31.52</v>
      </c>
      <c r="EU35" s="52">
        <f>'1.Смета.или.Акт'!F89</f>
        <v>3.51</v>
      </c>
      <c r="EV35" s="52">
        <f>'1.Смета.или.Акт'!F87</f>
        <v>23.01</v>
      </c>
      <c r="EW35">
        <f>'1.Смета.или.Акт'!E93</f>
        <v>2.3199999999999998</v>
      </c>
      <c r="EX35">
        <v>0.28000000000000003</v>
      </c>
      <c r="EY35">
        <v>1</v>
      </c>
      <c r="FQ35">
        <v>0</v>
      </c>
      <c r="FR35">
        <f t="shared" si="39"/>
        <v>0</v>
      </c>
      <c r="FS35">
        <v>0</v>
      </c>
      <c r="FV35" t="s">
        <v>24</v>
      </c>
      <c r="FW35" t="s">
        <v>25</v>
      </c>
      <c r="FX35">
        <v>95</v>
      </c>
      <c r="FY35">
        <v>65</v>
      </c>
      <c r="GA35" t="s">
        <v>3</v>
      </c>
      <c r="GD35">
        <v>0</v>
      </c>
      <c r="GF35">
        <v>1030820299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0"/>
        <v>0</v>
      </c>
      <c r="GM35">
        <f t="shared" si="41"/>
        <v>1460.62</v>
      </c>
      <c r="GN35">
        <f t="shared" si="42"/>
        <v>0</v>
      </c>
      <c r="GO35">
        <f t="shared" si="43"/>
        <v>1460.62</v>
      </c>
      <c r="GP35">
        <f t="shared" si="44"/>
        <v>0</v>
      </c>
      <c r="GR35">
        <v>0</v>
      </c>
      <c r="GS35">
        <v>3</v>
      </c>
      <c r="GT35">
        <v>0</v>
      </c>
      <c r="GU35" t="s">
        <v>3</v>
      </c>
      <c r="GV35">
        <f t="shared" si="45"/>
        <v>0</v>
      </c>
      <c r="GW35">
        <v>18.3</v>
      </c>
      <c r="GX35">
        <f t="shared" si="46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ROW(SmtRes!A63)</f>
        <v>63</v>
      </c>
      <c r="D36" s="2">
        <f>ROW(EtalonRes!A117)</f>
        <v>117</v>
      </c>
      <c r="E36" s="2" t="s">
        <v>50</v>
      </c>
      <c r="F36" s="2" t="s">
        <v>51</v>
      </c>
      <c r="G36" s="2" t="s">
        <v>52</v>
      </c>
      <c r="H36" s="2" t="s">
        <v>15</v>
      </c>
      <c r="I36" s="2">
        <f>'1.Смета.или.Акт'!E95</f>
        <v>1</v>
      </c>
      <c r="J36" s="2">
        <v>0</v>
      </c>
      <c r="K36" s="2"/>
      <c r="L36" s="2"/>
      <c r="M36" s="2"/>
      <c r="N36" s="2"/>
      <c r="O36" s="2">
        <f t="shared" si="14"/>
        <v>263.77999999999997</v>
      </c>
      <c r="P36" s="2">
        <f t="shared" si="15"/>
        <v>0</v>
      </c>
      <c r="Q36" s="2">
        <f t="shared" si="16"/>
        <v>0</v>
      </c>
      <c r="R36" s="2">
        <f t="shared" si="17"/>
        <v>0</v>
      </c>
      <c r="S36" s="2">
        <f t="shared" si="18"/>
        <v>263.77999999999997</v>
      </c>
      <c r="T36" s="2">
        <f t="shared" si="19"/>
        <v>0</v>
      </c>
      <c r="U36" s="2">
        <f t="shared" si="20"/>
        <v>21.6</v>
      </c>
      <c r="V36" s="2">
        <f t="shared" si="21"/>
        <v>0</v>
      </c>
      <c r="W36" s="2">
        <f t="shared" si="22"/>
        <v>0</v>
      </c>
      <c r="X36" s="2">
        <f t="shared" si="23"/>
        <v>171.46</v>
      </c>
      <c r="Y36" s="2">
        <f t="shared" si="24"/>
        <v>105.51</v>
      </c>
      <c r="Z36" s="2"/>
      <c r="AA36" s="2">
        <v>34712839</v>
      </c>
      <c r="AB36" s="2">
        <f t="shared" si="25"/>
        <v>263.77999999999997</v>
      </c>
      <c r="AC36" s="2">
        <f t="shared" ref="AC36:AC51" si="52">ROUND((ES36),2)</f>
        <v>0</v>
      </c>
      <c r="AD36" s="2">
        <f t="shared" si="47"/>
        <v>0</v>
      </c>
      <c r="AE36" s="2">
        <f t="shared" si="48"/>
        <v>0</v>
      </c>
      <c r="AF36" s="2">
        <f t="shared" si="49"/>
        <v>263.77999999999997</v>
      </c>
      <c r="AG36" s="2">
        <f t="shared" si="26"/>
        <v>0</v>
      </c>
      <c r="AH36" s="2">
        <f t="shared" si="50"/>
        <v>21.6</v>
      </c>
      <c r="AI36" s="2">
        <f t="shared" si="51"/>
        <v>0</v>
      </c>
      <c r="AJ36" s="2">
        <f t="shared" si="27"/>
        <v>0</v>
      </c>
      <c r="AK36" s="2">
        <v>263.77999999999997</v>
      </c>
      <c r="AL36" s="2">
        <v>0</v>
      </c>
      <c r="AM36" s="2">
        <v>0</v>
      </c>
      <c r="AN36" s="2">
        <v>0</v>
      </c>
      <c r="AO36" s="2">
        <v>263.77999999999997</v>
      </c>
      <c r="AP36" s="2">
        <v>0</v>
      </c>
      <c r="AQ36" s="2">
        <v>21.6</v>
      </c>
      <c r="AR36" s="2">
        <v>0</v>
      </c>
      <c r="AS36" s="2">
        <v>0</v>
      </c>
      <c r="AT36" s="2">
        <v>65</v>
      </c>
      <c r="AU36" s="2">
        <v>40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4</v>
      </c>
      <c r="BJ36" s="2" t="s">
        <v>53</v>
      </c>
      <c r="BK36" s="2"/>
      <c r="BL36" s="2"/>
      <c r="BM36" s="2">
        <v>200001</v>
      </c>
      <c r="BN36" s="2">
        <v>0</v>
      </c>
      <c r="BO36" s="2" t="s">
        <v>3</v>
      </c>
      <c r="BP36" s="2">
        <v>0</v>
      </c>
      <c r="BQ36" s="2">
        <v>5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65</v>
      </c>
      <c r="CA36" s="2">
        <v>40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28"/>
        <v>263.77999999999997</v>
      </c>
      <c r="CQ36" s="2">
        <f t="shared" si="29"/>
        <v>0</v>
      </c>
      <c r="CR36" s="2">
        <f t="shared" si="30"/>
        <v>0</v>
      </c>
      <c r="CS36" s="2">
        <f t="shared" si="31"/>
        <v>0</v>
      </c>
      <c r="CT36" s="2">
        <f t="shared" si="32"/>
        <v>263.77999999999997</v>
      </c>
      <c r="CU36" s="2">
        <f t="shared" si="33"/>
        <v>0</v>
      </c>
      <c r="CV36" s="2">
        <f t="shared" si="34"/>
        <v>21.6</v>
      </c>
      <c r="CW36" s="2">
        <f t="shared" si="35"/>
        <v>0</v>
      </c>
      <c r="CX36" s="2">
        <f t="shared" si="36"/>
        <v>0</v>
      </c>
      <c r="CY36" s="2">
        <f t="shared" si="37"/>
        <v>171.45699999999997</v>
      </c>
      <c r="CZ36" s="2">
        <f t="shared" si="38"/>
        <v>105.51199999999999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15</v>
      </c>
      <c r="DW36" s="2" t="s">
        <v>15</v>
      </c>
      <c r="DX36" s="2">
        <v>1</v>
      </c>
      <c r="DY36" s="2"/>
      <c r="DZ36" s="2"/>
      <c r="EA36" s="2"/>
      <c r="EB36" s="2"/>
      <c r="EC36" s="2"/>
      <c r="ED36" s="2"/>
      <c r="EE36" s="2">
        <v>32653283</v>
      </c>
      <c r="EF36" s="2">
        <v>5</v>
      </c>
      <c r="EG36" s="2" t="s">
        <v>43</v>
      </c>
      <c r="EH36" s="2">
        <v>0</v>
      </c>
      <c r="EI36" s="2" t="s">
        <v>3</v>
      </c>
      <c r="EJ36" s="2">
        <v>4</v>
      </c>
      <c r="EK36" s="2">
        <v>200001</v>
      </c>
      <c r="EL36" s="2" t="s">
        <v>44</v>
      </c>
      <c r="EM36" s="2" t="s">
        <v>45</v>
      </c>
      <c r="EN36" s="2"/>
      <c r="EO36" s="2" t="s">
        <v>3</v>
      </c>
      <c r="EP36" s="2"/>
      <c r="EQ36" s="2">
        <v>0</v>
      </c>
      <c r="ER36" s="2">
        <v>263.77999999999997</v>
      </c>
      <c r="ES36" s="2">
        <v>0</v>
      </c>
      <c r="ET36" s="2">
        <v>0</v>
      </c>
      <c r="EU36" s="2">
        <v>0</v>
      </c>
      <c r="EV36" s="2">
        <v>263.77999999999997</v>
      </c>
      <c r="EW36" s="2">
        <v>21.6</v>
      </c>
      <c r="EX36" s="2">
        <v>0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39"/>
        <v>0</v>
      </c>
      <c r="FS36" s="2">
        <v>0</v>
      </c>
      <c r="FT36" s="2"/>
      <c r="FU36" s="2"/>
      <c r="FV36" s="2"/>
      <c r="FW36" s="2"/>
      <c r="FX36" s="2">
        <v>65</v>
      </c>
      <c r="FY36" s="2">
        <v>40</v>
      </c>
      <c r="FZ36" s="2"/>
      <c r="GA36" s="2" t="s">
        <v>3</v>
      </c>
      <c r="GB36" s="2"/>
      <c r="GC36" s="2"/>
      <c r="GD36" s="2">
        <v>0</v>
      </c>
      <c r="GE36" s="2"/>
      <c r="GF36" s="2">
        <v>1691174342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0"/>
        <v>0</v>
      </c>
      <c r="GM36" s="2">
        <f t="shared" si="41"/>
        <v>540.75</v>
      </c>
      <c r="GN36" s="2">
        <f t="shared" si="42"/>
        <v>0</v>
      </c>
      <c r="GO36" s="2">
        <f t="shared" si="43"/>
        <v>0</v>
      </c>
      <c r="GP36" s="2">
        <f t="shared" si="44"/>
        <v>540.75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45"/>
        <v>0</v>
      </c>
      <c r="GW36" s="2">
        <v>1</v>
      </c>
      <c r="GX36" s="2">
        <f t="shared" si="46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ROW(SmtRes!A66)</f>
        <v>66</v>
      </c>
      <c r="D37">
        <f>ROW(EtalonRes!A120)</f>
        <v>120</v>
      </c>
      <c r="E37" t="s">
        <v>50</v>
      </c>
      <c r="F37" t="s">
        <v>51</v>
      </c>
      <c r="G37" t="s">
        <v>52</v>
      </c>
      <c r="H37" t="s">
        <v>15</v>
      </c>
      <c r="I37">
        <f>'1.Смета.или.Акт'!E95</f>
        <v>1</v>
      </c>
      <c r="J37">
        <v>0</v>
      </c>
      <c r="O37">
        <f t="shared" si="14"/>
        <v>4827.17</v>
      </c>
      <c r="P37">
        <f t="shared" si="15"/>
        <v>0</v>
      </c>
      <c r="Q37">
        <f t="shared" si="16"/>
        <v>0</v>
      </c>
      <c r="R37">
        <f t="shared" si="17"/>
        <v>0</v>
      </c>
      <c r="S37">
        <f t="shared" si="18"/>
        <v>4827.17</v>
      </c>
      <c r="T37">
        <f t="shared" si="19"/>
        <v>0</v>
      </c>
      <c r="U37">
        <f t="shared" si="20"/>
        <v>21.6</v>
      </c>
      <c r="V37">
        <f t="shared" si="21"/>
        <v>0</v>
      </c>
      <c r="W37">
        <f t="shared" si="22"/>
        <v>0</v>
      </c>
      <c r="X37">
        <f t="shared" si="23"/>
        <v>2654.94</v>
      </c>
      <c r="Y37">
        <f t="shared" si="24"/>
        <v>1544.69</v>
      </c>
      <c r="AA37">
        <v>34712840</v>
      </c>
      <c r="AB37">
        <f t="shared" si="25"/>
        <v>263.77999999999997</v>
      </c>
      <c r="AC37">
        <f t="shared" si="52"/>
        <v>0</v>
      </c>
      <c r="AD37">
        <f t="shared" si="47"/>
        <v>0</v>
      </c>
      <c r="AE37">
        <f t="shared" si="48"/>
        <v>0</v>
      </c>
      <c r="AF37">
        <f t="shared" si="49"/>
        <v>263.77999999999997</v>
      </c>
      <c r="AG37">
        <f t="shared" si="26"/>
        <v>0</v>
      </c>
      <c r="AH37">
        <f t="shared" si="50"/>
        <v>21.6</v>
      </c>
      <c r="AI37">
        <f t="shared" si="51"/>
        <v>0</v>
      </c>
      <c r="AJ37">
        <f t="shared" si="27"/>
        <v>0</v>
      </c>
      <c r="AK37">
        <f>AL37+AM37+AO37</f>
        <v>263.77999999999997</v>
      </c>
      <c r="AL37">
        <v>0</v>
      </c>
      <c r="AM37">
        <v>0</v>
      </c>
      <c r="AN37">
        <v>0</v>
      </c>
      <c r="AO37" s="52">
        <f>'1.Смета.или.Акт'!F96</f>
        <v>263.77999999999997</v>
      </c>
      <c r="AP37">
        <v>0</v>
      </c>
      <c r="AQ37">
        <f>'1.Смета.или.Акт'!E99</f>
        <v>21.6</v>
      </c>
      <c r="AR37">
        <v>0</v>
      </c>
      <c r="AS37">
        <v>0</v>
      </c>
      <c r="AT37">
        <v>55</v>
      </c>
      <c r="AU37">
        <v>32</v>
      </c>
      <c r="AV37">
        <v>1</v>
      </c>
      <c r="AW37">
        <v>1</v>
      </c>
      <c r="AZ37">
        <v>1</v>
      </c>
      <c r="BA37">
        <f>'1.Смета.или.Акт'!J96</f>
        <v>18.3</v>
      </c>
      <c r="BB37">
        <v>18.3</v>
      </c>
      <c r="BC37">
        <v>18.3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4</v>
      </c>
      <c r="BJ37" t="s">
        <v>53</v>
      </c>
      <c r="BM37">
        <v>200001</v>
      </c>
      <c r="BN37">
        <v>0</v>
      </c>
      <c r="BO37" t="s">
        <v>3</v>
      </c>
      <c r="BP37">
        <v>0</v>
      </c>
      <c r="BQ37">
        <v>5</v>
      </c>
      <c r="BR37">
        <v>0</v>
      </c>
      <c r="BS37"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65</v>
      </c>
      <c r="CA37">
        <v>40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28"/>
        <v>4827.17</v>
      </c>
      <c r="CQ37">
        <f t="shared" si="29"/>
        <v>0</v>
      </c>
      <c r="CR37">
        <f t="shared" si="30"/>
        <v>0</v>
      </c>
      <c r="CS37">
        <f t="shared" si="31"/>
        <v>0</v>
      </c>
      <c r="CT37">
        <f t="shared" si="32"/>
        <v>4827.174</v>
      </c>
      <c r="CU37">
        <f t="shared" si="33"/>
        <v>0</v>
      </c>
      <c r="CV37">
        <f t="shared" si="34"/>
        <v>21.6</v>
      </c>
      <c r="CW37">
        <f t="shared" si="35"/>
        <v>0</v>
      </c>
      <c r="CX37">
        <f t="shared" si="36"/>
        <v>0</v>
      </c>
      <c r="CY37">
        <f t="shared" si="37"/>
        <v>2654.9434999999999</v>
      </c>
      <c r="CZ37">
        <f t="shared" si="38"/>
        <v>1544.6944000000001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15</v>
      </c>
      <c r="DW37" t="str">
        <f>'1.Смета.или.Акт'!D95</f>
        <v>ШТ</v>
      </c>
      <c r="DX37">
        <v>1</v>
      </c>
      <c r="EE37">
        <v>32653283</v>
      </c>
      <c r="EF37">
        <v>5</v>
      </c>
      <c r="EG37" t="s">
        <v>43</v>
      </c>
      <c r="EH37">
        <v>0</v>
      </c>
      <c r="EI37" t="s">
        <v>3</v>
      </c>
      <c r="EJ37">
        <v>4</v>
      </c>
      <c r="EK37">
        <v>200001</v>
      </c>
      <c r="EL37" t="s">
        <v>44</v>
      </c>
      <c r="EM37" t="s">
        <v>45</v>
      </c>
      <c r="EO37" t="s">
        <v>3</v>
      </c>
      <c r="EQ37">
        <v>0</v>
      </c>
      <c r="ER37">
        <f>ES37+ET37+EV37</f>
        <v>263.77999999999997</v>
      </c>
      <c r="ES37">
        <v>0</v>
      </c>
      <c r="ET37">
        <v>0</v>
      </c>
      <c r="EU37">
        <v>0</v>
      </c>
      <c r="EV37" s="52">
        <f>'1.Смета.или.Акт'!F96</f>
        <v>263.77999999999997</v>
      </c>
      <c r="EW37">
        <f>'1.Смета.или.Акт'!E99</f>
        <v>21.6</v>
      </c>
      <c r="EX37">
        <v>0</v>
      </c>
      <c r="EY37">
        <v>0</v>
      </c>
      <c r="FQ37">
        <v>0</v>
      </c>
      <c r="FR37">
        <f t="shared" si="39"/>
        <v>0</v>
      </c>
      <c r="FS37">
        <v>0</v>
      </c>
      <c r="FV37" t="s">
        <v>24</v>
      </c>
      <c r="FW37" t="s">
        <v>25</v>
      </c>
      <c r="FX37">
        <v>65</v>
      </c>
      <c r="FY37">
        <v>40</v>
      </c>
      <c r="GA37" t="s">
        <v>3</v>
      </c>
      <c r="GD37">
        <v>0</v>
      </c>
      <c r="GF37">
        <v>1691174342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0"/>
        <v>0</v>
      </c>
      <c r="GM37">
        <f t="shared" si="41"/>
        <v>9026.7999999999993</v>
      </c>
      <c r="GN37">
        <f t="shared" si="42"/>
        <v>0</v>
      </c>
      <c r="GO37">
        <f t="shared" si="43"/>
        <v>0</v>
      </c>
      <c r="GP37">
        <f t="shared" si="44"/>
        <v>9026.7999999999993</v>
      </c>
      <c r="GR37">
        <v>0</v>
      </c>
      <c r="GS37">
        <v>3</v>
      </c>
      <c r="GT37">
        <v>0</v>
      </c>
      <c r="GU37" t="s">
        <v>3</v>
      </c>
      <c r="GV37">
        <f t="shared" si="45"/>
        <v>0</v>
      </c>
      <c r="GW37">
        <v>18.3</v>
      </c>
      <c r="GX37">
        <f t="shared" si="46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ROW(SmtRes!A68)</f>
        <v>68</v>
      </c>
      <c r="D38" s="2">
        <f>ROW(EtalonRes!A122)</f>
        <v>122</v>
      </c>
      <c r="E38" s="2" t="s">
        <v>54</v>
      </c>
      <c r="F38" s="2" t="s">
        <v>55</v>
      </c>
      <c r="G38" s="2" t="s">
        <v>56</v>
      </c>
      <c r="H38" s="2" t="s">
        <v>57</v>
      </c>
      <c r="I38" s="2">
        <f>'1.Смета.или.Акт'!E101</f>
        <v>1</v>
      </c>
      <c r="J38" s="2">
        <v>0</v>
      </c>
      <c r="K38" s="2"/>
      <c r="L38" s="2"/>
      <c r="M38" s="2"/>
      <c r="N38" s="2"/>
      <c r="O38" s="2">
        <f t="shared" si="14"/>
        <v>83.55</v>
      </c>
      <c r="P38" s="2">
        <f t="shared" si="15"/>
        <v>0</v>
      </c>
      <c r="Q38" s="2">
        <f t="shared" si="16"/>
        <v>0</v>
      </c>
      <c r="R38" s="2">
        <f t="shared" si="17"/>
        <v>0</v>
      </c>
      <c r="S38" s="2">
        <f t="shared" si="18"/>
        <v>83.55</v>
      </c>
      <c r="T38" s="2">
        <f t="shared" si="19"/>
        <v>0</v>
      </c>
      <c r="U38" s="2">
        <f t="shared" si="20"/>
        <v>7.29</v>
      </c>
      <c r="V38" s="2">
        <f t="shared" si="21"/>
        <v>0</v>
      </c>
      <c r="W38" s="2">
        <f t="shared" si="22"/>
        <v>0</v>
      </c>
      <c r="X38" s="2">
        <f t="shared" si="23"/>
        <v>54.31</v>
      </c>
      <c r="Y38" s="2">
        <f t="shared" si="24"/>
        <v>33.42</v>
      </c>
      <c r="Z38" s="2"/>
      <c r="AA38" s="2">
        <v>34712839</v>
      </c>
      <c r="AB38" s="2">
        <f t="shared" si="25"/>
        <v>83.55</v>
      </c>
      <c r="AC38" s="2">
        <f t="shared" si="52"/>
        <v>0</v>
      </c>
      <c r="AD38" s="2">
        <f t="shared" si="47"/>
        <v>0</v>
      </c>
      <c r="AE38" s="2">
        <f t="shared" si="48"/>
        <v>0</v>
      </c>
      <c r="AF38" s="2">
        <f t="shared" si="49"/>
        <v>83.55</v>
      </c>
      <c r="AG38" s="2">
        <f t="shared" si="26"/>
        <v>0</v>
      </c>
      <c r="AH38" s="2">
        <f t="shared" si="50"/>
        <v>7.29</v>
      </c>
      <c r="AI38" s="2">
        <f t="shared" si="51"/>
        <v>0</v>
      </c>
      <c r="AJ38" s="2">
        <f t="shared" si="27"/>
        <v>0</v>
      </c>
      <c r="AK38" s="2">
        <v>83.55</v>
      </c>
      <c r="AL38" s="2">
        <v>0</v>
      </c>
      <c r="AM38" s="2">
        <v>0</v>
      </c>
      <c r="AN38" s="2">
        <v>0</v>
      </c>
      <c r="AO38" s="2">
        <v>83.55</v>
      </c>
      <c r="AP38" s="2">
        <v>0</v>
      </c>
      <c r="AQ38" s="2">
        <v>7.29</v>
      </c>
      <c r="AR38" s="2">
        <v>0</v>
      </c>
      <c r="AS38" s="2">
        <v>0</v>
      </c>
      <c r="AT38" s="2">
        <v>65</v>
      </c>
      <c r="AU38" s="2">
        <v>40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4</v>
      </c>
      <c r="BJ38" s="2" t="s">
        <v>58</v>
      </c>
      <c r="BK38" s="2"/>
      <c r="BL38" s="2"/>
      <c r="BM38" s="2">
        <v>200001</v>
      </c>
      <c r="BN38" s="2">
        <v>0</v>
      </c>
      <c r="BO38" s="2" t="s">
        <v>3</v>
      </c>
      <c r="BP38" s="2">
        <v>0</v>
      </c>
      <c r="BQ38" s="2">
        <v>5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65</v>
      </c>
      <c r="CA38" s="2">
        <v>40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28"/>
        <v>83.55</v>
      </c>
      <c r="CQ38" s="2">
        <f t="shared" si="29"/>
        <v>0</v>
      </c>
      <c r="CR38" s="2">
        <f t="shared" si="30"/>
        <v>0</v>
      </c>
      <c r="CS38" s="2">
        <f t="shared" si="31"/>
        <v>0</v>
      </c>
      <c r="CT38" s="2">
        <f t="shared" si="32"/>
        <v>83.55</v>
      </c>
      <c r="CU38" s="2">
        <f t="shared" si="33"/>
        <v>0</v>
      </c>
      <c r="CV38" s="2">
        <f t="shared" si="34"/>
        <v>7.29</v>
      </c>
      <c r="CW38" s="2">
        <f t="shared" si="35"/>
        <v>0</v>
      </c>
      <c r="CX38" s="2">
        <f t="shared" si="36"/>
        <v>0</v>
      </c>
      <c r="CY38" s="2">
        <f t="shared" si="37"/>
        <v>54.307499999999997</v>
      </c>
      <c r="CZ38" s="2">
        <f t="shared" si="38"/>
        <v>33.42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57</v>
      </c>
      <c r="DW38" s="2" t="s">
        <v>57</v>
      </c>
      <c r="DX38" s="2">
        <v>1</v>
      </c>
      <c r="DY38" s="2"/>
      <c r="DZ38" s="2"/>
      <c r="EA38" s="2"/>
      <c r="EB38" s="2"/>
      <c r="EC38" s="2"/>
      <c r="ED38" s="2"/>
      <c r="EE38" s="2">
        <v>32653283</v>
      </c>
      <c r="EF38" s="2">
        <v>5</v>
      </c>
      <c r="EG38" s="2" t="s">
        <v>43</v>
      </c>
      <c r="EH38" s="2">
        <v>0</v>
      </c>
      <c r="EI38" s="2" t="s">
        <v>3</v>
      </c>
      <c r="EJ38" s="2">
        <v>4</v>
      </c>
      <c r="EK38" s="2">
        <v>200001</v>
      </c>
      <c r="EL38" s="2" t="s">
        <v>44</v>
      </c>
      <c r="EM38" s="2" t="s">
        <v>45</v>
      </c>
      <c r="EN38" s="2"/>
      <c r="EO38" s="2" t="s">
        <v>3</v>
      </c>
      <c r="EP38" s="2"/>
      <c r="EQ38" s="2">
        <v>0</v>
      </c>
      <c r="ER38" s="2">
        <v>83.55</v>
      </c>
      <c r="ES38" s="2">
        <v>0</v>
      </c>
      <c r="ET38" s="2">
        <v>0</v>
      </c>
      <c r="EU38" s="2">
        <v>0</v>
      </c>
      <c r="EV38" s="2">
        <v>83.55</v>
      </c>
      <c r="EW38" s="2">
        <v>7.29</v>
      </c>
      <c r="EX38" s="2">
        <v>0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39"/>
        <v>0</v>
      </c>
      <c r="FS38" s="2">
        <v>0</v>
      </c>
      <c r="FT38" s="2"/>
      <c r="FU38" s="2"/>
      <c r="FV38" s="2"/>
      <c r="FW38" s="2"/>
      <c r="FX38" s="2">
        <v>65</v>
      </c>
      <c r="FY38" s="2">
        <v>40</v>
      </c>
      <c r="FZ38" s="2"/>
      <c r="GA38" s="2" t="s">
        <v>3</v>
      </c>
      <c r="GB38" s="2"/>
      <c r="GC38" s="2"/>
      <c r="GD38" s="2">
        <v>0</v>
      </c>
      <c r="GE38" s="2"/>
      <c r="GF38" s="2">
        <v>-1078290531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0"/>
        <v>0</v>
      </c>
      <c r="GM38" s="2">
        <f t="shared" si="41"/>
        <v>171.28</v>
      </c>
      <c r="GN38" s="2">
        <f t="shared" si="42"/>
        <v>0</v>
      </c>
      <c r="GO38" s="2">
        <f t="shared" si="43"/>
        <v>0</v>
      </c>
      <c r="GP38" s="2">
        <f t="shared" si="44"/>
        <v>171.28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45"/>
        <v>0</v>
      </c>
      <c r="GW38" s="2">
        <v>1</v>
      </c>
      <c r="GX38" s="2">
        <f t="shared" si="46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ROW(SmtRes!A70)</f>
        <v>70</v>
      </c>
      <c r="D39">
        <f>ROW(EtalonRes!A124)</f>
        <v>124</v>
      </c>
      <c r="E39" t="s">
        <v>54</v>
      </c>
      <c r="F39" t="s">
        <v>55</v>
      </c>
      <c r="G39" t="s">
        <v>56</v>
      </c>
      <c r="H39" t="s">
        <v>57</v>
      </c>
      <c r="I39">
        <f>'1.Смета.или.Акт'!E101</f>
        <v>1</v>
      </c>
      <c r="J39">
        <v>0</v>
      </c>
      <c r="O39">
        <f t="shared" si="14"/>
        <v>1528.97</v>
      </c>
      <c r="P39">
        <f t="shared" si="15"/>
        <v>0</v>
      </c>
      <c r="Q39">
        <f t="shared" si="16"/>
        <v>0</v>
      </c>
      <c r="R39">
        <f t="shared" si="17"/>
        <v>0</v>
      </c>
      <c r="S39">
        <f t="shared" si="18"/>
        <v>1528.97</v>
      </c>
      <c r="T39">
        <f t="shared" si="19"/>
        <v>0</v>
      </c>
      <c r="U39">
        <f t="shared" si="20"/>
        <v>7.29</v>
      </c>
      <c r="V39">
        <f t="shared" si="21"/>
        <v>0</v>
      </c>
      <c r="W39">
        <f t="shared" si="22"/>
        <v>0</v>
      </c>
      <c r="X39">
        <f t="shared" si="23"/>
        <v>840.93</v>
      </c>
      <c r="Y39">
        <f t="shared" si="24"/>
        <v>489.27</v>
      </c>
      <c r="AA39">
        <v>34712840</v>
      </c>
      <c r="AB39">
        <f t="shared" si="25"/>
        <v>83.55</v>
      </c>
      <c r="AC39">
        <f t="shared" si="52"/>
        <v>0</v>
      </c>
      <c r="AD39">
        <f t="shared" si="47"/>
        <v>0</v>
      </c>
      <c r="AE39">
        <f t="shared" si="48"/>
        <v>0</v>
      </c>
      <c r="AF39">
        <f t="shared" si="49"/>
        <v>83.55</v>
      </c>
      <c r="AG39">
        <f t="shared" si="26"/>
        <v>0</v>
      </c>
      <c r="AH39">
        <f t="shared" si="50"/>
        <v>7.29</v>
      </c>
      <c r="AI39">
        <f t="shared" si="51"/>
        <v>0</v>
      </c>
      <c r="AJ39">
        <f t="shared" si="27"/>
        <v>0</v>
      </c>
      <c r="AK39">
        <f>AL39+AM39+AO39</f>
        <v>83.55</v>
      </c>
      <c r="AL39">
        <v>0</v>
      </c>
      <c r="AM39">
        <v>0</v>
      </c>
      <c r="AN39">
        <v>0</v>
      </c>
      <c r="AO39" s="52">
        <f>'1.Смета.или.Акт'!F102</f>
        <v>83.55</v>
      </c>
      <c r="AP39">
        <v>0</v>
      </c>
      <c r="AQ39">
        <f>'1.Смета.или.Акт'!E105</f>
        <v>7.29</v>
      </c>
      <c r="AR39">
        <v>0</v>
      </c>
      <c r="AS39">
        <v>0</v>
      </c>
      <c r="AT39">
        <v>55</v>
      </c>
      <c r="AU39">
        <v>32</v>
      </c>
      <c r="AV39">
        <v>1</v>
      </c>
      <c r="AW39">
        <v>1</v>
      </c>
      <c r="AZ39">
        <v>1</v>
      </c>
      <c r="BA39">
        <f>'1.Смета.или.Акт'!J102</f>
        <v>18.3</v>
      </c>
      <c r="BB39">
        <v>18.3</v>
      </c>
      <c r="BC39">
        <v>18.3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4</v>
      </c>
      <c r="BJ39" t="s">
        <v>58</v>
      </c>
      <c r="BM39">
        <v>200001</v>
      </c>
      <c r="BN39">
        <v>0</v>
      </c>
      <c r="BO39" t="s">
        <v>3</v>
      </c>
      <c r="BP39">
        <v>0</v>
      </c>
      <c r="BQ39">
        <v>5</v>
      </c>
      <c r="BR39">
        <v>0</v>
      </c>
      <c r="BS39"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65</v>
      </c>
      <c r="CA39">
        <v>40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28"/>
        <v>1528.97</v>
      </c>
      <c r="CQ39">
        <f t="shared" si="29"/>
        <v>0</v>
      </c>
      <c r="CR39">
        <f t="shared" si="30"/>
        <v>0</v>
      </c>
      <c r="CS39">
        <f t="shared" si="31"/>
        <v>0</v>
      </c>
      <c r="CT39">
        <f t="shared" si="32"/>
        <v>1528.9649999999999</v>
      </c>
      <c r="CU39">
        <f t="shared" si="33"/>
        <v>0</v>
      </c>
      <c r="CV39">
        <f t="shared" si="34"/>
        <v>7.29</v>
      </c>
      <c r="CW39">
        <f t="shared" si="35"/>
        <v>0</v>
      </c>
      <c r="CX39">
        <f t="shared" si="36"/>
        <v>0</v>
      </c>
      <c r="CY39">
        <f t="shared" si="37"/>
        <v>840.93350000000009</v>
      </c>
      <c r="CZ39">
        <f t="shared" si="38"/>
        <v>489.2704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57</v>
      </c>
      <c r="DW39" t="str">
        <f>'1.Смета.или.Акт'!D101</f>
        <v>испытание</v>
      </c>
      <c r="DX39">
        <v>1</v>
      </c>
      <c r="EE39">
        <v>32653283</v>
      </c>
      <c r="EF39">
        <v>5</v>
      </c>
      <c r="EG39" t="s">
        <v>43</v>
      </c>
      <c r="EH39">
        <v>0</v>
      </c>
      <c r="EI39" t="s">
        <v>3</v>
      </c>
      <c r="EJ39">
        <v>4</v>
      </c>
      <c r="EK39">
        <v>200001</v>
      </c>
      <c r="EL39" t="s">
        <v>44</v>
      </c>
      <c r="EM39" t="s">
        <v>45</v>
      </c>
      <c r="EO39" t="s">
        <v>3</v>
      </c>
      <c r="EQ39">
        <v>0</v>
      </c>
      <c r="ER39">
        <f>ES39+ET39+EV39</f>
        <v>83.55</v>
      </c>
      <c r="ES39">
        <v>0</v>
      </c>
      <c r="ET39">
        <v>0</v>
      </c>
      <c r="EU39">
        <v>0</v>
      </c>
      <c r="EV39" s="52">
        <f>'1.Смета.или.Акт'!F102</f>
        <v>83.55</v>
      </c>
      <c r="EW39">
        <f>'1.Смета.или.Акт'!E105</f>
        <v>7.29</v>
      </c>
      <c r="EX39">
        <v>0</v>
      </c>
      <c r="EY39">
        <v>0</v>
      </c>
      <c r="FQ39">
        <v>0</v>
      </c>
      <c r="FR39">
        <f t="shared" si="39"/>
        <v>0</v>
      </c>
      <c r="FS39">
        <v>0</v>
      </c>
      <c r="FV39" t="s">
        <v>24</v>
      </c>
      <c r="FW39" t="s">
        <v>25</v>
      </c>
      <c r="FX39">
        <v>65</v>
      </c>
      <c r="FY39">
        <v>40</v>
      </c>
      <c r="GA39" t="s">
        <v>3</v>
      </c>
      <c r="GD39">
        <v>0</v>
      </c>
      <c r="GF39">
        <v>-1078290531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0"/>
        <v>0</v>
      </c>
      <c r="GM39">
        <f t="shared" si="41"/>
        <v>2859.17</v>
      </c>
      <c r="GN39">
        <f t="shared" si="42"/>
        <v>0</v>
      </c>
      <c r="GO39">
        <f t="shared" si="43"/>
        <v>0</v>
      </c>
      <c r="GP39">
        <f t="shared" si="44"/>
        <v>2859.17</v>
      </c>
      <c r="GR39">
        <v>0</v>
      </c>
      <c r="GS39">
        <v>3</v>
      </c>
      <c r="GT39">
        <v>0</v>
      </c>
      <c r="GU39" t="s">
        <v>3</v>
      </c>
      <c r="GV39">
        <f t="shared" si="45"/>
        <v>0</v>
      </c>
      <c r="GW39">
        <v>18.3</v>
      </c>
      <c r="GX39">
        <f t="shared" si="46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/>
      <c r="D40" s="2"/>
      <c r="E40" s="2" t="s">
        <v>59</v>
      </c>
      <c r="F40" s="2" t="s">
        <v>60</v>
      </c>
      <c r="G40" s="2" t="s">
        <v>61</v>
      </c>
      <c r="H40" s="2" t="s">
        <v>62</v>
      </c>
      <c r="I40" s="2">
        <f>'1.Смета.или.Акт'!E107</f>
        <v>2</v>
      </c>
      <c r="J40" s="2">
        <v>0</v>
      </c>
      <c r="K40" s="2"/>
      <c r="L40" s="2"/>
      <c r="M40" s="2"/>
      <c r="N40" s="2"/>
      <c r="O40" s="2">
        <f t="shared" si="14"/>
        <v>2486.66</v>
      </c>
      <c r="P40" s="2">
        <f t="shared" si="15"/>
        <v>2486.66</v>
      </c>
      <c r="Q40" s="2">
        <f t="shared" si="16"/>
        <v>0</v>
      </c>
      <c r="R40" s="2">
        <f t="shared" si="17"/>
        <v>0</v>
      </c>
      <c r="S40" s="2">
        <f t="shared" si="18"/>
        <v>0</v>
      </c>
      <c r="T40" s="2">
        <f t="shared" si="19"/>
        <v>0</v>
      </c>
      <c r="U40" s="2">
        <f t="shared" si="20"/>
        <v>0</v>
      </c>
      <c r="V40" s="2">
        <f t="shared" si="21"/>
        <v>0</v>
      </c>
      <c r="W40" s="2">
        <f t="shared" si="22"/>
        <v>0</v>
      </c>
      <c r="X40" s="2">
        <f t="shared" si="23"/>
        <v>0</v>
      </c>
      <c r="Y40" s="2">
        <f t="shared" si="24"/>
        <v>0</v>
      </c>
      <c r="Z40" s="2"/>
      <c r="AA40" s="2">
        <v>34712839</v>
      </c>
      <c r="AB40" s="2">
        <f t="shared" si="25"/>
        <v>1243.33</v>
      </c>
      <c r="AC40" s="2">
        <f t="shared" si="52"/>
        <v>1243.33</v>
      </c>
      <c r="AD40" s="2">
        <f t="shared" si="47"/>
        <v>0</v>
      </c>
      <c r="AE40" s="2">
        <f t="shared" si="48"/>
        <v>0</v>
      </c>
      <c r="AF40" s="2">
        <f t="shared" si="49"/>
        <v>0</v>
      </c>
      <c r="AG40" s="2">
        <f t="shared" si="26"/>
        <v>0</v>
      </c>
      <c r="AH40" s="2">
        <f t="shared" si="50"/>
        <v>0</v>
      </c>
      <c r="AI40" s="2">
        <f t="shared" si="51"/>
        <v>0</v>
      </c>
      <c r="AJ40" s="2">
        <f t="shared" si="27"/>
        <v>0</v>
      </c>
      <c r="AK40" s="2">
        <v>1243.33</v>
      </c>
      <c r="AL40" s="2">
        <v>1243.33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3</v>
      </c>
      <c r="BI40" s="2">
        <v>1</v>
      </c>
      <c r="BJ40" s="2" t="s">
        <v>3</v>
      </c>
      <c r="BK40" s="2"/>
      <c r="BL40" s="2"/>
      <c r="BM40" s="2">
        <v>1100</v>
      </c>
      <c r="BN40" s="2">
        <v>0</v>
      </c>
      <c r="BO40" s="2" t="s">
        <v>3</v>
      </c>
      <c r="BP40" s="2">
        <v>0</v>
      </c>
      <c r="BQ40" s="2">
        <v>20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0</v>
      </c>
      <c r="CA40" s="2">
        <v>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28"/>
        <v>2486.66</v>
      </c>
      <c r="CQ40" s="2">
        <f t="shared" si="29"/>
        <v>1243.33</v>
      </c>
      <c r="CR40" s="2">
        <f t="shared" si="30"/>
        <v>0</v>
      </c>
      <c r="CS40" s="2">
        <f t="shared" si="31"/>
        <v>0</v>
      </c>
      <c r="CT40" s="2">
        <f t="shared" si="32"/>
        <v>0</v>
      </c>
      <c r="CU40" s="2">
        <f t="shared" si="33"/>
        <v>0</v>
      </c>
      <c r="CV40" s="2">
        <f t="shared" si="34"/>
        <v>0</v>
      </c>
      <c r="CW40" s="2">
        <f t="shared" si="35"/>
        <v>0</v>
      </c>
      <c r="CX40" s="2">
        <f t="shared" si="36"/>
        <v>0</v>
      </c>
      <c r="CY40" s="2">
        <f t="shared" si="37"/>
        <v>0</v>
      </c>
      <c r="CZ40" s="2">
        <f t="shared" si="38"/>
        <v>0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1013</v>
      </c>
      <c r="DV40" s="2" t="s">
        <v>62</v>
      </c>
      <c r="DW40" s="2" t="s">
        <v>63</v>
      </c>
      <c r="DX40" s="2">
        <v>1</v>
      </c>
      <c r="DY40" s="2"/>
      <c r="DZ40" s="2"/>
      <c r="EA40" s="2"/>
      <c r="EB40" s="2"/>
      <c r="EC40" s="2"/>
      <c r="ED40" s="2"/>
      <c r="EE40" s="2">
        <v>32653538</v>
      </c>
      <c r="EF40" s="2">
        <v>20</v>
      </c>
      <c r="EG40" s="2" t="s">
        <v>64</v>
      </c>
      <c r="EH40" s="2">
        <v>0</v>
      </c>
      <c r="EI40" s="2" t="s">
        <v>3</v>
      </c>
      <c r="EJ40" s="2">
        <v>1</v>
      </c>
      <c r="EK40" s="2">
        <v>1100</v>
      </c>
      <c r="EL40" s="2" t="s">
        <v>65</v>
      </c>
      <c r="EM40" s="2" t="s">
        <v>66</v>
      </c>
      <c r="EN40" s="2"/>
      <c r="EO40" s="2" t="s">
        <v>3</v>
      </c>
      <c r="EP40" s="2"/>
      <c r="EQ40" s="2">
        <v>0</v>
      </c>
      <c r="ER40" s="2">
        <v>0</v>
      </c>
      <c r="ES40" s="2">
        <v>1243.33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39"/>
        <v>0</v>
      </c>
      <c r="FS40" s="2">
        <v>0</v>
      </c>
      <c r="FT40" s="2"/>
      <c r="FU40" s="2"/>
      <c r="FV40" s="2"/>
      <c r="FW40" s="2"/>
      <c r="FX40" s="2">
        <v>0</v>
      </c>
      <c r="FY40" s="2">
        <v>0</v>
      </c>
      <c r="FZ40" s="2"/>
      <c r="GA40" s="2" t="s">
        <v>67</v>
      </c>
      <c r="GB40" s="2"/>
      <c r="GC40" s="2"/>
      <c r="GD40" s="2">
        <v>0</v>
      </c>
      <c r="GE40" s="2"/>
      <c r="GF40" s="2">
        <v>1251399890</v>
      </c>
      <c r="GG40" s="2">
        <v>2</v>
      </c>
      <c r="GH40" s="2">
        <v>4</v>
      </c>
      <c r="GI40" s="2">
        <v>-2</v>
      </c>
      <c r="GJ40" s="2">
        <v>0</v>
      </c>
      <c r="GK40" s="2">
        <f>ROUND(R40*(R12)/100,2)</f>
        <v>0</v>
      </c>
      <c r="GL40" s="2">
        <f t="shared" si="40"/>
        <v>0</v>
      </c>
      <c r="GM40" s="2">
        <f t="shared" si="41"/>
        <v>2486.66</v>
      </c>
      <c r="GN40" s="2">
        <f t="shared" si="42"/>
        <v>2486.66</v>
      </c>
      <c r="GO40" s="2">
        <f t="shared" si="43"/>
        <v>0</v>
      </c>
      <c r="GP40" s="2">
        <f t="shared" si="44"/>
        <v>0</v>
      </c>
      <c r="GQ40" s="2"/>
      <c r="GR40" s="2">
        <v>0</v>
      </c>
      <c r="GS40" s="2">
        <v>2</v>
      </c>
      <c r="GT40" s="2">
        <v>0</v>
      </c>
      <c r="GU40" s="2" t="s">
        <v>3</v>
      </c>
      <c r="GV40" s="2">
        <f t="shared" si="45"/>
        <v>0</v>
      </c>
      <c r="GW40" s="2">
        <v>1</v>
      </c>
      <c r="GX40" s="2">
        <f t="shared" si="46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E41" t="s">
        <v>59</v>
      </c>
      <c r="F41" t="str">
        <f>'1.Смета.или.Акт'!B107</f>
        <v>Прайс-лист</v>
      </c>
      <c r="G41" t="str">
        <f>'1.Смета.или.Акт'!C107</f>
        <v>Разъединитель РВз</v>
      </c>
      <c r="H41" t="s">
        <v>62</v>
      </c>
      <c r="I41">
        <f>'1.Смета.или.Акт'!E107</f>
        <v>2</v>
      </c>
      <c r="J41">
        <v>0</v>
      </c>
      <c r="O41">
        <f t="shared" si="14"/>
        <v>18649.95</v>
      </c>
      <c r="P41">
        <f t="shared" si="15"/>
        <v>18649.95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34712840</v>
      </c>
      <c r="AB41">
        <f t="shared" si="25"/>
        <v>1243.33</v>
      </c>
      <c r="AC41">
        <f t="shared" si="52"/>
        <v>1243.33</v>
      </c>
      <c r="AD41">
        <f t="shared" si="47"/>
        <v>0</v>
      </c>
      <c r="AE41">
        <f t="shared" si="48"/>
        <v>0</v>
      </c>
      <c r="AF41">
        <f t="shared" si="49"/>
        <v>0</v>
      </c>
      <c r="AG41">
        <f t="shared" si="26"/>
        <v>0</v>
      </c>
      <c r="AH41">
        <f t="shared" si="50"/>
        <v>0</v>
      </c>
      <c r="AI41">
        <f t="shared" si="51"/>
        <v>0</v>
      </c>
      <c r="AJ41">
        <f t="shared" si="27"/>
        <v>0</v>
      </c>
      <c r="AK41">
        <v>1243.33</v>
      </c>
      <c r="AL41" s="52">
        <f>'1.Смета.или.Акт'!F107</f>
        <v>1243.33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1</v>
      </c>
      <c r="AW41">
        <v>1</v>
      </c>
      <c r="AZ41">
        <v>1</v>
      </c>
      <c r="BA41">
        <v>1</v>
      </c>
      <c r="BB41">
        <v>1</v>
      </c>
      <c r="BC41">
        <f>'1.Смета.или.Акт'!J107</f>
        <v>7.5</v>
      </c>
      <c r="BD41" t="s">
        <v>3</v>
      </c>
      <c r="BE41" t="s">
        <v>3</v>
      </c>
      <c r="BF41" t="s">
        <v>3</v>
      </c>
      <c r="BG41" t="s">
        <v>3</v>
      </c>
      <c r="BH41">
        <v>3</v>
      </c>
      <c r="BI41">
        <v>1</v>
      </c>
      <c r="BJ41" t="s">
        <v>3</v>
      </c>
      <c r="BM41">
        <v>1100</v>
      </c>
      <c r="BN41">
        <v>0</v>
      </c>
      <c r="BO41" t="s">
        <v>3</v>
      </c>
      <c r="BP41">
        <v>0</v>
      </c>
      <c r="BQ41">
        <v>20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0</v>
      </c>
      <c r="CA41">
        <v>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28"/>
        <v>18649.95</v>
      </c>
      <c r="CQ41">
        <f t="shared" si="29"/>
        <v>9324.9749999999985</v>
      </c>
      <c r="CR41">
        <f t="shared" si="30"/>
        <v>0</v>
      </c>
      <c r="CS41">
        <f t="shared" si="31"/>
        <v>0</v>
      </c>
      <c r="CT41">
        <f t="shared" si="32"/>
        <v>0</v>
      </c>
      <c r="CU41">
        <f t="shared" si="33"/>
        <v>0</v>
      </c>
      <c r="CV41">
        <f t="shared" si="34"/>
        <v>0</v>
      </c>
      <c r="CW41">
        <f t="shared" si="35"/>
        <v>0</v>
      </c>
      <c r="CX41">
        <f t="shared" si="36"/>
        <v>0</v>
      </c>
      <c r="CY41">
        <f t="shared" si="37"/>
        <v>0</v>
      </c>
      <c r="CZ41">
        <f t="shared" si="38"/>
        <v>0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62</v>
      </c>
      <c r="DW41" t="str">
        <f>'1.Смета.или.Акт'!D107</f>
        <v>шт</v>
      </c>
      <c r="DX41">
        <v>1</v>
      </c>
      <c r="EE41">
        <v>32653538</v>
      </c>
      <c r="EF41">
        <v>20</v>
      </c>
      <c r="EG41" t="s">
        <v>64</v>
      </c>
      <c r="EH41">
        <v>0</v>
      </c>
      <c r="EI41" t="s">
        <v>3</v>
      </c>
      <c r="EJ41">
        <v>1</v>
      </c>
      <c r="EK41">
        <v>1100</v>
      </c>
      <c r="EL41" t="s">
        <v>65</v>
      </c>
      <c r="EM41" t="s">
        <v>66</v>
      </c>
      <c r="EO41" t="s">
        <v>3</v>
      </c>
      <c r="EQ41">
        <v>0</v>
      </c>
      <c r="ER41">
        <v>1243.33</v>
      </c>
      <c r="ES41" s="52">
        <f>'1.Смета.или.Акт'!F107</f>
        <v>1243.33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5</v>
      </c>
      <c r="FC41">
        <v>0</v>
      </c>
      <c r="FD41">
        <v>18</v>
      </c>
      <c r="FF41">
        <v>9325</v>
      </c>
      <c r="FQ41">
        <v>0</v>
      </c>
      <c r="FR41">
        <f t="shared" si="39"/>
        <v>0</v>
      </c>
      <c r="FS41">
        <v>0</v>
      </c>
      <c r="FX41">
        <v>0</v>
      </c>
      <c r="FY41">
        <v>0</v>
      </c>
      <c r="GA41" t="s">
        <v>67</v>
      </c>
      <c r="GD41">
        <v>0</v>
      </c>
      <c r="GF41">
        <v>1251399890</v>
      </c>
      <c r="GG41">
        <v>2</v>
      </c>
      <c r="GH41">
        <v>3</v>
      </c>
      <c r="GI41">
        <v>4</v>
      </c>
      <c r="GJ41">
        <v>0</v>
      </c>
      <c r="GK41">
        <f>ROUND(R41*(S12)/100,2)</f>
        <v>0</v>
      </c>
      <c r="GL41">
        <f t="shared" si="40"/>
        <v>0</v>
      </c>
      <c r="GM41">
        <f t="shared" si="41"/>
        <v>18649.95</v>
      </c>
      <c r="GN41">
        <f t="shared" si="42"/>
        <v>18649.95</v>
      </c>
      <c r="GO41">
        <f t="shared" si="43"/>
        <v>0</v>
      </c>
      <c r="GP41">
        <f t="shared" si="44"/>
        <v>0</v>
      </c>
      <c r="GR41">
        <v>1</v>
      </c>
      <c r="GS41">
        <v>1</v>
      </c>
      <c r="GT41">
        <v>0</v>
      </c>
      <c r="GU41" t="s">
        <v>3</v>
      </c>
      <c r="GV41">
        <f t="shared" si="45"/>
        <v>0</v>
      </c>
      <c r="GW41">
        <v>1</v>
      </c>
      <c r="GX41">
        <f t="shared" si="46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/>
      <c r="D42" s="2"/>
      <c r="E42" s="2" t="s">
        <v>68</v>
      </c>
      <c r="F42" s="2" t="s">
        <v>60</v>
      </c>
      <c r="G42" s="2" t="s">
        <v>69</v>
      </c>
      <c r="H42" s="2" t="s">
        <v>3</v>
      </c>
      <c r="I42" s="2">
        <f>'1.Смета.или.Акт'!E110</f>
        <v>1</v>
      </c>
      <c r="J42" s="2">
        <v>0</v>
      </c>
      <c r="K42" s="2"/>
      <c r="L42" s="2"/>
      <c r="M42" s="2"/>
      <c r="N42" s="2"/>
      <c r="O42" s="2">
        <f t="shared" si="14"/>
        <v>26680</v>
      </c>
      <c r="P42" s="2">
        <f t="shared" si="15"/>
        <v>26680</v>
      </c>
      <c r="Q42" s="2">
        <f t="shared" si="16"/>
        <v>0</v>
      </c>
      <c r="R42" s="2">
        <f t="shared" si="17"/>
        <v>0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</v>
      </c>
      <c r="W42" s="2">
        <f t="shared" si="22"/>
        <v>0</v>
      </c>
      <c r="X42" s="2">
        <f t="shared" si="23"/>
        <v>0</v>
      </c>
      <c r="Y42" s="2">
        <f t="shared" si="24"/>
        <v>0</v>
      </c>
      <c r="Z42" s="2"/>
      <c r="AA42" s="2">
        <v>34712839</v>
      </c>
      <c r="AB42" s="2">
        <f t="shared" si="25"/>
        <v>26680</v>
      </c>
      <c r="AC42" s="2">
        <f t="shared" si="52"/>
        <v>26680</v>
      </c>
      <c r="AD42" s="2">
        <f t="shared" si="47"/>
        <v>0</v>
      </c>
      <c r="AE42" s="2">
        <f t="shared" si="48"/>
        <v>0</v>
      </c>
      <c r="AF42" s="2">
        <f t="shared" si="49"/>
        <v>0</v>
      </c>
      <c r="AG42" s="2">
        <f t="shared" si="26"/>
        <v>0</v>
      </c>
      <c r="AH42" s="2">
        <f t="shared" si="50"/>
        <v>0</v>
      </c>
      <c r="AI42" s="2">
        <f t="shared" si="51"/>
        <v>0</v>
      </c>
      <c r="AJ42" s="2">
        <f t="shared" si="27"/>
        <v>0</v>
      </c>
      <c r="AK42" s="2">
        <v>26680</v>
      </c>
      <c r="AL42" s="2">
        <v>26680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3</v>
      </c>
      <c r="BI42" s="2">
        <v>1</v>
      </c>
      <c r="BJ42" s="2" t="s">
        <v>3</v>
      </c>
      <c r="BK42" s="2"/>
      <c r="BL42" s="2"/>
      <c r="BM42" s="2">
        <v>1100</v>
      </c>
      <c r="BN42" s="2">
        <v>0</v>
      </c>
      <c r="BO42" s="2" t="s">
        <v>3</v>
      </c>
      <c r="BP42" s="2">
        <v>0</v>
      </c>
      <c r="BQ42" s="2">
        <v>20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0</v>
      </c>
      <c r="CA42" s="2">
        <v>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28"/>
        <v>26680</v>
      </c>
      <c r="CQ42" s="2">
        <f t="shared" si="29"/>
        <v>26680</v>
      </c>
      <c r="CR42" s="2">
        <f t="shared" si="30"/>
        <v>0</v>
      </c>
      <c r="CS42" s="2">
        <f t="shared" si="31"/>
        <v>0</v>
      </c>
      <c r="CT42" s="2">
        <f t="shared" si="32"/>
        <v>0</v>
      </c>
      <c r="CU42" s="2">
        <f t="shared" si="33"/>
        <v>0</v>
      </c>
      <c r="CV42" s="2">
        <f t="shared" si="34"/>
        <v>0</v>
      </c>
      <c r="CW42" s="2">
        <f t="shared" si="35"/>
        <v>0</v>
      </c>
      <c r="CX42" s="2">
        <f t="shared" si="36"/>
        <v>0</v>
      </c>
      <c r="CY42" s="2">
        <f t="shared" si="37"/>
        <v>0</v>
      </c>
      <c r="CZ42" s="2">
        <f t="shared" si="38"/>
        <v>0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>
        <v>32653538</v>
      </c>
      <c r="EF42" s="2">
        <v>20</v>
      </c>
      <c r="EG42" s="2" t="s">
        <v>64</v>
      </c>
      <c r="EH42" s="2">
        <v>0</v>
      </c>
      <c r="EI42" s="2" t="s">
        <v>3</v>
      </c>
      <c r="EJ42" s="2">
        <v>1</v>
      </c>
      <c r="EK42" s="2">
        <v>1100</v>
      </c>
      <c r="EL42" s="2" t="s">
        <v>65</v>
      </c>
      <c r="EM42" s="2" t="s">
        <v>66</v>
      </c>
      <c r="EN42" s="2"/>
      <c r="EO42" s="2" t="s">
        <v>3</v>
      </c>
      <c r="EP42" s="2"/>
      <c r="EQ42" s="2">
        <v>0</v>
      </c>
      <c r="ER42" s="2">
        <v>0</v>
      </c>
      <c r="ES42" s="2">
        <v>26680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39"/>
        <v>0</v>
      </c>
      <c r="FS42" s="2">
        <v>0</v>
      </c>
      <c r="FT42" s="2"/>
      <c r="FU42" s="2"/>
      <c r="FV42" s="2"/>
      <c r="FW42" s="2"/>
      <c r="FX42" s="2">
        <v>0</v>
      </c>
      <c r="FY42" s="2">
        <v>0</v>
      </c>
      <c r="FZ42" s="2"/>
      <c r="GA42" s="2" t="s">
        <v>70</v>
      </c>
      <c r="GB42" s="2"/>
      <c r="GC42" s="2"/>
      <c r="GD42" s="2">
        <v>0</v>
      </c>
      <c r="GE42" s="2"/>
      <c r="GF42" s="2">
        <v>-1529159746</v>
      </c>
      <c r="GG42" s="2">
        <v>2</v>
      </c>
      <c r="GH42" s="2">
        <v>4</v>
      </c>
      <c r="GI42" s="2">
        <v>-2</v>
      </c>
      <c r="GJ42" s="2">
        <v>0</v>
      </c>
      <c r="GK42" s="2">
        <f>ROUND(R42*(R12)/100,2)</f>
        <v>0</v>
      </c>
      <c r="GL42" s="2">
        <f t="shared" si="40"/>
        <v>0</v>
      </c>
      <c r="GM42" s="2">
        <f t="shared" si="41"/>
        <v>26680</v>
      </c>
      <c r="GN42" s="2">
        <f t="shared" si="42"/>
        <v>26680</v>
      </c>
      <c r="GO42" s="2">
        <f t="shared" si="43"/>
        <v>0</v>
      </c>
      <c r="GP42" s="2">
        <f t="shared" si="44"/>
        <v>0</v>
      </c>
      <c r="GQ42" s="2"/>
      <c r="GR42" s="2">
        <v>0</v>
      </c>
      <c r="GS42" s="2">
        <v>2</v>
      </c>
      <c r="GT42" s="2">
        <v>0</v>
      </c>
      <c r="GU42" s="2" t="s">
        <v>3</v>
      </c>
      <c r="GV42" s="2">
        <f t="shared" si="45"/>
        <v>0</v>
      </c>
      <c r="GW42" s="2">
        <v>1</v>
      </c>
      <c r="GX42" s="2">
        <f t="shared" si="46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E43" t="s">
        <v>68</v>
      </c>
      <c r="F43" t="str">
        <f>'1.Смета.или.Акт'!B110</f>
        <v>Прайс-лист</v>
      </c>
      <c r="G43" t="str">
        <f>'1.Смета.или.Акт'!C110</f>
        <v>Выключатель ВВ\TEL</v>
      </c>
      <c r="H43" t="s">
        <v>3</v>
      </c>
      <c r="I43">
        <f>'1.Смета.или.Акт'!E110</f>
        <v>1</v>
      </c>
      <c r="J43">
        <v>0</v>
      </c>
      <c r="O43">
        <f t="shared" si="14"/>
        <v>200100</v>
      </c>
      <c r="P43">
        <f t="shared" si="15"/>
        <v>200100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34712840</v>
      </c>
      <c r="AB43">
        <f t="shared" si="25"/>
        <v>26680</v>
      </c>
      <c r="AC43">
        <f t="shared" si="52"/>
        <v>26680</v>
      </c>
      <c r="AD43">
        <f t="shared" si="47"/>
        <v>0</v>
      </c>
      <c r="AE43">
        <f t="shared" si="48"/>
        <v>0</v>
      </c>
      <c r="AF43">
        <f t="shared" si="49"/>
        <v>0</v>
      </c>
      <c r="AG43">
        <f t="shared" si="26"/>
        <v>0</v>
      </c>
      <c r="AH43">
        <f t="shared" si="50"/>
        <v>0</v>
      </c>
      <c r="AI43">
        <f t="shared" si="51"/>
        <v>0</v>
      </c>
      <c r="AJ43">
        <f t="shared" si="27"/>
        <v>0</v>
      </c>
      <c r="AK43">
        <v>26680</v>
      </c>
      <c r="AL43" s="52">
        <f>'1.Смета.или.Акт'!F110</f>
        <v>26680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1</v>
      </c>
      <c r="AW43">
        <v>1</v>
      </c>
      <c r="AZ43">
        <v>1</v>
      </c>
      <c r="BA43">
        <v>1</v>
      </c>
      <c r="BB43">
        <v>1</v>
      </c>
      <c r="BC43">
        <f>'1.Смета.или.Акт'!J110</f>
        <v>7.5</v>
      </c>
      <c r="BD43" t="s">
        <v>3</v>
      </c>
      <c r="BE43" t="s">
        <v>3</v>
      </c>
      <c r="BF43" t="s">
        <v>3</v>
      </c>
      <c r="BG43" t="s">
        <v>3</v>
      </c>
      <c r="BH43">
        <v>3</v>
      </c>
      <c r="BI43">
        <v>1</v>
      </c>
      <c r="BJ43" t="s">
        <v>3</v>
      </c>
      <c r="BM43">
        <v>1100</v>
      </c>
      <c r="BN43">
        <v>0</v>
      </c>
      <c r="BO43" t="s">
        <v>3</v>
      </c>
      <c r="BP43">
        <v>0</v>
      </c>
      <c r="BQ43">
        <v>20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0</v>
      </c>
      <c r="CA43">
        <v>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28"/>
        <v>200100</v>
      </c>
      <c r="CQ43">
        <f t="shared" si="29"/>
        <v>200100</v>
      </c>
      <c r="CR43">
        <f t="shared" si="30"/>
        <v>0</v>
      </c>
      <c r="CS43">
        <f t="shared" si="31"/>
        <v>0</v>
      </c>
      <c r="CT43">
        <f t="shared" si="32"/>
        <v>0</v>
      </c>
      <c r="CU43">
        <f t="shared" si="33"/>
        <v>0</v>
      </c>
      <c r="CV43">
        <f t="shared" si="34"/>
        <v>0</v>
      </c>
      <c r="CW43">
        <f t="shared" si="35"/>
        <v>0</v>
      </c>
      <c r="CX43">
        <f t="shared" si="36"/>
        <v>0</v>
      </c>
      <c r="CY43">
        <f t="shared" si="37"/>
        <v>0</v>
      </c>
      <c r="CZ43">
        <f t="shared" si="38"/>
        <v>0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W43">
        <f>'1.Смета.или.Акт'!D110</f>
        <v>0</v>
      </c>
      <c r="EE43">
        <v>32653538</v>
      </c>
      <c r="EF43">
        <v>20</v>
      </c>
      <c r="EG43" t="s">
        <v>64</v>
      </c>
      <c r="EH43">
        <v>0</v>
      </c>
      <c r="EI43" t="s">
        <v>3</v>
      </c>
      <c r="EJ43">
        <v>1</v>
      </c>
      <c r="EK43">
        <v>1100</v>
      </c>
      <c r="EL43" t="s">
        <v>65</v>
      </c>
      <c r="EM43" t="s">
        <v>66</v>
      </c>
      <c r="EO43" t="s">
        <v>3</v>
      </c>
      <c r="EQ43">
        <v>0</v>
      </c>
      <c r="ER43">
        <v>26680</v>
      </c>
      <c r="ES43" s="52">
        <f>'1.Смета.или.Акт'!F110</f>
        <v>26680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5</v>
      </c>
      <c r="FC43">
        <v>0</v>
      </c>
      <c r="FD43">
        <v>18</v>
      </c>
      <c r="FF43">
        <v>200100</v>
      </c>
      <c r="FQ43">
        <v>0</v>
      </c>
      <c r="FR43">
        <f t="shared" si="39"/>
        <v>0</v>
      </c>
      <c r="FS43">
        <v>0</v>
      </c>
      <c r="FX43">
        <v>0</v>
      </c>
      <c r="FY43">
        <v>0</v>
      </c>
      <c r="GA43" t="s">
        <v>70</v>
      </c>
      <c r="GD43">
        <v>0</v>
      </c>
      <c r="GF43">
        <v>-1529159746</v>
      </c>
      <c r="GG43">
        <v>2</v>
      </c>
      <c r="GH43">
        <v>3</v>
      </c>
      <c r="GI43">
        <v>4</v>
      </c>
      <c r="GJ43">
        <v>0</v>
      </c>
      <c r="GK43">
        <f>ROUND(R43*(S12)/100,2)</f>
        <v>0</v>
      </c>
      <c r="GL43">
        <f t="shared" si="40"/>
        <v>0</v>
      </c>
      <c r="GM43">
        <f t="shared" si="41"/>
        <v>200100</v>
      </c>
      <c r="GN43">
        <f t="shared" si="42"/>
        <v>200100</v>
      </c>
      <c r="GO43">
        <f t="shared" si="43"/>
        <v>0</v>
      </c>
      <c r="GP43">
        <f t="shared" si="44"/>
        <v>0</v>
      </c>
      <c r="GR43">
        <v>1</v>
      </c>
      <c r="GS43">
        <v>1</v>
      </c>
      <c r="GT43">
        <v>0</v>
      </c>
      <c r="GU43" t="s">
        <v>3</v>
      </c>
      <c r="GV43">
        <f t="shared" si="45"/>
        <v>0</v>
      </c>
      <c r="GW43">
        <v>1</v>
      </c>
      <c r="GX43">
        <f t="shared" si="46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/>
      <c r="D44" s="2"/>
      <c r="E44" s="2" t="s">
        <v>71</v>
      </c>
      <c r="F44" s="2" t="s">
        <v>60</v>
      </c>
      <c r="G44" s="2" t="s">
        <v>72</v>
      </c>
      <c r="H44" s="2" t="s">
        <v>73</v>
      </c>
      <c r="I44" s="2">
        <f>'1.Смета.или.Акт'!E113</f>
        <v>75</v>
      </c>
      <c r="J44" s="2">
        <v>0</v>
      </c>
      <c r="K44" s="2"/>
      <c r="L44" s="2"/>
      <c r="M44" s="2"/>
      <c r="N44" s="2"/>
      <c r="O44" s="2">
        <f t="shared" si="14"/>
        <v>591.75</v>
      </c>
      <c r="P44" s="2">
        <f t="shared" si="15"/>
        <v>591.75</v>
      </c>
      <c r="Q44" s="2">
        <f t="shared" si="16"/>
        <v>0</v>
      </c>
      <c r="R44" s="2">
        <f t="shared" si="17"/>
        <v>0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0</v>
      </c>
      <c r="W44" s="2">
        <f t="shared" si="22"/>
        <v>0</v>
      </c>
      <c r="X44" s="2">
        <f t="shared" si="23"/>
        <v>0</v>
      </c>
      <c r="Y44" s="2">
        <f t="shared" si="24"/>
        <v>0</v>
      </c>
      <c r="Z44" s="2"/>
      <c r="AA44" s="2">
        <v>34712839</v>
      </c>
      <c r="AB44" s="2">
        <f t="shared" si="25"/>
        <v>7.89</v>
      </c>
      <c r="AC44" s="2">
        <f t="shared" si="52"/>
        <v>7.89</v>
      </c>
      <c r="AD44" s="2">
        <f t="shared" si="47"/>
        <v>0</v>
      </c>
      <c r="AE44" s="2">
        <f t="shared" si="48"/>
        <v>0</v>
      </c>
      <c r="AF44" s="2">
        <f t="shared" si="49"/>
        <v>0</v>
      </c>
      <c r="AG44" s="2">
        <f t="shared" si="26"/>
        <v>0</v>
      </c>
      <c r="AH44" s="2">
        <f t="shared" si="50"/>
        <v>0</v>
      </c>
      <c r="AI44" s="2">
        <f t="shared" si="51"/>
        <v>0</v>
      </c>
      <c r="AJ44" s="2">
        <f t="shared" si="27"/>
        <v>0</v>
      </c>
      <c r="AK44" s="2">
        <v>7.89</v>
      </c>
      <c r="AL44" s="2">
        <v>7.89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3</v>
      </c>
      <c r="BI44" s="2">
        <v>1</v>
      </c>
      <c r="BJ44" s="2" t="s">
        <v>3</v>
      </c>
      <c r="BK44" s="2"/>
      <c r="BL44" s="2"/>
      <c r="BM44" s="2">
        <v>1100</v>
      </c>
      <c r="BN44" s="2">
        <v>0</v>
      </c>
      <c r="BO44" s="2" t="s">
        <v>3</v>
      </c>
      <c r="BP44" s="2">
        <v>0</v>
      </c>
      <c r="BQ44" s="2">
        <v>20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0</v>
      </c>
      <c r="CA44" s="2">
        <v>0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28"/>
        <v>591.75</v>
      </c>
      <c r="CQ44" s="2">
        <f t="shared" si="29"/>
        <v>7.89</v>
      </c>
      <c r="CR44" s="2">
        <f t="shared" si="30"/>
        <v>0</v>
      </c>
      <c r="CS44" s="2">
        <f t="shared" si="31"/>
        <v>0</v>
      </c>
      <c r="CT44" s="2">
        <f t="shared" si="32"/>
        <v>0</v>
      </c>
      <c r="CU44" s="2">
        <f t="shared" si="33"/>
        <v>0</v>
      </c>
      <c r="CV44" s="2">
        <f t="shared" si="34"/>
        <v>0</v>
      </c>
      <c r="CW44" s="2">
        <f t="shared" si="35"/>
        <v>0</v>
      </c>
      <c r="CX44" s="2">
        <f t="shared" si="36"/>
        <v>0</v>
      </c>
      <c r="CY44" s="2">
        <f t="shared" si="37"/>
        <v>0</v>
      </c>
      <c r="CZ44" s="2">
        <f t="shared" si="38"/>
        <v>0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1009</v>
      </c>
      <c r="DV44" s="2" t="s">
        <v>73</v>
      </c>
      <c r="DW44" s="2" t="s">
        <v>73</v>
      </c>
      <c r="DX44" s="2">
        <v>1</v>
      </c>
      <c r="DY44" s="2"/>
      <c r="DZ44" s="2"/>
      <c r="EA44" s="2"/>
      <c r="EB44" s="2"/>
      <c r="EC44" s="2"/>
      <c r="ED44" s="2"/>
      <c r="EE44" s="2">
        <v>32653538</v>
      </c>
      <c r="EF44" s="2">
        <v>20</v>
      </c>
      <c r="EG44" s="2" t="s">
        <v>64</v>
      </c>
      <c r="EH44" s="2">
        <v>0</v>
      </c>
      <c r="EI44" s="2" t="s">
        <v>3</v>
      </c>
      <c r="EJ44" s="2">
        <v>1</v>
      </c>
      <c r="EK44" s="2">
        <v>1100</v>
      </c>
      <c r="EL44" s="2" t="s">
        <v>65</v>
      </c>
      <c r="EM44" s="2" t="s">
        <v>66</v>
      </c>
      <c r="EN44" s="2"/>
      <c r="EO44" s="2" t="s">
        <v>3</v>
      </c>
      <c r="EP44" s="2"/>
      <c r="EQ44" s="2">
        <v>0</v>
      </c>
      <c r="ER44" s="2">
        <v>0</v>
      </c>
      <c r="ES44" s="2">
        <v>7.89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39"/>
        <v>0</v>
      </c>
      <c r="FS44" s="2">
        <v>0</v>
      </c>
      <c r="FT44" s="2"/>
      <c r="FU44" s="2"/>
      <c r="FV44" s="2"/>
      <c r="FW44" s="2"/>
      <c r="FX44" s="2">
        <v>0</v>
      </c>
      <c r="FY44" s="2">
        <v>0</v>
      </c>
      <c r="FZ44" s="2"/>
      <c r="GA44" s="2" t="s">
        <v>74</v>
      </c>
      <c r="GB44" s="2"/>
      <c r="GC44" s="2"/>
      <c r="GD44" s="2">
        <v>0</v>
      </c>
      <c r="GE44" s="2"/>
      <c r="GF44" s="2">
        <v>956694707</v>
      </c>
      <c r="GG44" s="2">
        <v>2</v>
      </c>
      <c r="GH44" s="2">
        <v>4</v>
      </c>
      <c r="GI44" s="2">
        <v>-2</v>
      </c>
      <c r="GJ44" s="2">
        <v>0</v>
      </c>
      <c r="GK44" s="2">
        <f>ROUND(R44*(R12)/100,2)</f>
        <v>0</v>
      </c>
      <c r="GL44" s="2">
        <f t="shared" si="40"/>
        <v>0</v>
      </c>
      <c r="GM44" s="2">
        <f t="shared" si="41"/>
        <v>591.75</v>
      </c>
      <c r="GN44" s="2">
        <f t="shared" si="42"/>
        <v>591.75</v>
      </c>
      <c r="GO44" s="2">
        <f t="shared" si="43"/>
        <v>0</v>
      </c>
      <c r="GP44" s="2">
        <f t="shared" si="44"/>
        <v>0</v>
      </c>
      <c r="GQ44" s="2"/>
      <c r="GR44" s="2">
        <v>0</v>
      </c>
      <c r="GS44" s="2">
        <v>2</v>
      </c>
      <c r="GT44" s="2">
        <v>0</v>
      </c>
      <c r="GU44" s="2" t="s">
        <v>3</v>
      </c>
      <c r="GV44" s="2">
        <f t="shared" si="45"/>
        <v>0</v>
      </c>
      <c r="GW44" s="2">
        <v>1</v>
      </c>
      <c r="GX44" s="2">
        <f t="shared" si="46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E45" t="s">
        <v>71</v>
      </c>
      <c r="F45" t="str">
        <f>'1.Смета.или.Акт'!B113</f>
        <v>Прайс-лист</v>
      </c>
      <c r="G45" t="str">
        <f>'1.Смета.или.Акт'!C113</f>
        <v>Полоса СТ3 40х4</v>
      </c>
      <c r="H45" t="s">
        <v>73</v>
      </c>
      <c r="I45">
        <f>'1.Смета.или.Акт'!E113</f>
        <v>75</v>
      </c>
      <c r="J45">
        <v>0</v>
      </c>
      <c r="O45">
        <f t="shared" si="14"/>
        <v>4438.13</v>
      </c>
      <c r="P45">
        <f t="shared" si="15"/>
        <v>4438.13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</v>
      </c>
      <c r="W45">
        <f t="shared" si="22"/>
        <v>0</v>
      </c>
      <c r="X45">
        <f t="shared" si="23"/>
        <v>0</v>
      </c>
      <c r="Y45">
        <f t="shared" si="24"/>
        <v>0</v>
      </c>
      <c r="AA45">
        <v>34712840</v>
      </c>
      <c r="AB45">
        <f t="shared" si="25"/>
        <v>7.89</v>
      </c>
      <c r="AC45">
        <f t="shared" si="52"/>
        <v>7.89</v>
      </c>
      <c r="AD45">
        <f t="shared" si="47"/>
        <v>0</v>
      </c>
      <c r="AE45">
        <f t="shared" si="48"/>
        <v>0</v>
      </c>
      <c r="AF45">
        <f t="shared" si="49"/>
        <v>0</v>
      </c>
      <c r="AG45">
        <f t="shared" si="26"/>
        <v>0</v>
      </c>
      <c r="AH45">
        <f t="shared" si="50"/>
        <v>0</v>
      </c>
      <c r="AI45">
        <f t="shared" si="51"/>
        <v>0</v>
      </c>
      <c r="AJ45">
        <f t="shared" si="27"/>
        <v>0</v>
      </c>
      <c r="AK45">
        <v>7.89</v>
      </c>
      <c r="AL45" s="52">
        <f>'1.Смета.или.Акт'!F113</f>
        <v>7.89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1</v>
      </c>
      <c r="AW45">
        <v>1</v>
      </c>
      <c r="AZ45">
        <v>1</v>
      </c>
      <c r="BA45">
        <v>1</v>
      </c>
      <c r="BB45">
        <v>1</v>
      </c>
      <c r="BC45">
        <f>'1.Смета.или.Акт'!J113</f>
        <v>7.5</v>
      </c>
      <c r="BD45" t="s">
        <v>3</v>
      </c>
      <c r="BE45" t="s">
        <v>3</v>
      </c>
      <c r="BF45" t="s">
        <v>3</v>
      </c>
      <c r="BG45" t="s">
        <v>3</v>
      </c>
      <c r="BH45">
        <v>3</v>
      </c>
      <c r="BI45">
        <v>1</v>
      </c>
      <c r="BJ45" t="s">
        <v>3</v>
      </c>
      <c r="BM45">
        <v>1100</v>
      </c>
      <c r="BN45">
        <v>0</v>
      </c>
      <c r="BO45" t="s">
        <v>3</v>
      </c>
      <c r="BP45">
        <v>0</v>
      </c>
      <c r="BQ45">
        <v>20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0</v>
      </c>
      <c r="CA45">
        <v>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28"/>
        <v>4438.13</v>
      </c>
      <c r="CQ45">
        <f t="shared" si="29"/>
        <v>59.174999999999997</v>
      </c>
      <c r="CR45">
        <f t="shared" si="30"/>
        <v>0</v>
      </c>
      <c r="CS45">
        <f t="shared" si="31"/>
        <v>0</v>
      </c>
      <c r="CT45">
        <f t="shared" si="32"/>
        <v>0</v>
      </c>
      <c r="CU45">
        <f t="shared" si="33"/>
        <v>0</v>
      </c>
      <c r="CV45">
        <f t="shared" si="34"/>
        <v>0</v>
      </c>
      <c r="CW45">
        <f t="shared" si="35"/>
        <v>0</v>
      </c>
      <c r="CX45">
        <f t="shared" si="36"/>
        <v>0</v>
      </c>
      <c r="CY45">
        <f t="shared" si="37"/>
        <v>0</v>
      </c>
      <c r="CZ45">
        <f t="shared" si="38"/>
        <v>0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1009</v>
      </c>
      <c r="DV45" t="s">
        <v>73</v>
      </c>
      <c r="DW45" t="str">
        <f>'1.Смета.или.Акт'!D113</f>
        <v>кг</v>
      </c>
      <c r="DX45">
        <v>1</v>
      </c>
      <c r="EE45">
        <v>32653538</v>
      </c>
      <c r="EF45">
        <v>20</v>
      </c>
      <c r="EG45" t="s">
        <v>64</v>
      </c>
      <c r="EH45">
        <v>0</v>
      </c>
      <c r="EI45" t="s">
        <v>3</v>
      </c>
      <c r="EJ45">
        <v>1</v>
      </c>
      <c r="EK45">
        <v>1100</v>
      </c>
      <c r="EL45" t="s">
        <v>65</v>
      </c>
      <c r="EM45" t="s">
        <v>66</v>
      </c>
      <c r="EO45" t="s">
        <v>3</v>
      </c>
      <c r="EQ45">
        <v>0</v>
      </c>
      <c r="ER45">
        <v>8.57</v>
      </c>
      <c r="ES45" s="52">
        <f>'1.Смета.или.Акт'!F113</f>
        <v>7.89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5</v>
      </c>
      <c r="FC45">
        <v>0</v>
      </c>
      <c r="FD45">
        <v>18</v>
      </c>
      <c r="FF45">
        <v>59.16</v>
      </c>
      <c r="FQ45">
        <v>0</v>
      </c>
      <c r="FR45">
        <f t="shared" si="39"/>
        <v>0</v>
      </c>
      <c r="FS45">
        <v>0</v>
      </c>
      <c r="FX45">
        <v>0</v>
      </c>
      <c r="FY45">
        <v>0</v>
      </c>
      <c r="GA45" t="s">
        <v>74</v>
      </c>
      <c r="GD45">
        <v>0</v>
      </c>
      <c r="GF45">
        <v>956694707</v>
      </c>
      <c r="GG45">
        <v>2</v>
      </c>
      <c r="GH45">
        <v>3</v>
      </c>
      <c r="GI45">
        <v>4</v>
      </c>
      <c r="GJ45">
        <v>0</v>
      </c>
      <c r="GK45">
        <f>ROUND(R45*(S12)/100,2)</f>
        <v>0</v>
      </c>
      <c r="GL45">
        <f t="shared" si="40"/>
        <v>0</v>
      </c>
      <c r="GM45">
        <f t="shared" si="41"/>
        <v>4438.13</v>
      </c>
      <c r="GN45">
        <f t="shared" si="42"/>
        <v>4438.13</v>
      </c>
      <c r="GO45">
        <f t="shared" si="43"/>
        <v>0</v>
      </c>
      <c r="GP45">
        <f t="shared" si="44"/>
        <v>0</v>
      </c>
      <c r="GR45">
        <v>1</v>
      </c>
      <c r="GS45">
        <v>1</v>
      </c>
      <c r="GT45">
        <v>0</v>
      </c>
      <c r="GU45" t="s">
        <v>3</v>
      </c>
      <c r="GV45">
        <f t="shared" si="45"/>
        <v>0</v>
      </c>
      <c r="GW45">
        <v>1</v>
      </c>
      <c r="GX45">
        <f t="shared" si="46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/>
      <c r="D46" s="2"/>
      <c r="E46" s="2" t="s">
        <v>75</v>
      </c>
      <c r="F46" s="2" t="s">
        <v>60</v>
      </c>
      <c r="G46" s="2" t="s">
        <v>76</v>
      </c>
      <c r="H46" s="2" t="s">
        <v>73</v>
      </c>
      <c r="I46" s="2">
        <f>'1.Смета.или.Акт'!E116</f>
        <v>18</v>
      </c>
      <c r="J46" s="2">
        <v>0</v>
      </c>
      <c r="K46" s="2"/>
      <c r="L46" s="2"/>
      <c r="M46" s="2"/>
      <c r="N46" s="2"/>
      <c r="O46" s="2">
        <f t="shared" si="14"/>
        <v>105.12</v>
      </c>
      <c r="P46" s="2">
        <f t="shared" si="15"/>
        <v>105.12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34712839</v>
      </c>
      <c r="AB46" s="2">
        <f t="shared" si="25"/>
        <v>5.84</v>
      </c>
      <c r="AC46" s="2">
        <f t="shared" si="52"/>
        <v>5.84</v>
      </c>
      <c r="AD46" s="2">
        <f t="shared" si="47"/>
        <v>0</v>
      </c>
      <c r="AE46" s="2">
        <f t="shared" si="48"/>
        <v>0</v>
      </c>
      <c r="AF46" s="2">
        <f t="shared" si="49"/>
        <v>0</v>
      </c>
      <c r="AG46" s="2">
        <f t="shared" si="26"/>
        <v>0</v>
      </c>
      <c r="AH46" s="2">
        <f t="shared" si="50"/>
        <v>0</v>
      </c>
      <c r="AI46" s="2">
        <f t="shared" si="51"/>
        <v>0</v>
      </c>
      <c r="AJ46" s="2">
        <f t="shared" si="27"/>
        <v>0</v>
      </c>
      <c r="AK46" s="2">
        <v>5.84</v>
      </c>
      <c r="AL46" s="2">
        <v>5.84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3</v>
      </c>
      <c r="BI46" s="2">
        <v>1</v>
      </c>
      <c r="BJ46" s="2" t="s">
        <v>3</v>
      </c>
      <c r="BK46" s="2"/>
      <c r="BL46" s="2"/>
      <c r="BM46" s="2">
        <v>1100</v>
      </c>
      <c r="BN46" s="2">
        <v>0</v>
      </c>
      <c r="BO46" s="2" t="s">
        <v>3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0</v>
      </c>
      <c r="CA46" s="2">
        <v>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28"/>
        <v>105.12</v>
      </c>
      <c r="CQ46" s="2">
        <f t="shared" si="29"/>
        <v>5.84</v>
      </c>
      <c r="CR46" s="2">
        <f t="shared" si="30"/>
        <v>0</v>
      </c>
      <c r="CS46" s="2">
        <f t="shared" si="31"/>
        <v>0</v>
      </c>
      <c r="CT46" s="2">
        <f t="shared" si="32"/>
        <v>0</v>
      </c>
      <c r="CU46" s="2">
        <f t="shared" si="33"/>
        <v>0</v>
      </c>
      <c r="CV46" s="2">
        <f t="shared" si="34"/>
        <v>0</v>
      </c>
      <c r="CW46" s="2">
        <f t="shared" si="35"/>
        <v>0</v>
      </c>
      <c r="CX46" s="2">
        <f t="shared" si="36"/>
        <v>0</v>
      </c>
      <c r="CY46" s="2">
        <f t="shared" si="37"/>
        <v>0</v>
      </c>
      <c r="CZ46" s="2">
        <f t="shared" si="38"/>
        <v>0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1009</v>
      </c>
      <c r="DV46" s="2" t="s">
        <v>73</v>
      </c>
      <c r="DW46" s="2" t="s">
        <v>73</v>
      </c>
      <c r="DX46" s="2">
        <v>1</v>
      </c>
      <c r="DY46" s="2"/>
      <c r="DZ46" s="2"/>
      <c r="EA46" s="2"/>
      <c r="EB46" s="2"/>
      <c r="EC46" s="2"/>
      <c r="ED46" s="2"/>
      <c r="EE46" s="2">
        <v>32653538</v>
      </c>
      <c r="EF46" s="2">
        <v>20</v>
      </c>
      <c r="EG46" s="2" t="s">
        <v>64</v>
      </c>
      <c r="EH46" s="2">
        <v>0</v>
      </c>
      <c r="EI46" s="2" t="s">
        <v>3</v>
      </c>
      <c r="EJ46" s="2">
        <v>1</v>
      </c>
      <c r="EK46" s="2">
        <v>1100</v>
      </c>
      <c r="EL46" s="2" t="s">
        <v>65</v>
      </c>
      <c r="EM46" s="2" t="s">
        <v>66</v>
      </c>
      <c r="EN46" s="2"/>
      <c r="EO46" s="2" t="s">
        <v>3</v>
      </c>
      <c r="EP46" s="2"/>
      <c r="EQ46" s="2">
        <v>0</v>
      </c>
      <c r="ER46" s="2">
        <v>0</v>
      </c>
      <c r="ES46" s="2">
        <v>5.84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39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77</v>
      </c>
      <c r="GB46" s="2"/>
      <c r="GC46" s="2"/>
      <c r="GD46" s="2">
        <v>0</v>
      </c>
      <c r="GE46" s="2"/>
      <c r="GF46" s="2">
        <v>1853890740</v>
      </c>
      <c r="GG46" s="2">
        <v>2</v>
      </c>
      <c r="GH46" s="2">
        <v>4</v>
      </c>
      <c r="GI46" s="2">
        <v>-2</v>
      </c>
      <c r="GJ46" s="2">
        <v>0</v>
      </c>
      <c r="GK46" s="2">
        <f>ROUND(R46*(R12)/100,2)</f>
        <v>0</v>
      </c>
      <c r="GL46" s="2">
        <f t="shared" si="40"/>
        <v>0</v>
      </c>
      <c r="GM46" s="2">
        <f t="shared" si="41"/>
        <v>105.12</v>
      </c>
      <c r="GN46" s="2">
        <f t="shared" si="42"/>
        <v>105.12</v>
      </c>
      <c r="GO46" s="2">
        <f t="shared" si="43"/>
        <v>0</v>
      </c>
      <c r="GP46" s="2">
        <f t="shared" si="44"/>
        <v>0</v>
      </c>
      <c r="GQ46" s="2"/>
      <c r="GR46" s="2">
        <v>0</v>
      </c>
      <c r="GS46" s="2">
        <v>2</v>
      </c>
      <c r="GT46" s="2">
        <v>0</v>
      </c>
      <c r="GU46" s="2" t="s">
        <v>3</v>
      </c>
      <c r="GV46" s="2">
        <f t="shared" si="45"/>
        <v>0</v>
      </c>
      <c r="GW46" s="2">
        <v>1</v>
      </c>
      <c r="GX46" s="2">
        <f t="shared" si="46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E47" t="s">
        <v>75</v>
      </c>
      <c r="F47" t="str">
        <f>'1.Смета.или.Акт'!B116</f>
        <v>Прайс-лист</v>
      </c>
      <c r="G47" t="str">
        <f>'1.Смета.или.Акт'!C116</f>
        <v>Уголок 50х50х5</v>
      </c>
      <c r="H47" t="s">
        <v>73</v>
      </c>
      <c r="I47">
        <f>'1.Смета.или.Акт'!E116</f>
        <v>18</v>
      </c>
      <c r="J47">
        <v>0</v>
      </c>
      <c r="O47">
        <f t="shared" si="14"/>
        <v>788.4</v>
      </c>
      <c r="P47">
        <f t="shared" si="15"/>
        <v>788.4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34712840</v>
      </c>
      <c r="AB47">
        <f t="shared" si="25"/>
        <v>5.84</v>
      </c>
      <c r="AC47">
        <f t="shared" si="52"/>
        <v>5.84</v>
      </c>
      <c r="AD47">
        <f t="shared" si="47"/>
        <v>0</v>
      </c>
      <c r="AE47">
        <f t="shared" si="48"/>
        <v>0</v>
      </c>
      <c r="AF47">
        <f t="shared" si="49"/>
        <v>0</v>
      </c>
      <c r="AG47">
        <f t="shared" si="26"/>
        <v>0</v>
      </c>
      <c r="AH47">
        <f t="shared" si="50"/>
        <v>0</v>
      </c>
      <c r="AI47">
        <f t="shared" si="51"/>
        <v>0</v>
      </c>
      <c r="AJ47">
        <f t="shared" si="27"/>
        <v>0</v>
      </c>
      <c r="AK47">
        <v>5.84</v>
      </c>
      <c r="AL47" s="52">
        <f>'1.Смета.или.Акт'!F116</f>
        <v>5.84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f>'1.Смета.или.Акт'!J116</f>
        <v>7.5</v>
      </c>
      <c r="BD47" t="s">
        <v>3</v>
      </c>
      <c r="BE47" t="s">
        <v>3</v>
      </c>
      <c r="BF47" t="s">
        <v>3</v>
      </c>
      <c r="BG47" t="s">
        <v>3</v>
      </c>
      <c r="BH47">
        <v>3</v>
      </c>
      <c r="BI47">
        <v>1</v>
      </c>
      <c r="BJ47" t="s">
        <v>3</v>
      </c>
      <c r="BM47">
        <v>1100</v>
      </c>
      <c r="BN47">
        <v>0</v>
      </c>
      <c r="BO47" t="s">
        <v>3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0</v>
      </c>
      <c r="CA47">
        <v>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28"/>
        <v>788.4</v>
      </c>
      <c r="CQ47">
        <f t="shared" si="29"/>
        <v>43.8</v>
      </c>
      <c r="CR47">
        <f t="shared" si="30"/>
        <v>0</v>
      </c>
      <c r="CS47">
        <f t="shared" si="31"/>
        <v>0</v>
      </c>
      <c r="CT47">
        <f t="shared" si="32"/>
        <v>0</v>
      </c>
      <c r="CU47">
        <f t="shared" si="33"/>
        <v>0</v>
      </c>
      <c r="CV47">
        <f t="shared" si="34"/>
        <v>0</v>
      </c>
      <c r="CW47">
        <f t="shared" si="35"/>
        <v>0</v>
      </c>
      <c r="CX47">
        <f t="shared" si="36"/>
        <v>0</v>
      </c>
      <c r="CY47">
        <f t="shared" si="37"/>
        <v>0</v>
      </c>
      <c r="CZ47">
        <f t="shared" si="38"/>
        <v>0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1009</v>
      </c>
      <c r="DV47" t="s">
        <v>73</v>
      </c>
      <c r="DW47" t="str">
        <f>'1.Смета.или.Акт'!D116</f>
        <v>кг</v>
      </c>
      <c r="DX47">
        <v>1</v>
      </c>
      <c r="EE47">
        <v>32653538</v>
      </c>
      <c r="EF47">
        <v>20</v>
      </c>
      <c r="EG47" t="s">
        <v>64</v>
      </c>
      <c r="EH47">
        <v>0</v>
      </c>
      <c r="EI47" t="s">
        <v>3</v>
      </c>
      <c r="EJ47">
        <v>1</v>
      </c>
      <c r="EK47">
        <v>1100</v>
      </c>
      <c r="EL47" t="s">
        <v>65</v>
      </c>
      <c r="EM47" t="s">
        <v>66</v>
      </c>
      <c r="EO47" t="s">
        <v>3</v>
      </c>
      <c r="EQ47">
        <v>0</v>
      </c>
      <c r="ER47">
        <v>6.34</v>
      </c>
      <c r="ES47" s="52">
        <f>'1.Смета.или.Акт'!F116</f>
        <v>5.84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5</v>
      </c>
      <c r="FC47">
        <v>0</v>
      </c>
      <c r="FD47">
        <v>18</v>
      </c>
      <c r="FF47">
        <v>43.78</v>
      </c>
      <c r="FQ47">
        <v>0</v>
      </c>
      <c r="FR47">
        <f t="shared" si="39"/>
        <v>0</v>
      </c>
      <c r="FS47">
        <v>0</v>
      </c>
      <c r="FX47">
        <v>0</v>
      </c>
      <c r="FY47">
        <v>0</v>
      </c>
      <c r="GA47" t="s">
        <v>77</v>
      </c>
      <c r="GD47">
        <v>0</v>
      </c>
      <c r="GF47">
        <v>1853890740</v>
      </c>
      <c r="GG47">
        <v>2</v>
      </c>
      <c r="GH47">
        <v>3</v>
      </c>
      <c r="GI47">
        <v>4</v>
      </c>
      <c r="GJ47">
        <v>0</v>
      </c>
      <c r="GK47">
        <f>ROUND(R47*(S12)/100,2)</f>
        <v>0</v>
      </c>
      <c r="GL47">
        <f t="shared" si="40"/>
        <v>0</v>
      </c>
      <c r="GM47">
        <f t="shared" si="41"/>
        <v>788.4</v>
      </c>
      <c r="GN47">
        <f t="shared" si="42"/>
        <v>788.4</v>
      </c>
      <c r="GO47">
        <f t="shared" si="43"/>
        <v>0</v>
      </c>
      <c r="GP47">
        <f t="shared" si="44"/>
        <v>0</v>
      </c>
      <c r="GR47">
        <v>1</v>
      </c>
      <c r="GS47">
        <v>1</v>
      </c>
      <c r="GT47">
        <v>0</v>
      </c>
      <c r="GU47" t="s">
        <v>3</v>
      </c>
      <c r="GV47">
        <f t="shared" si="45"/>
        <v>0</v>
      </c>
      <c r="GW47">
        <v>1</v>
      </c>
      <c r="GX47">
        <f t="shared" si="46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78</v>
      </c>
      <c r="F48" s="2" t="s">
        <v>60</v>
      </c>
      <c r="G48" s="2" t="s">
        <v>79</v>
      </c>
      <c r="H48" s="2" t="s">
        <v>73</v>
      </c>
      <c r="I48" s="2">
        <f>'1.Смета.или.Акт'!E119</f>
        <v>12</v>
      </c>
      <c r="J48" s="2">
        <v>0</v>
      </c>
      <c r="K48" s="2"/>
      <c r="L48" s="2"/>
      <c r="M48" s="2"/>
      <c r="N48" s="2"/>
      <c r="O48" s="2">
        <f t="shared" si="14"/>
        <v>732.24</v>
      </c>
      <c r="P48" s="2">
        <f t="shared" si="15"/>
        <v>732.24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34712839</v>
      </c>
      <c r="AB48" s="2">
        <f t="shared" si="25"/>
        <v>61.02</v>
      </c>
      <c r="AC48" s="2">
        <f t="shared" si="52"/>
        <v>61.02</v>
      </c>
      <c r="AD48" s="2">
        <f t="shared" si="47"/>
        <v>0</v>
      </c>
      <c r="AE48" s="2">
        <f t="shared" si="48"/>
        <v>0</v>
      </c>
      <c r="AF48" s="2">
        <f t="shared" si="49"/>
        <v>0</v>
      </c>
      <c r="AG48" s="2">
        <f t="shared" si="26"/>
        <v>0</v>
      </c>
      <c r="AH48" s="2">
        <f t="shared" si="50"/>
        <v>0</v>
      </c>
      <c r="AI48" s="2">
        <f t="shared" si="51"/>
        <v>0</v>
      </c>
      <c r="AJ48" s="2">
        <f t="shared" si="27"/>
        <v>0</v>
      </c>
      <c r="AK48" s="2">
        <v>61.02</v>
      </c>
      <c r="AL48" s="2">
        <v>61.02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3</v>
      </c>
      <c r="BK48" s="2"/>
      <c r="BL48" s="2"/>
      <c r="BM48" s="2">
        <v>1100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28"/>
        <v>732.24</v>
      </c>
      <c r="CQ48" s="2">
        <f t="shared" si="29"/>
        <v>61.02</v>
      </c>
      <c r="CR48" s="2">
        <f t="shared" si="30"/>
        <v>0</v>
      </c>
      <c r="CS48" s="2">
        <f t="shared" si="31"/>
        <v>0</v>
      </c>
      <c r="CT48" s="2">
        <f t="shared" si="32"/>
        <v>0</v>
      </c>
      <c r="CU48" s="2">
        <f t="shared" si="33"/>
        <v>0</v>
      </c>
      <c r="CV48" s="2">
        <f t="shared" si="34"/>
        <v>0</v>
      </c>
      <c r="CW48" s="2">
        <f t="shared" si="35"/>
        <v>0</v>
      </c>
      <c r="CX48" s="2">
        <f t="shared" si="36"/>
        <v>0</v>
      </c>
      <c r="CY48" s="2">
        <f t="shared" si="37"/>
        <v>0</v>
      </c>
      <c r="CZ48" s="2">
        <f t="shared" si="38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1009</v>
      </c>
      <c r="DV48" s="2" t="s">
        <v>73</v>
      </c>
      <c r="DW48" s="2" t="s">
        <v>73</v>
      </c>
      <c r="DX48" s="2">
        <v>1</v>
      </c>
      <c r="DY48" s="2"/>
      <c r="DZ48" s="2"/>
      <c r="EA48" s="2"/>
      <c r="EB48" s="2"/>
      <c r="EC48" s="2"/>
      <c r="ED48" s="2"/>
      <c r="EE48" s="2">
        <v>32653538</v>
      </c>
      <c r="EF48" s="2">
        <v>20</v>
      </c>
      <c r="EG48" s="2" t="s">
        <v>64</v>
      </c>
      <c r="EH48" s="2">
        <v>0</v>
      </c>
      <c r="EI48" s="2" t="s">
        <v>3</v>
      </c>
      <c r="EJ48" s="2">
        <v>1</v>
      </c>
      <c r="EK48" s="2">
        <v>1100</v>
      </c>
      <c r="EL48" s="2" t="s">
        <v>65</v>
      </c>
      <c r="EM48" s="2" t="s">
        <v>66</v>
      </c>
      <c r="EN48" s="2"/>
      <c r="EO48" s="2" t="s">
        <v>3</v>
      </c>
      <c r="EP48" s="2"/>
      <c r="EQ48" s="2">
        <v>0</v>
      </c>
      <c r="ER48" s="2">
        <v>0</v>
      </c>
      <c r="ES48" s="2">
        <v>61.02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39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80</v>
      </c>
      <c r="GB48" s="2"/>
      <c r="GC48" s="2"/>
      <c r="GD48" s="2">
        <v>0</v>
      </c>
      <c r="GE48" s="2"/>
      <c r="GF48" s="2">
        <v>1637740768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ROUND(R48*(R12)/100,2)</f>
        <v>0</v>
      </c>
      <c r="GL48" s="2">
        <f t="shared" si="40"/>
        <v>0</v>
      </c>
      <c r="GM48" s="2">
        <f t="shared" si="41"/>
        <v>732.24</v>
      </c>
      <c r="GN48" s="2">
        <f t="shared" si="42"/>
        <v>732.24</v>
      </c>
      <c r="GO48" s="2">
        <f t="shared" si="43"/>
        <v>0</v>
      </c>
      <c r="GP48" s="2">
        <f t="shared" si="44"/>
        <v>0</v>
      </c>
      <c r="GQ48" s="2"/>
      <c r="GR48" s="2">
        <v>0</v>
      </c>
      <c r="GS48" s="2">
        <v>2</v>
      </c>
      <c r="GT48" s="2">
        <v>0</v>
      </c>
      <c r="GU48" s="2" t="s">
        <v>3</v>
      </c>
      <c r="GV48" s="2">
        <f t="shared" si="45"/>
        <v>0</v>
      </c>
      <c r="GW48" s="2">
        <v>1</v>
      </c>
      <c r="GX48" s="2">
        <f t="shared" si="46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E49" t="s">
        <v>78</v>
      </c>
      <c r="F49" t="str">
        <f>'1.Смета.или.Акт'!B119</f>
        <v>Прайс-лист</v>
      </c>
      <c r="G49" t="str">
        <f>'1.Смета.или.Акт'!C119</f>
        <v>Шина алюминиевая АД31</v>
      </c>
      <c r="H49" t="s">
        <v>73</v>
      </c>
      <c r="I49">
        <f>'1.Смета.или.Акт'!E119</f>
        <v>12</v>
      </c>
      <c r="J49">
        <v>0</v>
      </c>
      <c r="O49">
        <f t="shared" si="14"/>
        <v>5491.8</v>
      </c>
      <c r="P49">
        <f t="shared" si="15"/>
        <v>5491.8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34712840</v>
      </c>
      <c r="AB49">
        <f t="shared" si="25"/>
        <v>61.02</v>
      </c>
      <c r="AC49">
        <f t="shared" si="52"/>
        <v>61.02</v>
      </c>
      <c r="AD49">
        <f t="shared" si="47"/>
        <v>0</v>
      </c>
      <c r="AE49">
        <f t="shared" si="48"/>
        <v>0</v>
      </c>
      <c r="AF49">
        <f t="shared" si="49"/>
        <v>0</v>
      </c>
      <c r="AG49">
        <f t="shared" si="26"/>
        <v>0</v>
      </c>
      <c r="AH49">
        <f t="shared" si="50"/>
        <v>0</v>
      </c>
      <c r="AI49">
        <f t="shared" si="51"/>
        <v>0</v>
      </c>
      <c r="AJ49">
        <f t="shared" si="27"/>
        <v>0</v>
      </c>
      <c r="AK49">
        <v>61.02</v>
      </c>
      <c r="AL49" s="52">
        <f>'1.Смета.или.Акт'!F119</f>
        <v>61.02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'1.Смета.или.Акт'!J119</f>
        <v>7.5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1100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28"/>
        <v>5491.8</v>
      </c>
      <c r="CQ49">
        <f t="shared" si="29"/>
        <v>457.65000000000003</v>
      </c>
      <c r="CR49">
        <f t="shared" si="30"/>
        <v>0</v>
      </c>
      <c r="CS49">
        <f t="shared" si="31"/>
        <v>0</v>
      </c>
      <c r="CT49">
        <f t="shared" si="32"/>
        <v>0</v>
      </c>
      <c r="CU49">
        <f t="shared" si="33"/>
        <v>0</v>
      </c>
      <c r="CV49">
        <f t="shared" si="34"/>
        <v>0</v>
      </c>
      <c r="CW49">
        <f t="shared" si="35"/>
        <v>0</v>
      </c>
      <c r="CX49">
        <f t="shared" si="36"/>
        <v>0</v>
      </c>
      <c r="CY49">
        <f t="shared" si="37"/>
        <v>0</v>
      </c>
      <c r="CZ49">
        <f t="shared" si="38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1009</v>
      </c>
      <c r="DV49" t="s">
        <v>73</v>
      </c>
      <c r="DW49" t="str">
        <f>'1.Смета.или.Акт'!D119</f>
        <v>кг</v>
      </c>
      <c r="DX49">
        <v>1</v>
      </c>
      <c r="EE49">
        <v>32653538</v>
      </c>
      <c r="EF49">
        <v>20</v>
      </c>
      <c r="EG49" t="s">
        <v>64</v>
      </c>
      <c r="EH49">
        <v>0</v>
      </c>
      <c r="EI49" t="s">
        <v>3</v>
      </c>
      <c r="EJ49">
        <v>1</v>
      </c>
      <c r="EK49">
        <v>1100</v>
      </c>
      <c r="EL49" t="s">
        <v>65</v>
      </c>
      <c r="EM49" t="s">
        <v>66</v>
      </c>
      <c r="EO49" t="s">
        <v>3</v>
      </c>
      <c r="EQ49">
        <v>0</v>
      </c>
      <c r="ER49">
        <v>66.319999999999993</v>
      </c>
      <c r="ES49" s="52">
        <f>'1.Смета.или.Акт'!F119</f>
        <v>61.02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0</v>
      </c>
      <c r="FD49">
        <v>18</v>
      </c>
      <c r="FF49">
        <v>457.63</v>
      </c>
      <c r="FQ49">
        <v>0</v>
      </c>
      <c r="FR49">
        <f t="shared" si="39"/>
        <v>0</v>
      </c>
      <c r="FS49">
        <v>0</v>
      </c>
      <c r="FX49">
        <v>0</v>
      </c>
      <c r="FY49">
        <v>0</v>
      </c>
      <c r="GA49" t="s">
        <v>80</v>
      </c>
      <c r="GD49">
        <v>0</v>
      </c>
      <c r="GF49">
        <v>1637740768</v>
      </c>
      <c r="GG49">
        <v>2</v>
      </c>
      <c r="GH49">
        <v>3</v>
      </c>
      <c r="GI49">
        <v>4</v>
      </c>
      <c r="GJ49">
        <v>0</v>
      </c>
      <c r="GK49">
        <f>ROUND(R49*(S12)/100,2)</f>
        <v>0</v>
      </c>
      <c r="GL49">
        <f t="shared" si="40"/>
        <v>0</v>
      </c>
      <c r="GM49">
        <f t="shared" si="41"/>
        <v>5491.8</v>
      </c>
      <c r="GN49">
        <f t="shared" si="42"/>
        <v>5491.8</v>
      </c>
      <c r="GO49">
        <f t="shared" si="43"/>
        <v>0</v>
      </c>
      <c r="GP49">
        <f t="shared" si="44"/>
        <v>0</v>
      </c>
      <c r="GR49">
        <v>1</v>
      </c>
      <c r="GS49">
        <v>1</v>
      </c>
      <c r="GT49">
        <v>0</v>
      </c>
      <c r="GU49" t="s">
        <v>3</v>
      </c>
      <c r="GV49">
        <f t="shared" si="45"/>
        <v>0</v>
      </c>
      <c r="GW49">
        <v>1</v>
      </c>
      <c r="GX49">
        <f t="shared" si="46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/>
      <c r="D50" s="2"/>
      <c r="E50" s="2" t="s">
        <v>81</v>
      </c>
      <c r="F50" s="2" t="s">
        <v>3</v>
      </c>
      <c r="G50" s="2" t="s">
        <v>3</v>
      </c>
      <c r="H50" s="2" t="s">
        <v>3</v>
      </c>
      <c r="I50" s="2">
        <v>0</v>
      </c>
      <c r="J50" s="2">
        <v>0</v>
      </c>
      <c r="K50" s="2"/>
      <c r="L50" s="2"/>
      <c r="M50" s="2"/>
      <c r="N50" s="2"/>
      <c r="O50" s="2">
        <f t="shared" si="14"/>
        <v>0</v>
      </c>
      <c r="P50" s="2">
        <f t="shared" si="15"/>
        <v>0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34712839</v>
      </c>
      <c r="AB50" s="2">
        <f t="shared" si="25"/>
        <v>0</v>
      </c>
      <c r="AC50" s="2">
        <f t="shared" si="52"/>
        <v>0</v>
      </c>
      <c r="AD50" s="2">
        <f t="shared" si="47"/>
        <v>0</v>
      </c>
      <c r="AE50" s="2">
        <f t="shared" si="48"/>
        <v>0</v>
      </c>
      <c r="AF50" s="2">
        <f t="shared" si="49"/>
        <v>0</v>
      </c>
      <c r="AG50" s="2">
        <f t="shared" si="26"/>
        <v>0</v>
      </c>
      <c r="AH50" s="2">
        <f t="shared" si="50"/>
        <v>0</v>
      </c>
      <c r="AI50" s="2">
        <f t="shared" si="51"/>
        <v>0</v>
      </c>
      <c r="AJ50" s="2">
        <f t="shared" si="27"/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106</v>
      </c>
      <c r="AU50" s="2">
        <v>65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0</v>
      </c>
      <c r="BI50" s="2">
        <v>1</v>
      </c>
      <c r="BJ50" s="2" t="s">
        <v>3</v>
      </c>
      <c r="BK50" s="2"/>
      <c r="BL50" s="2"/>
      <c r="BM50" s="2">
        <v>0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106</v>
      </c>
      <c r="CA50" s="2">
        <v>65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28"/>
        <v>0</v>
      </c>
      <c r="CQ50" s="2">
        <f t="shared" si="29"/>
        <v>0</v>
      </c>
      <c r="CR50" s="2">
        <f t="shared" si="30"/>
        <v>0</v>
      </c>
      <c r="CS50" s="2">
        <f t="shared" si="31"/>
        <v>0</v>
      </c>
      <c r="CT50" s="2">
        <f t="shared" si="32"/>
        <v>0</v>
      </c>
      <c r="CU50" s="2">
        <f t="shared" si="33"/>
        <v>0</v>
      </c>
      <c r="CV50" s="2">
        <f t="shared" si="34"/>
        <v>0</v>
      </c>
      <c r="CW50" s="2">
        <f t="shared" si="35"/>
        <v>0</v>
      </c>
      <c r="CX50" s="2">
        <f t="shared" si="36"/>
        <v>0</v>
      </c>
      <c r="CY50" s="2">
        <f t="shared" si="37"/>
        <v>0</v>
      </c>
      <c r="CZ50" s="2">
        <f t="shared" si="38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>
        <v>32653299</v>
      </c>
      <c r="EF50" s="2">
        <v>20</v>
      </c>
      <c r="EG50" s="2" t="s">
        <v>64</v>
      </c>
      <c r="EH50" s="2">
        <v>0</v>
      </c>
      <c r="EI50" s="2" t="s">
        <v>3</v>
      </c>
      <c r="EJ50" s="2">
        <v>1</v>
      </c>
      <c r="EK50" s="2">
        <v>0</v>
      </c>
      <c r="EL50" s="2" t="s">
        <v>82</v>
      </c>
      <c r="EM50" s="2" t="s">
        <v>83</v>
      </c>
      <c r="EN50" s="2"/>
      <c r="EO50" s="2" t="s">
        <v>3</v>
      </c>
      <c r="EP50" s="2"/>
      <c r="EQ50" s="2">
        <v>0</v>
      </c>
      <c r="ER50" s="2">
        <v>0</v>
      </c>
      <c r="ES50" s="2">
        <v>0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39"/>
        <v>0</v>
      </c>
      <c r="FS50" s="2">
        <v>0</v>
      </c>
      <c r="FT50" s="2"/>
      <c r="FU50" s="2"/>
      <c r="FV50" s="2"/>
      <c r="FW50" s="2"/>
      <c r="FX50" s="2">
        <v>106</v>
      </c>
      <c r="FY50" s="2">
        <v>65</v>
      </c>
      <c r="FZ50" s="2"/>
      <c r="GA50" s="2" t="s">
        <v>3</v>
      </c>
      <c r="GB50" s="2"/>
      <c r="GC50" s="2"/>
      <c r="GD50" s="2">
        <v>0</v>
      </c>
      <c r="GE50" s="2"/>
      <c r="GF50" s="2">
        <v>1255953653</v>
      </c>
      <c r="GG50" s="2">
        <v>2</v>
      </c>
      <c r="GH50" s="2">
        <v>0</v>
      </c>
      <c r="GI50" s="2">
        <v>-2</v>
      </c>
      <c r="GJ50" s="2">
        <v>0</v>
      </c>
      <c r="GK50" s="2">
        <f>ROUND(R50*(R12)/100,2)</f>
        <v>0</v>
      </c>
      <c r="GL50" s="2">
        <f t="shared" si="40"/>
        <v>0</v>
      </c>
      <c r="GM50" s="2">
        <f t="shared" si="41"/>
        <v>0</v>
      </c>
      <c r="GN50" s="2">
        <f t="shared" si="42"/>
        <v>0</v>
      </c>
      <c r="GO50" s="2">
        <f t="shared" si="43"/>
        <v>0</v>
      </c>
      <c r="GP50" s="2">
        <f t="shared" si="44"/>
        <v>0</v>
      </c>
      <c r="GQ50" s="2"/>
      <c r="GR50" s="2">
        <v>0</v>
      </c>
      <c r="GS50" s="2">
        <v>3</v>
      </c>
      <c r="GT50" s="2">
        <v>0</v>
      </c>
      <c r="GU50" s="2" t="s">
        <v>3</v>
      </c>
      <c r="GV50" s="2">
        <f t="shared" si="45"/>
        <v>0</v>
      </c>
      <c r="GW50" s="2">
        <v>1</v>
      </c>
      <c r="GX50" s="2">
        <f t="shared" si="46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E51" t="s">
        <v>81</v>
      </c>
      <c r="F51" t="s">
        <v>3</v>
      </c>
      <c r="G51" t="s">
        <v>3</v>
      </c>
      <c r="H51" t="s">
        <v>3</v>
      </c>
      <c r="I51">
        <v>0</v>
      </c>
      <c r="J51">
        <v>0</v>
      </c>
      <c r="O51">
        <f t="shared" si="14"/>
        <v>0</v>
      </c>
      <c r="P51">
        <f t="shared" si="15"/>
        <v>0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34712840</v>
      </c>
      <c r="AB51">
        <f t="shared" si="25"/>
        <v>0</v>
      </c>
      <c r="AC51">
        <f t="shared" si="52"/>
        <v>0</v>
      </c>
      <c r="AD51">
        <f t="shared" si="47"/>
        <v>0</v>
      </c>
      <c r="AE51">
        <f t="shared" si="48"/>
        <v>0</v>
      </c>
      <c r="AF51">
        <f t="shared" si="49"/>
        <v>0</v>
      </c>
      <c r="AG51">
        <f t="shared" si="26"/>
        <v>0</v>
      </c>
      <c r="AH51">
        <f t="shared" si="50"/>
        <v>0</v>
      </c>
      <c r="AI51">
        <f t="shared" si="51"/>
        <v>0</v>
      </c>
      <c r="AJ51">
        <f t="shared" si="27"/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90</v>
      </c>
      <c r="AU51">
        <v>52</v>
      </c>
      <c r="AV51">
        <v>1</v>
      </c>
      <c r="AW51">
        <v>1</v>
      </c>
      <c r="AZ51">
        <v>1</v>
      </c>
      <c r="BA51">
        <v>18.3</v>
      </c>
      <c r="BB51">
        <v>12.5</v>
      </c>
      <c r="BC51">
        <v>7.5</v>
      </c>
      <c r="BD51" t="s">
        <v>3</v>
      </c>
      <c r="BE51" t="s">
        <v>3</v>
      </c>
      <c r="BF51" t="s">
        <v>3</v>
      </c>
      <c r="BG51" t="s">
        <v>3</v>
      </c>
      <c r="BH51">
        <v>0</v>
      </c>
      <c r="BI51">
        <v>1</v>
      </c>
      <c r="BJ51" t="s">
        <v>3</v>
      </c>
      <c r="BM51">
        <v>0</v>
      </c>
      <c r="BN51">
        <v>0</v>
      </c>
      <c r="BO51" t="s">
        <v>3</v>
      </c>
      <c r="BP51">
        <v>0</v>
      </c>
      <c r="BQ51">
        <v>20</v>
      </c>
      <c r="BR51">
        <v>0</v>
      </c>
      <c r="BS51">
        <v>18.3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106</v>
      </c>
      <c r="CA51">
        <v>65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28"/>
        <v>0</v>
      </c>
      <c r="CQ51">
        <f t="shared" si="29"/>
        <v>0</v>
      </c>
      <c r="CR51">
        <f t="shared" si="30"/>
        <v>0</v>
      </c>
      <c r="CS51">
        <f t="shared" si="31"/>
        <v>0</v>
      </c>
      <c r="CT51">
        <f t="shared" si="32"/>
        <v>0</v>
      </c>
      <c r="CU51">
        <f t="shared" si="33"/>
        <v>0</v>
      </c>
      <c r="CV51">
        <f t="shared" si="34"/>
        <v>0</v>
      </c>
      <c r="CW51">
        <f t="shared" si="35"/>
        <v>0</v>
      </c>
      <c r="CX51">
        <f t="shared" si="36"/>
        <v>0</v>
      </c>
      <c r="CY51">
        <f t="shared" si="37"/>
        <v>0</v>
      </c>
      <c r="CZ51">
        <f t="shared" si="38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EE51">
        <v>32653299</v>
      </c>
      <c r="EF51">
        <v>20</v>
      </c>
      <c r="EG51" t="s">
        <v>64</v>
      </c>
      <c r="EH51">
        <v>0</v>
      </c>
      <c r="EI51" t="s">
        <v>3</v>
      </c>
      <c r="EJ51">
        <v>1</v>
      </c>
      <c r="EK51">
        <v>0</v>
      </c>
      <c r="EL51" t="s">
        <v>82</v>
      </c>
      <c r="EM51" t="s">
        <v>83</v>
      </c>
      <c r="EO51" t="s">
        <v>3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FQ51">
        <v>0</v>
      </c>
      <c r="FR51">
        <f t="shared" si="39"/>
        <v>0</v>
      </c>
      <c r="FS51">
        <v>0</v>
      </c>
      <c r="FV51" t="s">
        <v>24</v>
      </c>
      <c r="FW51" t="s">
        <v>25</v>
      </c>
      <c r="FX51">
        <v>106</v>
      </c>
      <c r="FY51">
        <v>65</v>
      </c>
      <c r="GA51" t="s">
        <v>3</v>
      </c>
      <c r="GD51">
        <v>0</v>
      </c>
      <c r="GF51">
        <v>1255953653</v>
      </c>
      <c r="GG51">
        <v>2</v>
      </c>
      <c r="GH51">
        <v>0</v>
      </c>
      <c r="GI51">
        <v>4</v>
      </c>
      <c r="GJ51">
        <v>0</v>
      </c>
      <c r="GK51">
        <f>ROUND(R51*(S12)/100,2)</f>
        <v>0</v>
      </c>
      <c r="GL51">
        <f t="shared" si="40"/>
        <v>0</v>
      </c>
      <c r="GM51">
        <f t="shared" si="41"/>
        <v>0</v>
      </c>
      <c r="GN51">
        <f t="shared" si="42"/>
        <v>0</v>
      </c>
      <c r="GO51">
        <f t="shared" si="43"/>
        <v>0</v>
      </c>
      <c r="GP51">
        <f t="shared" si="44"/>
        <v>0</v>
      </c>
      <c r="GR51">
        <v>0</v>
      </c>
      <c r="GS51">
        <v>3</v>
      </c>
      <c r="GT51">
        <v>0</v>
      </c>
      <c r="GU51" t="s">
        <v>3</v>
      </c>
      <c r="GV51">
        <f t="shared" si="45"/>
        <v>0</v>
      </c>
      <c r="GW51">
        <v>18.3</v>
      </c>
      <c r="GX51">
        <f t="shared" si="46"/>
        <v>0</v>
      </c>
      <c r="HA51">
        <v>0</v>
      </c>
      <c r="HB51">
        <v>0</v>
      </c>
      <c r="IK51">
        <v>0</v>
      </c>
    </row>
    <row r="53" spans="1:255" x14ac:dyDescent="0.2">
      <c r="A53" s="3">
        <v>51</v>
      </c>
      <c r="B53" s="3">
        <f>B20</f>
        <v>1</v>
      </c>
      <c r="C53" s="3">
        <f>A20</f>
        <v>3</v>
      </c>
      <c r="D53" s="3">
        <f>ROW(A20)</f>
        <v>20</v>
      </c>
      <c r="E53" s="3"/>
      <c r="F53" s="3" t="str">
        <f>IF(F20&lt;&gt;"",F20,"")</f>
        <v>Новая локальная смета</v>
      </c>
      <c r="G53" s="3" t="str">
        <f>IF(G20&lt;&gt;"",G20,"")</f>
        <v>Новая локальная смета</v>
      </c>
      <c r="H53" s="3">
        <v>0</v>
      </c>
      <c r="I53" s="3"/>
      <c r="J53" s="3"/>
      <c r="K53" s="3"/>
      <c r="L53" s="3"/>
      <c r="M53" s="3"/>
      <c r="N53" s="3"/>
      <c r="O53" s="3">
        <f t="shared" ref="O53:T53" si="53">ROUND(AB53,2)</f>
        <v>32396.52</v>
      </c>
      <c r="P53" s="3">
        <f t="shared" si="53"/>
        <v>30595.88</v>
      </c>
      <c r="Q53" s="3">
        <f t="shared" si="53"/>
        <v>678.34</v>
      </c>
      <c r="R53" s="3">
        <f t="shared" si="53"/>
        <v>99.84</v>
      </c>
      <c r="S53" s="3">
        <f t="shared" si="53"/>
        <v>1122.3</v>
      </c>
      <c r="T53" s="3">
        <f t="shared" si="53"/>
        <v>0</v>
      </c>
      <c r="U53" s="3">
        <f>AH53</f>
        <v>106.51600000000001</v>
      </c>
      <c r="V53" s="3">
        <f>AI53</f>
        <v>8.7327999999999992</v>
      </c>
      <c r="W53" s="3">
        <f>ROUND(AJ53,2)</f>
        <v>0</v>
      </c>
      <c r="X53" s="3">
        <f>ROUND(AK53,2)</f>
        <v>1017.27</v>
      </c>
      <c r="Y53" s="3">
        <f>ROUND(AL53,2)</f>
        <v>674.59</v>
      </c>
      <c r="Z53" s="3"/>
      <c r="AA53" s="3"/>
      <c r="AB53" s="3">
        <f>ROUND(SUMIF(AA24:AA51,"=34712839",O24:O51),2)</f>
        <v>32396.52</v>
      </c>
      <c r="AC53" s="3">
        <f>ROUND(SUMIF(AA24:AA51,"=34712839",P24:P51),2)</f>
        <v>30595.88</v>
      </c>
      <c r="AD53" s="3">
        <f>ROUND(SUMIF(AA24:AA51,"=34712839",Q24:Q51),2)</f>
        <v>678.34</v>
      </c>
      <c r="AE53" s="3">
        <f>ROUND(SUMIF(AA24:AA51,"=34712839",R24:R51),2)</f>
        <v>99.84</v>
      </c>
      <c r="AF53" s="3">
        <f>ROUND(SUMIF(AA24:AA51,"=34712839",S24:S51),2)</f>
        <v>1122.3</v>
      </c>
      <c r="AG53" s="3">
        <f>ROUND(SUMIF(AA24:AA51,"=34712839",T24:T51),2)</f>
        <v>0</v>
      </c>
      <c r="AH53" s="3">
        <f>SUMIF(AA24:AA51,"=34712839",U24:U51)</f>
        <v>106.51600000000001</v>
      </c>
      <c r="AI53" s="3">
        <f>SUMIF(AA24:AA51,"=34712839",V24:V51)</f>
        <v>8.7327999999999992</v>
      </c>
      <c r="AJ53" s="3">
        <f>ROUND(SUMIF(AA24:AA51,"=34712839",W24:W51),2)</f>
        <v>0</v>
      </c>
      <c r="AK53" s="3">
        <f>ROUND(SUMIF(AA24:AA51,"=34712839",X24:X51),2)</f>
        <v>1017.27</v>
      </c>
      <c r="AL53" s="3">
        <f>ROUND(SUMIF(AA24:AA51,"=34712839",Y24:Y51),2)</f>
        <v>674.59</v>
      </c>
      <c r="AM53" s="3"/>
      <c r="AN53" s="3"/>
      <c r="AO53" s="3">
        <f t="shared" ref="AO53:BC53" si="54">ROUND(BX53,2)</f>
        <v>0</v>
      </c>
      <c r="AP53" s="3">
        <f t="shared" si="54"/>
        <v>0</v>
      </c>
      <c r="AQ53" s="3">
        <f t="shared" si="54"/>
        <v>0</v>
      </c>
      <c r="AR53" s="3">
        <f t="shared" si="54"/>
        <v>34088.379999999997</v>
      </c>
      <c r="AS53" s="3">
        <f t="shared" si="54"/>
        <v>30595.77</v>
      </c>
      <c r="AT53" s="3">
        <f t="shared" si="54"/>
        <v>2510.23</v>
      </c>
      <c r="AU53" s="3">
        <f t="shared" si="54"/>
        <v>982.38</v>
      </c>
      <c r="AV53" s="3">
        <f t="shared" si="54"/>
        <v>30595.88</v>
      </c>
      <c r="AW53" s="3">
        <f t="shared" si="54"/>
        <v>30595.88</v>
      </c>
      <c r="AX53" s="3">
        <f t="shared" si="54"/>
        <v>0</v>
      </c>
      <c r="AY53" s="3">
        <f t="shared" si="54"/>
        <v>30595.88</v>
      </c>
      <c r="AZ53" s="3">
        <f t="shared" si="54"/>
        <v>0</v>
      </c>
      <c r="BA53" s="3">
        <f t="shared" si="54"/>
        <v>0</v>
      </c>
      <c r="BB53" s="3">
        <f t="shared" si="54"/>
        <v>0</v>
      </c>
      <c r="BC53" s="3">
        <f t="shared" si="54"/>
        <v>0</v>
      </c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>
        <f>ROUND(SUMIF(AA24:AA51,"=34712839",FQ24:FQ51),2)</f>
        <v>0</v>
      </c>
      <c r="BY53" s="3">
        <f>ROUND(SUMIF(AA24:AA51,"=34712839",FR24:FR51),2)</f>
        <v>0</v>
      </c>
      <c r="BZ53" s="3">
        <f>ROUND(SUMIF(AA24:AA51,"=34712839",GL24:GL51),2)</f>
        <v>0</v>
      </c>
      <c r="CA53" s="3">
        <f>ROUND(SUMIF(AA24:AA51,"=34712839",GM24:GM51),2)</f>
        <v>34088.379999999997</v>
      </c>
      <c r="CB53" s="3">
        <f>ROUND(SUMIF(AA24:AA51,"=34712839",GN24:GN51),2)</f>
        <v>30595.77</v>
      </c>
      <c r="CC53" s="3">
        <f>ROUND(SUMIF(AA24:AA51,"=34712839",GO24:GO51),2)</f>
        <v>2510.23</v>
      </c>
      <c r="CD53" s="3">
        <f>ROUND(SUMIF(AA24:AA51,"=34712839",GP24:GP51),2)</f>
        <v>982.38</v>
      </c>
      <c r="CE53" s="3">
        <f>AC53-BX53</f>
        <v>30595.88</v>
      </c>
      <c r="CF53" s="3">
        <f>AC53-BY53</f>
        <v>30595.88</v>
      </c>
      <c r="CG53" s="3">
        <f>BX53-BZ53</f>
        <v>0</v>
      </c>
      <c r="CH53" s="3">
        <f>AC53-BX53-BY53+BZ53</f>
        <v>30595.88</v>
      </c>
      <c r="CI53" s="3">
        <f>BY53-BZ53</f>
        <v>0</v>
      </c>
      <c r="CJ53" s="3">
        <f>ROUND(SUMIF(AA24:AA51,"=34712839",GX24:GX51),2)</f>
        <v>0</v>
      </c>
      <c r="CK53" s="3">
        <f>ROUND(SUMIF(AA24:AA51,"=34712839",GY24:GY51),2)</f>
        <v>0</v>
      </c>
      <c r="CL53" s="3">
        <f>ROUND(SUMIF(AA24:AA51,"=34712839",GZ24:GZ51),2)</f>
        <v>0</v>
      </c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4">
        <f t="shared" ref="DG53:DL53" si="55">ROUND(DT53,2)</f>
        <v>258486.53</v>
      </c>
      <c r="DH53" s="4">
        <f t="shared" si="55"/>
        <v>229469.09</v>
      </c>
      <c r="DI53" s="4">
        <f t="shared" si="55"/>
        <v>8479.26</v>
      </c>
      <c r="DJ53" s="4">
        <f t="shared" si="55"/>
        <v>1827.17</v>
      </c>
      <c r="DK53" s="4">
        <f t="shared" si="55"/>
        <v>20538.18</v>
      </c>
      <c r="DL53" s="4">
        <f t="shared" si="55"/>
        <v>0</v>
      </c>
      <c r="DM53" s="4">
        <f>DZ53</f>
        <v>106.51600000000001</v>
      </c>
      <c r="DN53" s="4">
        <f>EA53</f>
        <v>8.7327999999999992</v>
      </c>
      <c r="DO53" s="4">
        <f>ROUND(EB53,2)</f>
        <v>0</v>
      </c>
      <c r="DP53" s="4">
        <f>ROUND(EC53,2)</f>
        <v>15835.85</v>
      </c>
      <c r="DQ53" s="4">
        <f>ROUND(ED53,2)</f>
        <v>9876.07</v>
      </c>
      <c r="DR53" s="4"/>
      <c r="DS53" s="4"/>
      <c r="DT53" s="4">
        <f>ROUND(SUMIF(AA24:AA51,"=34712840",O24:O51),2)</f>
        <v>258486.53</v>
      </c>
      <c r="DU53" s="4">
        <f>ROUND(SUMIF(AA24:AA51,"=34712840",P24:P51),2)</f>
        <v>229469.09</v>
      </c>
      <c r="DV53" s="4">
        <f>ROUND(SUMIF(AA24:AA51,"=34712840",Q24:Q51),2)</f>
        <v>8479.26</v>
      </c>
      <c r="DW53" s="4">
        <f>ROUND(SUMIF(AA24:AA51,"=34712840",R24:R51),2)</f>
        <v>1827.17</v>
      </c>
      <c r="DX53" s="4">
        <f>ROUND(SUMIF(AA24:AA51,"=34712840",S24:S51),2)</f>
        <v>20538.18</v>
      </c>
      <c r="DY53" s="4">
        <f>ROUND(SUMIF(AA24:AA51,"=34712840",T24:T51),2)</f>
        <v>0</v>
      </c>
      <c r="DZ53" s="4">
        <f>SUMIF(AA24:AA51,"=34712840",U24:U51)</f>
        <v>106.51600000000001</v>
      </c>
      <c r="EA53" s="4">
        <f>SUMIF(AA24:AA51,"=34712840",V24:V51)</f>
        <v>8.7327999999999992</v>
      </c>
      <c r="EB53" s="4">
        <f>ROUND(SUMIF(AA24:AA51,"=34712840",W24:W51),2)</f>
        <v>0</v>
      </c>
      <c r="EC53" s="4">
        <f>ROUND(SUMIF(AA24:AA51,"=34712840",X24:X51),2)</f>
        <v>15835.85</v>
      </c>
      <c r="ED53" s="4">
        <f>ROUND(SUMIF(AA24:AA51,"=34712840",Y24:Y51),2)</f>
        <v>9876.07</v>
      </c>
      <c r="EE53" s="4"/>
      <c r="EF53" s="4"/>
      <c r="EG53" s="4">
        <f t="shared" ref="EG53:EU53" si="56">ROUND(FP53,2)</f>
        <v>0</v>
      </c>
      <c r="EH53" s="4">
        <f t="shared" si="56"/>
        <v>0</v>
      </c>
      <c r="EI53" s="4">
        <f t="shared" si="56"/>
        <v>0</v>
      </c>
      <c r="EJ53" s="4">
        <f t="shared" si="56"/>
        <v>284198.45</v>
      </c>
      <c r="EK53" s="4">
        <f t="shared" si="56"/>
        <v>229468.28</v>
      </c>
      <c r="EL53" s="4">
        <f t="shared" si="56"/>
        <v>38331.14</v>
      </c>
      <c r="EM53" s="4">
        <f t="shared" si="56"/>
        <v>16399.03</v>
      </c>
      <c r="EN53" s="4">
        <f t="shared" si="56"/>
        <v>229469.09</v>
      </c>
      <c r="EO53" s="4">
        <f t="shared" si="56"/>
        <v>229469.09</v>
      </c>
      <c r="EP53" s="4">
        <f t="shared" si="56"/>
        <v>0</v>
      </c>
      <c r="EQ53" s="4">
        <f t="shared" si="56"/>
        <v>229469.09</v>
      </c>
      <c r="ER53" s="4">
        <f t="shared" si="56"/>
        <v>0</v>
      </c>
      <c r="ES53" s="4">
        <f t="shared" si="56"/>
        <v>0</v>
      </c>
      <c r="ET53" s="4">
        <f t="shared" si="56"/>
        <v>0</v>
      </c>
      <c r="EU53" s="4">
        <f t="shared" si="56"/>
        <v>0</v>
      </c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>
        <f>ROUND(SUMIF(AA24:AA51,"=34712840",FQ24:FQ51),2)</f>
        <v>0</v>
      </c>
      <c r="FQ53" s="4">
        <f>ROUND(SUMIF(AA24:AA51,"=34712840",FR24:FR51),2)</f>
        <v>0</v>
      </c>
      <c r="FR53" s="4">
        <f>ROUND(SUMIF(AA24:AA51,"=34712840",GL24:GL51),2)</f>
        <v>0</v>
      </c>
      <c r="FS53" s="4">
        <f>ROUND(SUMIF(AA24:AA51,"=34712840",GM24:GM51),2)</f>
        <v>284198.45</v>
      </c>
      <c r="FT53" s="4">
        <f>ROUND(SUMIF(AA24:AA51,"=34712840",GN24:GN51),2)</f>
        <v>229468.28</v>
      </c>
      <c r="FU53" s="4">
        <f>ROUND(SUMIF(AA24:AA51,"=34712840",GO24:GO51),2)</f>
        <v>38331.14</v>
      </c>
      <c r="FV53" s="4">
        <f>ROUND(SUMIF(AA24:AA51,"=34712840",GP24:GP51),2)</f>
        <v>16399.03</v>
      </c>
      <c r="FW53" s="4">
        <f>DU53-FP53</f>
        <v>229469.09</v>
      </c>
      <c r="FX53" s="4">
        <f>DU53-FQ53</f>
        <v>229469.09</v>
      </c>
      <c r="FY53" s="4">
        <f>FP53-FR53</f>
        <v>0</v>
      </c>
      <c r="FZ53" s="4">
        <f>DU53-FP53-FQ53+FR53</f>
        <v>229469.09</v>
      </c>
      <c r="GA53" s="4">
        <f>FQ53-FR53</f>
        <v>0</v>
      </c>
      <c r="GB53" s="4">
        <f>ROUND(SUMIF(AA24:AA51,"=34712840",GX24:GX51),2)</f>
        <v>0</v>
      </c>
      <c r="GC53" s="4">
        <f>ROUND(SUMIF(AA24:AA51,"=34712840",GY24:GY51),2)</f>
        <v>0</v>
      </c>
      <c r="GD53" s="4">
        <f>ROUND(SUMIF(AA24:AA51,"=34712840",GZ24:GZ51),2)</f>
        <v>0</v>
      </c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>
        <v>0</v>
      </c>
    </row>
    <row r="55" spans="1:255" x14ac:dyDescent="0.2">
      <c r="A55" s="5">
        <v>50</v>
      </c>
      <c r="B55" s="5">
        <v>0</v>
      </c>
      <c r="C55" s="5">
        <v>0</v>
      </c>
      <c r="D55" s="5">
        <v>1</v>
      </c>
      <c r="E55" s="5">
        <v>201</v>
      </c>
      <c r="F55" s="5">
        <f>ROUND(Source!O53,O55)</f>
        <v>32396.52</v>
      </c>
      <c r="G55" s="5" t="s">
        <v>84</v>
      </c>
      <c r="H55" s="5" t="s">
        <v>85</v>
      </c>
      <c r="I55" s="5"/>
      <c r="J55" s="5"/>
      <c r="K55" s="5">
        <v>201</v>
      </c>
      <c r="L55" s="5">
        <v>1</v>
      </c>
      <c r="M55" s="5">
        <v>3</v>
      </c>
      <c r="N55" s="5" t="s">
        <v>3</v>
      </c>
      <c r="O55" s="5">
        <v>2</v>
      </c>
      <c r="P55" s="5">
        <f>ROUND(Source!DG53,O55)</f>
        <v>258486.53</v>
      </c>
      <c r="Q55" s="5"/>
      <c r="R55" s="5"/>
      <c r="S55" s="5"/>
      <c r="T55" s="5"/>
      <c r="U55" s="5"/>
      <c r="V55" s="5"/>
      <c r="W55" s="5"/>
    </row>
    <row r="56" spans="1:255" x14ac:dyDescent="0.2">
      <c r="A56" s="5">
        <v>50</v>
      </c>
      <c r="B56" s="5">
        <v>0</v>
      </c>
      <c r="C56" s="5">
        <v>0</v>
      </c>
      <c r="D56" s="5">
        <v>1</v>
      </c>
      <c r="E56" s="5">
        <v>202</v>
      </c>
      <c r="F56" s="5">
        <f>ROUND(Source!P53,O56)</f>
        <v>30595.88</v>
      </c>
      <c r="G56" s="5" t="s">
        <v>86</v>
      </c>
      <c r="H56" s="5" t="s">
        <v>87</v>
      </c>
      <c r="I56" s="5"/>
      <c r="J56" s="5"/>
      <c r="K56" s="5">
        <v>202</v>
      </c>
      <c r="L56" s="5">
        <v>2</v>
      </c>
      <c r="M56" s="5">
        <v>3</v>
      </c>
      <c r="N56" s="5" t="s">
        <v>3</v>
      </c>
      <c r="O56" s="5">
        <v>2</v>
      </c>
      <c r="P56" s="5">
        <f>ROUND(Source!DH53,O56)</f>
        <v>229469.09</v>
      </c>
      <c r="Q56" s="5"/>
      <c r="R56" s="5"/>
      <c r="S56" s="5"/>
      <c r="T56" s="5"/>
      <c r="U56" s="5"/>
      <c r="V56" s="5"/>
      <c r="W56" s="5"/>
    </row>
    <row r="57" spans="1:255" x14ac:dyDescent="0.2">
      <c r="A57" s="5">
        <v>50</v>
      </c>
      <c r="B57" s="5">
        <v>0</v>
      </c>
      <c r="C57" s="5">
        <v>0</v>
      </c>
      <c r="D57" s="5">
        <v>1</v>
      </c>
      <c r="E57" s="5">
        <v>222</v>
      </c>
      <c r="F57" s="5">
        <f>ROUND(Source!AO53,O57)</f>
        <v>0</v>
      </c>
      <c r="G57" s="5" t="s">
        <v>88</v>
      </c>
      <c r="H57" s="5" t="s">
        <v>89</v>
      </c>
      <c r="I57" s="5"/>
      <c r="J57" s="5"/>
      <c r="K57" s="5">
        <v>222</v>
      </c>
      <c r="L57" s="5">
        <v>3</v>
      </c>
      <c r="M57" s="5">
        <v>3</v>
      </c>
      <c r="N57" s="5" t="s">
        <v>3</v>
      </c>
      <c r="O57" s="5">
        <v>2</v>
      </c>
      <c r="P57" s="5">
        <f>ROUND(Source!EG53,O57)</f>
        <v>0</v>
      </c>
      <c r="Q57" s="5"/>
      <c r="R57" s="5"/>
      <c r="S57" s="5"/>
      <c r="T57" s="5"/>
      <c r="U57" s="5"/>
      <c r="V57" s="5"/>
      <c r="W57" s="5"/>
    </row>
    <row r="58" spans="1:255" x14ac:dyDescent="0.2">
      <c r="A58" s="5">
        <v>50</v>
      </c>
      <c r="B58" s="5">
        <v>0</v>
      </c>
      <c r="C58" s="5">
        <v>0</v>
      </c>
      <c r="D58" s="5">
        <v>1</v>
      </c>
      <c r="E58" s="5">
        <v>225</v>
      </c>
      <c r="F58" s="5">
        <f>ROUND(Source!AV53,O58)</f>
        <v>30595.88</v>
      </c>
      <c r="G58" s="5" t="s">
        <v>90</v>
      </c>
      <c r="H58" s="5" t="s">
        <v>91</v>
      </c>
      <c r="I58" s="5"/>
      <c r="J58" s="5"/>
      <c r="K58" s="5">
        <v>225</v>
      </c>
      <c r="L58" s="5">
        <v>4</v>
      </c>
      <c r="M58" s="5">
        <v>3</v>
      </c>
      <c r="N58" s="5" t="s">
        <v>3</v>
      </c>
      <c r="O58" s="5">
        <v>2</v>
      </c>
      <c r="P58" s="5">
        <f>ROUND(Source!EN53,O58)</f>
        <v>229469.09</v>
      </c>
      <c r="Q58" s="5"/>
      <c r="R58" s="5"/>
      <c r="S58" s="5"/>
      <c r="T58" s="5"/>
      <c r="U58" s="5"/>
      <c r="V58" s="5"/>
      <c r="W58" s="5"/>
    </row>
    <row r="59" spans="1:255" x14ac:dyDescent="0.2">
      <c r="A59" s="5">
        <v>50</v>
      </c>
      <c r="B59" s="5">
        <v>0</v>
      </c>
      <c r="C59" s="5">
        <v>0</v>
      </c>
      <c r="D59" s="5">
        <v>1</v>
      </c>
      <c r="E59" s="5">
        <v>226</v>
      </c>
      <c r="F59" s="5">
        <f>ROUND(Source!AW53,O59)</f>
        <v>30595.88</v>
      </c>
      <c r="G59" s="5" t="s">
        <v>92</v>
      </c>
      <c r="H59" s="5" t="s">
        <v>93</v>
      </c>
      <c r="I59" s="5"/>
      <c r="J59" s="5"/>
      <c r="K59" s="5">
        <v>226</v>
      </c>
      <c r="L59" s="5">
        <v>5</v>
      </c>
      <c r="M59" s="5">
        <v>3</v>
      </c>
      <c r="N59" s="5" t="s">
        <v>3</v>
      </c>
      <c r="O59" s="5">
        <v>2</v>
      </c>
      <c r="P59" s="5">
        <f>ROUND(Source!EO53,O59)</f>
        <v>229469.09</v>
      </c>
      <c r="Q59" s="5"/>
      <c r="R59" s="5"/>
      <c r="S59" s="5"/>
      <c r="T59" s="5"/>
      <c r="U59" s="5"/>
      <c r="V59" s="5"/>
      <c r="W59" s="5"/>
    </row>
    <row r="60" spans="1:255" x14ac:dyDescent="0.2">
      <c r="A60" s="5">
        <v>50</v>
      </c>
      <c r="B60" s="5">
        <v>0</v>
      </c>
      <c r="C60" s="5">
        <v>0</v>
      </c>
      <c r="D60" s="5">
        <v>1</v>
      </c>
      <c r="E60" s="5">
        <v>227</v>
      </c>
      <c r="F60" s="5">
        <f>ROUND(Source!AX53,O60)</f>
        <v>0</v>
      </c>
      <c r="G60" s="5" t="s">
        <v>94</v>
      </c>
      <c r="H60" s="5" t="s">
        <v>95</v>
      </c>
      <c r="I60" s="5"/>
      <c r="J60" s="5"/>
      <c r="K60" s="5">
        <v>227</v>
      </c>
      <c r="L60" s="5">
        <v>6</v>
      </c>
      <c r="M60" s="5">
        <v>3</v>
      </c>
      <c r="N60" s="5" t="s">
        <v>3</v>
      </c>
      <c r="O60" s="5">
        <v>2</v>
      </c>
      <c r="P60" s="5">
        <f>ROUND(Source!EP53,O60)</f>
        <v>0</v>
      </c>
      <c r="Q60" s="5"/>
      <c r="R60" s="5"/>
      <c r="S60" s="5"/>
      <c r="T60" s="5"/>
      <c r="U60" s="5"/>
      <c r="V60" s="5"/>
      <c r="W60" s="5"/>
    </row>
    <row r="61" spans="1:255" x14ac:dyDescent="0.2">
      <c r="A61" s="5">
        <v>50</v>
      </c>
      <c r="B61" s="5">
        <v>0</v>
      </c>
      <c r="C61" s="5">
        <v>0</v>
      </c>
      <c r="D61" s="5">
        <v>1</v>
      </c>
      <c r="E61" s="5">
        <v>228</v>
      </c>
      <c r="F61" s="5">
        <f>ROUND(Source!AY53,O61)</f>
        <v>30595.88</v>
      </c>
      <c r="G61" s="5" t="s">
        <v>96</v>
      </c>
      <c r="H61" s="5" t="s">
        <v>97</v>
      </c>
      <c r="I61" s="5"/>
      <c r="J61" s="5"/>
      <c r="K61" s="5">
        <v>228</v>
      </c>
      <c r="L61" s="5">
        <v>7</v>
      </c>
      <c r="M61" s="5">
        <v>3</v>
      </c>
      <c r="N61" s="5" t="s">
        <v>3</v>
      </c>
      <c r="O61" s="5">
        <v>2</v>
      </c>
      <c r="P61" s="5">
        <f>ROUND(Source!EQ53,O61)</f>
        <v>229469.09</v>
      </c>
      <c r="Q61" s="5"/>
      <c r="R61" s="5"/>
      <c r="S61" s="5"/>
      <c r="T61" s="5"/>
      <c r="U61" s="5"/>
      <c r="V61" s="5"/>
      <c r="W61" s="5"/>
    </row>
    <row r="62" spans="1:255" x14ac:dyDescent="0.2">
      <c r="A62" s="5">
        <v>50</v>
      </c>
      <c r="B62" s="5">
        <v>0</v>
      </c>
      <c r="C62" s="5">
        <v>0</v>
      </c>
      <c r="D62" s="5">
        <v>1</v>
      </c>
      <c r="E62" s="5">
        <v>216</v>
      </c>
      <c r="F62" s="5">
        <f>ROUND(Source!AP53,O62)</f>
        <v>0</v>
      </c>
      <c r="G62" s="5" t="s">
        <v>98</v>
      </c>
      <c r="H62" s="5" t="s">
        <v>99</v>
      </c>
      <c r="I62" s="5"/>
      <c r="J62" s="5"/>
      <c r="K62" s="5">
        <v>216</v>
      </c>
      <c r="L62" s="5">
        <v>8</v>
      </c>
      <c r="M62" s="5">
        <v>3</v>
      </c>
      <c r="N62" s="5" t="s">
        <v>3</v>
      </c>
      <c r="O62" s="5">
        <v>2</v>
      </c>
      <c r="P62" s="5">
        <f>ROUND(Source!EH53,O62)</f>
        <v>0</v>
      </c>
      <c r="Q62" s="5"/>
      <c r="R62" s="5"/>
      <c r="S62" s="5"/>
      <c r="T62" s="5"/>
      <c r="U62" s="5"/>
      <c r="V62" s="5"/>
      <c r="W62" s="5"/>
    </row>
    <row r="63" spans="1:255" x14ac:dyDescent="0.2">
      <c r="A63" s="5">
        <v>50</v>
      </c>
      <c r="B63" s="5">
        <v>0</v>
      </c>
      <c r="C63" s="5">
        <v>0</v>
      </c>
      <c r="D63" s="5">
        <v>1</v>
      </c>
      <c r="E63" s="5">
        <v>223</v>
      </c>
      <c r="F63" s="5">
        <f>ROUND(Source!AQ53,O63)</f>
        <v>0</v>
      </c>
      <c r="G63" s="5" t="s">
        <v>100</v>
      </c>
      <c r="H63" s="5" t="s">
        <v>101</v>
      </c>
      <c r="I63" s="5"/>
      <c r="J63" s="5"/>
      <c r="K63" s="5">
        <v>223</v>
      </c>
      <c r="L63" s="5">
        <v>9</v>
      </c>
      <c r="M63" s="5">
        <v>3</v>
      </c>
      <c r="N63" s="5" t="s">
        <v>3</v>
      </c>
      <c r="O63" s="5">
        <v>2</v>
      </c>
      <c r="P63" s="5">
        <f>ROUND(Source!EI53,O63)</f>
        <v>0</v>
      </c>
      <c r="Q63" s="5"/>
      <c r="R63" s="5"/>
      <c r="S63" s="5"/>
      <c r="T63" s="5"/>
      <c r="U63" s="5"/>
      <c r="V63" s="5"/>
      <c r="W63" s="5"/>
    </row>
    <row r="64" spans="1:255" x14ac:dyDescent="0.2">
      <c r="A64" s="5">
        <v>50</v>
      </c>
      <c r="B64" s="5">
        <v>0</v>
      </c>
      <c r="C64" s="5">
        <v>0</v>
      </c>
      <c r="D64" s="5">
        <v>1</v>
      </c>
      <c r="E64" s="5">
        <v>229</v>
      </c>
      <c r="F64" s="5">
        <f>ROUND(Source!AZ53,O64)</f>
        <v>0</v>
      </c>
      <c r="G64" s="5" t="s">
        <v>102</v>
      </c>
      <c r="H64" s="5" t="s">
        <v>103</v>
      </c>
      <c r="I64" s="5"/>
      <c r="J64" s="5"/>
      <c r="K64" s="5">
        <v>229</v>
      </c>
      <c r="L64" s="5">
        <v>10</v>
      </c>
      <c r="M64" s="5">
        <v>3</v>
      </c>
      <c r="N64" s="5" t="s">
        <v>3</v>
      </c>
      <c r="O64" s="5">
        <v>2</v>
      </c>
      <c r="P64" s="5">
        <f>ROUND(Source!ER53,O64)</f>
        <v>0</v>
      </c>
      <c r="Q64" s="5"/>
      <c r="R64" s="5"/>
      <c r="S64" s="5"/>
      <c r="T64" s="5"/>
      <c r="U64" s="5"/>
      <c r="V64" s="5"/>
      <c r="W64" s="5"/>
    </row>
    <row r="65" spans="1:23" x14ac:dyDescent="0.2">
      <c r="A65" s="5">
        <v>50</v>
      </c>
      <c r="B65" s="5">
        <v>0</v>
      </c>
      <c r="C65" s="5">
        <v>0</v>
      </c>
      <c r="D65" s="5">
        <v>1</v>
      </c>
      <c r="E65" s="5">
        <v>203</v>
      </c>
      <c r="F65" s="5">
        <f>ROUND(Source!Q53,O65)</f>
        <v>678.34</v>
      </c>
      <c r="G65" s="5" t="s">
        <v>104</v>
      </c>
      <c r="H65" s="5" t="s">
        <v>105</v>
      </c>
      <c r="I65" s="5"/>
      <c r="J65" s="5"/>
      <c r="K65" s="5">
        <v>203</v>
      </c>
      <c r="L65" s="5">
        <v>11</v>
      </c>
      <c r="M65" s="5">
        <v>3</v>
      </c>
      <c r="N65" s="5" t="s">
        <v>3</v>
      </c>
      <c r="O65" s="5">
        <v>2</v>
      </c>
      <c r="P65" s="5">
        <f>ROUND(Source!DI53,O65)</f>
        <v>8479.26</v>
      </c>
      <c r="Q65" s="5"/>
      <c r="R65" s="5"/>
      <c r="S65" s="5"/>
      <c r="T65" s="5"/>
      <c r="U65" s="5"/>
      <c r="V65" s="5"/>
      <c r="W65" s="5"/>
    </row>
    <row r="66" spans="1:23" x14ac:dyDescent="0.2">
      <c r="A66" s="5">
        <v>50</v>
      </c>
      <c r="B66" s="5">
        <v>0</v>
      </c>
      <c r="C66" s="5">
        <v>0</v>
      </c>
      <c r="D66" s="5">
        <v>1</v>
      </c>
      <c r="E66" s="5">
        <v>231</v>
      </c>
      <c r="F66" s="5">
        <f>ROUND(Source!BB53,O66)</f>
        <v>0</v>
      </c>
      <c r="G66" s="5" t="s">
        <v>106</v>
      </c>
      <c r="H66" s="5" t="s">
        <v>107</v>
      </c>
      <c r="I66" s="5"/>
      <c r="J66" s="5"/>
      <c r="K66" s="5">
        <v>231</v>
      </c>
      <c r="L66" s="5">
        <v>12</v>
      </c>
      <c r="M66" s="5">
        <v>3</v>
      </c>
      <c r="N66" s="5" t="s">
        <v>3</v>
      </c>
      <c r="O66" s="5">
        <v>2</v>
      </c>
      <c r="P66" s="5">
        <f>ROUND(Source!ET53,O66)</f>
        <v>0</v>
      </c>
      <c r="Q66" s="5"/>
      <c r="R66" s="5"/>
      <c r="S66" s="5"/>
      <c r="T66" s="5"/>
      <c r="U66" s="5"/>
      <c r="V66" s="5"/>
      <c r="W66" s="5"/>
    </row>
    <row r="67" spans="1:23" x14ac:dyDescent="0.2">
      <c r="A67" s="5">
        <v>50</v>
      </c>
      <c r="B67" s="5">
        <v>0</v>
      </c>
      <c r="C67" s="5">
        <v>0</v>
      </c>
      <c r="D67" s="5">
        <v>1</v>
      </c>
      <c r="E67" s="5">
        <v>204</v>
      </c>
      <c r="F67" s="5">
        <f>ROUND(Source!R53,O67)</f>
        <v>99.84</v>
      </c>
      <c r="G67" s="5" t="s">
        <v>108</v>
      </c>
      <c r="H67" s="5" t="s">
        <v>109</v>
      </c>
      <c r="I67" s="5"/>
      <c r="J67" s="5"/>
      <c r="K67" s="5">
        <v>204</v>
      </c>
      <c r="L67" s="5">
        <v>13</v>
      </c>
      <c r="M67" s="5">
        <v>3</v>
      </c>
      <c r="N67" s="5" t="s">
        <v>3</v>
      </c>
      <c r="O67" s="5">
        <v>2</v>
      </c>
      <c r="P67" s="5">
        <f>ROUND(Source!DJ53,O67)</f>
        <v>1827.17</v>
      </c>
      <c r="Q67" s="5"/>
      <c r="R67" s="5"/>
      <c r="S67" s="5"/>
      <c r="T67" s="5"/>
      <c r="U67" s="5"/>
      <c r="V67" s="5"/>
      <c r="W67" s="5"/>
    </row>
    <row r="68" spans="1:23" x14ac:dyDescent="0.2">
      <c r="A68" s="5">
        <v>50</v>
      </c>
      <c r="B68" s="5">
        <v>0</v>
      </c>
      <c r="C68" s="5">
        <v>0</v>
      </c>
      <c r="D68" s="5">
        <v>1</v>
      </c>
      <c r="E68" s="5">
        <v>205</v>
      </c>
      <c r="F68" s="5">
        <f>ROUND(Source!S53,O68)</f>
        <v>1122.3</v>
      </c>
      <c r="G68" s="5" t="s">
        <v>110</v>
      </c>
      <c r="H68" s="5" t="s">
        <v>111</v>
      </c>
      <c r="I68" s="5"/>
      <c r="J68" s="5"/>
      <c r="K68" s="5">
        <v>205</v>
      </c>
      <c r="L68" s="5">
        <v>14</v>
      </c>
      <c r="M68" s="5">
        <v>3</v>
      </c>
      <c r="N68" s="5" t="s">
        <v>3</v>
      </c>
      <c r="O68" s="5">
        <v>2</v>
      </c>
      <c r="P68" s="5">
        <f>ROUND(Source!DK53,O68)</f>
        <v>20538.18</v>
      </c>
      <c r="Q68" s="5"/>
      <c r="R68" s="5"/>
      <c r="S68" s="5"/>
      <c r="T68" s="5"/>
      <c r="U68" s="5"/>
      <c r="V68" s="5"/>
      <c r="W68" s="5"/>
    </row>
    <row r="69" spans="1:23" x14ac:dyDescent="0.2">
      <c r="A69" s="5">
        <v>50</v>
      </c>
      <c r="B69" s="5">
        <v>0</v>
      </c>
      <c r="C69" s="5">
        <v>0</v>
      </c>
      <c r="D69" s="5">
        <v>1</v>
      </c>
      <c r="E69" s="5">
        <v>232</v>
      </c>
      <c r="F69" s="5">
        <f>ROUND(Source!BC53,O69)</f>
        <v>0</v>
      </c>
      <c r="G69" s="5" t="s">
        <v>112</v>
      </c>
      <c r="H69" s="5" t="s">
        <v>113</v>
      </c>
      <c r="I69" s="5"/>
      <c r="J69" s="5"/>
      <c r="K69" s="5">
        <v>232</v>
      </c>
      <c r="L69" s="5">
        <v>15</v>
      </c>
      <c r="M69" s="5">
        <v>3</v>
      </c>
      <c r="N69" s="5" t="s">
        <v>3</v>
      </c>
      <c r="O69" s="5">
        <v>2</v>
      </c>
      <c r="P69" s="5">
        <f>ROUND(Source!EU53,O69)</f>
        <v>0</v>
      </c>
      <c r="Q69" s="5"/>
      <c r="R69" s="5"/>
      <c r="S69" s="5"/>
      <c r="T69" s="5"/>
      <c r="U69" s="5"/>
      <c r="V69" s="5"/>
      <c r="W69" s="5"/>
    </row>
    <row r="70" spans="1:23" x14ac:dyDescent="0.2">
      <c r="A70" s="5">
        <v>50</v>
      </c>
      <c r="B70" s="5">
        <v>0</v>
      </c>
      <c r="C70" s="5">
        <v>0</v>
      </c>
      <c r="D70" s="5">
        <v>1</v>
      </c>
      <c r="E70" s="5">
        <v>214</v>
      </c>
      <c r="F70" s="5">
        <f>ROUND(Source!AS53,O70)</f>
        <v>30595.77</v>
      </c>
      <c r="G70" s="5" t="s">
        <v>114</v>
      </c>
      <c r="H70" s="5" t="s">
        <v>115</v>
      </c>
      <c r="I70" s="5"/>
      <c r="J70" s="5"/>
      <c r="K70" s="5">
        <v>214</v>
      </c>
      <c r="L70" s="5">
        <v>16</v>
      </c>
      <c r="M70" s="5">
        <v>3</v>
      </c>
      <c r="N70" s="5" t="s">
        <v>3</v>
      </c>
      <c r="O70" s="5">
        <v>2</v>
      </c>
      <c r="P70" s="5">
        <f>ROUND(Source!EK53,O70)</f>
        <v>229468.28</v>
      </c>
      <c r="Q70" s="5"/>
      <c r="R70" s="5"/>
      <c r="S70" s="5"/>
      <c r="T70" s="5"/>
      <c r="U70" s="5"/>
      <c r="V70" s="5"/>
      <c r="W70" s="5"/>
    </row>
    <row r="71" spans="1:23" x14ac:dyDescent="0.2">
      <c r="A71" s="5">
        <v>50</v>
      </c>
      <c r="B71" s="5">
        <v>0</v>
      </c>
      <c r="C71" s="5">
        <v>0</v>
      </c>
      <c r="D71" s="5">
        <v>1</v>
      </c>
      <c r="E71" s="5">
        <v>215</v>
      </c>
      <c r="F71" s="5">
        <f>ROUND(Source!AT53,O71)</f>
        <v>2510.23</v>
      </c>
      <c r="G71" s="5" t="s">
        <v>116</v>
      </c>
      <c r="H71" s="5" t="s">
        <v>117</v>
      </c>
      <c r="I71" s="5"/>
      <c r="J71" s="5"/>
      <c r="K71" s="5">
        <v>215</v>
      </c>
      <c r="L71" s="5">
        <v>17</v>
      </c>
      <c r="M71" s="5">
        <v>3</v>
      </c>
      <c r="N71" s="5" t="s">
        <v>3</v>
      </c>
      <c r="O71" s="5">
        <v>2</v>
      </c>
      <c r="P71" s="5">
        <f>ROUND(Source!EL53,O71)</f>
        <v>38331.14</v>
      </c>
      <c r="Q71" s="5"/>
      <c r="R71" s="5"/>
      <c r="S71" s="5"/>
      <c r="T71" s="5"/>
      <c r="U71" s="5"/>
      <c r="V71" s="5"/>
      <c r="W71" s="5"/>
    </row>
    <row r="72" spans="1:23" x14ac:dyDescent="0.2">
      <c r="A72" s="5">
        <v>50</v>
      </c>
      <c r="B72" s="5">
        <v>0</v>
      </c>
      <c r="C72" s="5">
        <v>0</v>
      </c>
      <c r="D72" s="5">
        <v>1</v>
      </c>
      <c r="E72" s="5">
        <v>217</v>
      </c>
      <c r="F72" s="5">
        <f>ROUND(Source!AU53,O72)</f>
        <v>982.38</v>
      </c>
      <c r="G72" s="5" t="s">
        <v>118</v>
      </c>
      <c r="H72" s="5" t="s">
        <v>119</v>
      </c>
      <c r="I72" s="5"/>
      <c r="J72" s="5"/>
      <c r="K72" s="5">
        <v>217</v>
      </c>
      <c r="L72" s="5">
        <v>18</v>
      </c>
      <c r="M72" s="5">
        <v>3</v>
      </c>
      <c r="N72" s="5" t="s">
        <v>3</v>
      </c>
      <c r="O72" s="5">
        <v>2</v>
      </c>
      <c r="P72" s="5">
        <f>ROUND(Source!EM53,O72)</f>
        <v>16399.03</v>
      </c>
      <c r="Q72" s="5"/>
      <c r="R72" s="5"/>
      <c r="S72" s="5"/>
      <c r="T72" s="5"/>
      <c r="U72" s="5"/>
      <c r="V72" s="5"/>
      <c r="W72" s="5"/>
    </row>
    <row r="73" spans="1:23" x14ac:dyDescent="0.2">
      <c r="A73" s="5">
        <v>50</v>
      </c>
      <c r="B73" s="5">
        <v>0</v>
      </c>
      <c r="C73" s="5">
        <v>0</v>
      </c>
      <c r="D73" s="5">
        <v>1</v>
      </c>
      <c r="E73" s="5">
        <v>230</v>
      </c>
      <c r="F73" s="5">
        <f>ROUND(Source!BA53,O73)</f>
        <v>0</v>
      </c>
      <c r="G73" s="5" t="s">
        <v>120</v>
      </c>
      <c r="H73" s="5" t="s">
        <v>121</v>
      </c>
      <c r="I73" s="5"/>
      <c r="J73" s="5"/>
      <c r="K73" s="5">
        <v>230</v>
      </c>
      <c r="L73" s="5">
        <v>19</v>
      </c>
      <c r="M73" s="5">
        <v>3</v>
      </c>
      <c r="N73" s="5" t="s">
        <v>3</v>
      </c>
      <c r="O73" s="5">
        <v>2</v>
      </c>
      <c r="P73" s="5">
        <f>ROUND(Source!ES53,O73)</f>
        <v>0</v>
      </c>
      <c r="Q73" s="5"/>
      <c r="R73" s="5"/>
      <c r="S73" s="5"/>
      <c r="T73" s="5"/>
      <c r="U73" s="5"/>
      <c r="V73" s="5"/>
      <c r="W73" s="5"/>
    </row>
    <row r="74" spans="1:23" x14ac:dyDescent="0.2">
      <c r="A74" s="5">
        <v>50</v>
      </c>
      <c r="B74" s="5">
        <v>0</v>
      </c>
      <c r="C74" s="5">
        <v>0</v>
      </c>
      <c r="D74" s="5">
        <v>1</v>
      </c>
      <c r="E74" s="5">
        <v>206</v>
      </c>
      <c r="F74" s="5">
        <f>ROUND(Source!T53,O74)</f>
        <v>0</v>
      </c>
      <c r="G74" s="5" t="s">
        <v>122</v>
      </c>
      <c r="H74" s="5" t="s">
        <v>123</v>
      </c>
      <c r="I74" s="5"/>
      <c r="J74" s="5"/>
      <c r="K74" s="5">
        <v>206</v>
      </c>
      <c r="L74" s="5">
        <v>20</v>
      </c>
      <c r="M74" s="5">
        <v>3</v>
      </c>
      <c r="N74" s="5" t="s">
        <v>3</v>
      </c>
      <c r="O74" s="5">
        <v>2</v>
      </c>
      <c r="P74" s="5">
        <f>ROUND(Source!DL53,O74)</f>
        <v>0</v>
      </c>
      <c r="Q74" s="5"/>
      <c r="R74" s="5"/>
      <c r="S74" s="5"/>
      <c r="T74" s="5"/>
      <c r="U74" s="5"/>
      <c r="V74" s="5"/>
      <c r="W74" s="5"/>
    </row>
    <row r="75" spans="1:23" x14ac:dyDescent="0.2">
      <c r="A75" s="5">
        <v>50</v>
      </c>
      <c r="B75" s="5">
        <v>0</v>
      </c>
      <c r="C75" s="5">
        <v>0</v>
      </c>
      <c r="D75" s="5">
        <v>1</v>
      </c>
      <c r="E75" s="5">
        <v>207</v>
      </c>
      <c r="F75" s="5">
        <f>Source!U53</f>
        <v>106.51600000000001</v>
      </c>
      <c r="G75" s="5" t="s">
        <v>124</v>
      </c>
      <c r="H75" s="5" t="s">
        <v>125</v>
      </c>
      <c r="I75" s="5"/>
      <c r="J75" s="5"/>
      <c r="K75" s="5">
        <v>207</v>
      </c>
      <c r="L75" s="5">
        <v>21</v>
      </c>
      <c r="M75" s="5">
        <v>3</v>
      </c>
      <c r="N75" s="5" t="s">
        <v>3</v>
      </c>
      <c r="O75" s="5">
        <v>-1</v>
      </c>
      <c r="P75" s="5">
        <f>Source!DM53</f>
        <v>106.51600000000001</v>
      </c>
      <c r="Q75" s="5"/>
      <c r="R75" s="5"/>
      <c r="S75" s="5"/>
      <c r="T75" s="5"/>
      <c r="U75" s="5"/>
      <c r="V75" s="5"/>
      <c r="W75" s="5"/>
    </row>
    <row r="76" spans="1:23" x14ac:dyDescent="0.2">
      <c r="A76" s="5">
        <v>50</v>
      </c>
      <c r="B76" s="5">
        <v>0</v>
      </c>
      <c r="C76" s="5">
        <v>0</v>
      </c>
      <c r="D76" s="5">
        <v>1</v>
      </c>
      <c r="E76" s="5">
        <v>208</v>
      </c>
      <c r="F76" s="5">
        <f>Source!V53</f>
        <v>8.7327999999999992</v>
      </c>
      <c r="G76" s="5" t="s">
        <v>126</v>
      </c>
      <c r="H76" s="5" t="s">
        <v>127</v>
      </c>
      <c r="I76" s="5"/>
      <c r="J76" s="5"/>
      <c r="K76" s="5">
        <v>208</v>
      </c>
      <c r="L76" s="5">
        <v>22</v>
      </c>
      <c r="M76" s="5">
        <v>3</v>
      </c>
      <c r="N76" s="5" t="s">
        <v>3</v>
      </c>
      <c r="O76" s="5">
        <v>-1</v>
      </c>
      <c r="P76" s="5">
        <f>Source!DN53</f>
        <v>8.7327999999999992</v>
      </c>
      <c r="Q76" s="5"/>
      <c r="R76" s="5"/>
      <c r="S76" s="5"/>
      <c r="T76" s="5"/>
      <c r="U76" s="5"/>
      <c r="V76" s="5"/>
      <c r="W76" s="5"/>
    </row>
    <row r="77" spans="1:23" x14ac:dyDescent="0.2">
      <c r="A77" s="5">
        <v>50</v>
      </c>
      <c r="B77" s="5">
        <v>0</v>
      </c>
      <c r="C77" s="5">
        <v>0</v>
      </c>
      <c r="D77" s="5">
        <v>1</v>
      </c>
      <c r="E77" s="5">
        <v>209</v>
      </c>
      <c r="F77" s="5">
        <f>ROUND(Source!W53,O77)</f>
        <v>0</v>
      </c>
      <c r="G77" s="5" t="s">
        <v>128</v>
      </c>
      <c r="H77" s="5" t="s">
        <v>129</v>
      </c>
      <c r="I77" s="5"/>
      <c r="J77" s="5"/>
      <c r="K77" s="5">
        <v>209</v>
      </c>
      <c r="L77" s="5">
        <v>23</v>
      </c>
      <c r="M77" s="5">
        <v>3</v>
      </c>
      <c r="N77" s="5" t="s">
        <v>3</v>
      </c>
      <c r="O77" s="5">
        <v>2</v>
      </c>
      <c r="P77" s="5">
        <f>ROUND(Source!DO53,O77)</f>
        <v>0</v>
      </c>
      <c r="Q77" s="5"/>
      <c r="R77" s="5"/>
      <c r="S77" s="5"/>
      <c r="T77" s="5"/>
      <c r="U77" s="5"/>
      <c r="V77" s="5"/>
      <c r="W77" s="5"/>
    </row>
    <row r="78" spans="1:23" x14ac:dyDescent="0.2">
      <c r="A78" s="5">
        <v>50</v>
      </c>
      <c r="B78" s="5">
        <v>0</v>
      </c>
      <c r="C78" s="5">
        <v>0</v>
      </c>
      <c r="D78" s="5">
        <v>1</v>
      </c>
      <c r="E78" s="5">
        <v>210</v>
      </c>
      <c r="F78" s="5">
        <f>ROUND(Source!X53,O78)</f>
        <v>1017.27</v>
      </c>
      <c r="G78" s="5" t="s">
        <v>130</v>
      </c>
      <c r="H78" s="5" t="s">
        <v>131</v>
      </c>
      <c r="I78" s="5"/>
      <c r="J78" s="5"/>
      <c r="K78" s="5">
        <v>210</v>
      </c>
      <c r="L78" s="5">
        <v>24</v>
      </c>
      <c r="M78" s="5">
        <v>3</v>
      </c>
      <c r="N78" s="5" t="s">
        <v>3</v>
      </c>
      <c r="O78" s="5">
        <v>2</v>
      </c>
      <c r="P78" s="5">
        <f>ROUND(Source!DP53,O78)</f>
        <v>15835.85</v>
      </c>
      <c r="Q78" s="5"/>
      <c r="R78" s="5"/>
      <c r="S78" s="5"/>
      <c r="T78" s="5"/>
      <c r="U78" s="5"/>
      <c r="V78" s="5"/>
      <c r="W78" s="5"/>
    </row>
    <row r="79" spans="1:23" x14ac:dyDescent="0.2">
      <c r="A79" s="5">
        <v>50</v>
      </c>
      <c r="B79" s="5">
        <v>0</v>
      </c>
      <c r="C79" s="5">
        <v>0</v>
      </c>
      <c r="D79" s="5">
        <v>1</v>
      </c>
      <c r="E79" s="5">
        <v>211</v>
      </c>
      <c r="F79" s="5">
        <f>ROUND(Source!Y53,O79)</f>
        <v>674.59</v>
      </c>
      <c r="G79" s="5" t="s">
        <v>132</v>
      </c>
      <c r="H79" s="5" t="s">
        <v>133</v>
      </c>
      <c r="I79" s="5"/>
      <c r="J79" s="5"/>
      <c r="K79" s="5">
        <v>211</v>
      </c>
      <c r="L79" s="5">
        <v>25</v>
      </c>
      <c r="M79" s="5">
        <v>3</v>
      </c>
      <c r="N79" s="5" t="s">
        <v>3</v>
      </c>
      <c r="O79" s="5">
        <v>2</v>
      </c>
      <c r="P79" s="5">
        <f>ROUND(Source!DQ53,O79)</f>
        <v>9876.07</v>
      </c>
      <c r="Q79" s="5"/>
      <c r="R79" s="5"/>
      <c r="S79" s="5"/>
      <c r="T79" s="5"/>
      <c r="U79" s="5"/>
      <c r="V79" s="5"/>
      <c r="W79" s="5"/>
    </row>
    <row r="80" spans="1:23" x14ac:dyDescent="0.2">
      <c r="A80" s="5">
        <v>50</v>
      </c>
      <c r="B80" s="5">
        <v>0</v>
      </c>
      <c r="C80" s="5">
        <v>0</v>
      </c>
      <c r="D80" s="5">
        <v>1</v>
      </c>
      <c r="E80" s="5">
        <v>224</v>
      </c>
      <c r="F80" s="5">
        <f>ROUND(Source!AR53,O80)</f>
        <v>34088.379999999997</v>
      </c>
      <c r="G80" s="5" t="s">
        <v>134</v>
      </c>
      <c r="H80" s="5" t="s">
        <v>135</v>
      </c>
      <c r="I80" s="5"/>
      <c r="J80" s="5"/>
      <c r="K80" s="5">
        <v>224</v>
      </c>
      <c r="L80" s="5">
        <v>26</v>
      </c>
      <c r="M80" s="5">
        <v>3</v>
      </c>
      <c r="N80" s="5" t="s">
        <v>3</v>
      </c>
      <c r="O80" s="5">
        <v>2</v>
      </c>
      <c r="P80" s="5">
        <f>ROUND(Source!EJ53,O80)</f>
        <v>284198.45</v>
      </c>
      <c r="Q80" s="5"/>
      <c r="R80" s="5"/>
      <c r="S80" s="5"/>
      <c r="T80" s="5"/>
      <c r="U80" s="5"/>
      <c r="V80" s="5"/>
      <c r="W80" s="5"/>
    </row>
    <row r="82" spans="1:206" x14ac:dyDescent="0.2">
      <c r="A82" s="3">
        <v>51</v>
      </c>
      <c r="B82" s="3">
        <f>B12</f>
        <v>145</v>
      </c>
      <c r="C82" s="3">
        <f>A12</f>
        <v>1</v>
      </c>
      <c r="D82" s="3">
        <f>ROW(A12)</f>
        <v>12</v>
      </c>
      <c r="E82" s="3"/>
      <c r="F82" s="3" t="str">
        <f>IF(F12&lt;&gt;"",F12,"")</f>
        <v/>
      </c>
      <c r="G82" s="3" t="str">
        <f>IF(G12&lt;&gt;"",G12,"")</f>
        <v>Техническое перевооружение ТП,РП. Замена ВН на РВз</v>
      </c>
      <c r="H82" s="3">
        <v>0</v>
      </c>
      <c r="I82" s="3"/>
      <c r="J82" s="3"/>
      <c r="K82" s="3"/>
      <c r="L82" s="3"/>
      <c r="M82" s="3"/>
      <c r="N82" s="3"/>
      <c r="O82" s="3">
        <f t="shared" ref="O82:T82" si="57">ROUND(O53,2)</f>
        <v>32396.52</v>
      </c>
      <c r="P82" s="3">
        <f t="shared" si="57"/>
        <v>30595.88</v>
      </c>
      <c r="Q82" s="3">
        <f t="shared" si="57"/>
        <v>678.34</v>
      </c>
      <c r="R82" s="3">
        <f t="shared" si="57"/>
        <v>99.84</v>
      </c>
      <c r="S82" s="3">
        <f t="shared" si="57"/>
        <v>1122.3</v>
      </c>
      <c r="T82" s="3">
        <f t="shared" si="57"/>
        <v>0</v>
      </c>
      <c r="U82" s="3">
        <f>U53</f>
        <v>106.51600000000001</v>
      </c>
      <c r="V82" s="3">
        <f>V53</f>
        <v>8.7327999999999992</v>
      </c>
      <c r="W82" s="3">
        <f>ROUND(W53,2)</f>
        <v>0</v>
      </c>
      <c r="X82" s="3">
        <f>ROUND(X53,2)</f>
        <v>1017.27</v>
      </c>
      <c r="Y82" s="3">
        <f>ROUND(Y53,2)</f>
        <v>674.59</v>
      </c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>
        <f t="shared" ref="AO82:BC82" si="58">ROUND(AO53,2)</f>
        <v>0</v>
      </c>
      <c r="AP82" s="3">
        <f t="shared" si="58"/>
        <v>0</v>
      </c>
      <c r="AQ82" s="3">
        <f t="shared" si="58"/>
        <v>0</v>
      </c>
      <c r="AR82" s="3">
        <f t="shared" si="58"/>
        <v>34088.379999999997</v>
      </c>
      <c r="AS82" s="3">
        <f t="shared" si="58"/>
        <v>30595.77</v>
      </c>
      <c r="AT82" s="3">
        <f t="shared" si="58"/>
        <v>2510.23</v>
      </c>
      <c r="AU82" s="3">
        <f t="shared" si="58"/>
        <v>982.38</v>
      </c>
      <c r="AV82" s="3">
        <f t="shared" si="58"/>
        <v>30595.88</v>
      </c>
      <c r="AW82" s="3">
        <f t="shared" si="58"/>
        <v>30595.88</v>
      </c>
      <c r="AX82" s="3">
        <f t="shared" si="58"/>
        <v>0</v>
      </c>
      <c r="AY82" s="3">
        <f t="shared" si="58"/>
        <v>30595.88</v>
      </c>
      <c r="AZ82" s="3">
        <f t="shared" si="58"/>
        <v>0</v>
      </c>
      <c r="BA82" s="3">
        <f t="shared" si="58"/>
        <v>0</v>
      </c>
      <c r="BB82" s="3">
        <f t="shared" si="58"/>
        <v>0</v>
      </c>
      <c r="BC82" s="3">
        <f t="shared" si="58"/>
        <v>0</v>
      </c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4">
        <f t="shared" ref="DG82:DL82" si="59">ROUND(DG53,2)</f>
        <v>258486.53</v>
      </c>
      <c r="DH82" s="4">
        <f t="shared" si="59"/>
        <v>229469.09</v>
      </c>
      <c r="DI82" s="4">
        <f t="shared" si="59"/>
        <v>8479.26</v>
      </c>
      <c r="DJ82" s="4">
        <f t="shared" si="59"/>
        <v>1827.17</v>
      </c>
      <c r="DK82" s="4">
        <f t="shared" si="59"/>
        <v>20538.18</v>
      </c>
      <c r="DL82" s="4">
        <f t="shared" si="59"/>
        <v>0</v>
      </c>
      <c r="DM82" s="4">
        <f>DM53</f>
        <v>106.51600000000001</v>
      </c>
      <c r="DN82" s="4">
        <f>DN53</f>
        <v>8.7327999999999992</v>
      </c>
      <c r="DO82" s="4">
        <f>ROUND(DO53,2)</f>
        <v>0</v>
      </c>
      <c r="DP82" s="4">
        <f>ROUND(DP53,2)</f>
        <v>15835.85</v>
      </c>
      <c r="DQ82" s="4">
        <f>ROUND(DQ53,2)</f>
        <v>9876.07</v>
      </c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>
        <f t="shared" ref="EG82:EU82" si="60">ROUND(EG53,2)</f>
        <v>0</v>
      </c>
      <c r="EH82" s="4">
        <f t="shared" si="60"/>
        <v>0</v>
      </c>
      <c r="EI82" s="4">
        <f t="shared" si="60"/>
        <v>0</v>
      </c>
      <c r="EJ82" s="4">
        <f t="shared" si="60"/>
        <v>284198.45</v>
      </c>
      <c r="EK82" s="4">
        <f t="shared" si="60"/>
        <v>229468.28</v>
      </c>
      <c r="EL82" s="4">
        <f t="shared" si="60"/>
        <v>38331.14</v>
      </c>
      <c r="EM82" s="4">
        <f t="shared" si="60"/>
        <v>16399.03</v>
      </c>
      <c r="EN82" s="4">
        <f t="shared" si="60"/>
        <v>229469.09</v>
      </c>
      <c r="EO82" s="4">
        <f t="shared" si="60"/>
        <v>229469.09</v>
      </c>
      <c r="EP82" s="4">
        <f t="shared" si="60"/>
        <v>0</v>
      </c>
      <c r="EQ82" s="4">
        <f t="shared" si="60"/>
        <v>229469.09</v>
      </c>
      <c r="ER82" s="4">
        <f t="shared" si="60"/>
        <v>0</v>
      </c>
      <c r="ES82" s="4">
        <f t="shared" si="60"/>
        <v>0</v>
      </c>
      <c r="ET82" s="4">
        <f t="shared" si="60"/>
        <v>0</v>
      </c>
      <c r="EU82" s="4">
        <f t="shared" si="60"/>
        <v>0</v>
      </c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>
        <v>0</v>
      </c>
    </row>
    <row r="84" spans="1:206" x14ac:dyDescent="0.2">
      <c r="A84" s="5">
        <v>50</v>
      </c>
      <c r="B84" s="5">
        <v>0</v>
      </c>
      <c r="C84" s="5">
        <v>0</v>
      </c>
      <c r="D84" s="5">
        <v>1</v>
      </c>
      <c r="E84" s="5">
        <v>201</v>
      </c>
      <c r="F84" s="5">
        <f>ROUND(Source!O82,O84)</f>
        <v>32396.52</v>
      </c>
      <c r="G84" s="5" t="s">
        <v>84</v>
      </c>
      <c r="H84" s="5" t="s">
        <v>85</v>
      </c>
      <c r="I84" s="5"/>
      <c r="J84" s="5"/>
      <c r="K84" s="5">
        <v>201</v>
      </c>
      <c r="L84" s="5">
        <v>1</v>
      </c>
      <c r="M84" s="5">
        <v>3</v>
      </c>
      <c r="N84" s="5" t="s">
        <v>3</v>
      </c>
      <c r="O84" s="5">
        <v>2</v>
      </c>
      <c r="P84" s="5">
        <f>ROUND(Source!DG82,O84)</f>
        <v>258486.53</v>
      </c>
      <c r="Q84" s="5"/>
      <c r="R84" s="5"/>
      <c r="S84" s="5"/>
      <c r="T84" s="5"/>
      <c r="U84" s="5"/>
      <c r="V84" s="5"/>
      <c r="W84" s="5"/>
    </row>
    <row r="85" spans="1:206" x14ac:dyDescent="0.2">
      <c r="A85" s="5">
        <v>50</v>
      </c>
      <c r="B85" s="5">
        <v>0</v>
      </c>
      <c r="C85" s="5">
        <v>0</v>
      </c>
      <c r="D85" s="5">
        <v>1</v>
      </c>
      <c r="E85" s="5">
        <v>202</v>
      </c>
      <c r="F85" s="5">
        <f>ROUND(Source!P82,O85)</f>
        <v>30595.88</v>
      </c>
      <c r="G85" s="5" t="s">
        <v>86</v>
      </c>
      <c r="H85" s="5" t="s">
        <v>87</v>
      </c>
      <c r="I85" s="5"/>
      <c r="J85" s="5"/>
      <c r="K85" s="5">
        <v>202</v>
      </c>
      <c r="L85" s="5">
        <v>2</v>
      </c>
      <c r="M85" s="5">
        <v>3</v>
      </c>
      <c r="N85" s="5" t="s">
        <v>3</v>
      </c>
      <c r="O85" s="5">
        <v>2</v>
      </c>
      <c r="P85" s="5">
        <f>ROUND(Source!DH82,O85)</f>
        <v>229469.09</v>
      </c>
      <c r="Q85" s="5"/>
      <c r="R85" s="5"/>
      <c r="S85" s="5"/>
      <c r="T85" s="5"/>
      <c r="U85" s="5"/>
      <c r="V85" s="5"/>
      <c r="W85" s="5"/>
    </row>
    <row r="86" spans="1:206" x14ac:dyDescent="0.2">
      <c r="A86" s="5">
        <v>50</v>
      </c>
      <c r="B86" s="5">
        <v>0</v>
      </c>
      <c r="C86" s="5">
        <v>0</v>
      </c>
      <c r="D86" s="5">
        <v>1</v>
      </c>
      <c r="E86" s="5">
        <v>222</v>
      </c>
      <c r="F86" s="5">
        <f>ROUND(Source!AO82,O86)</f>
        <v>0</v>
      </c>
      <c r="G86" s="5" t="s">
        <v>88</v>
      </c>
      <c r="H86" s="5" t="s">
        <v>89</v>
      </c>
      <c r="I86" s="5"/>
      <c r="J86" s="5"/>
      <c r="K86" s="5">
        <v>222</v>
      </c>
      <c r="L86" s="5">
        <v>3</v>
      </c>
      <c r="M86" s="5">
        <v>3</v>
      </c>
      <c r="N86" s="5" t="s">
        <v>3</v>
      </c>
      <c r="O86" s="5">
        <v>2</v>
      </c>
      <c r="P86" s="5">
        <f>ROUND(Source!EG82,O86)</f>
        <v>0</v>
      </c>
      <c r="Q86" s="5"/>
      <c r="R86" s="5"/>
      <c r="S86" s="5"/>
      <c r="T86" s="5"/>
      <c r="U86" s="5"/>
      <c r="V86" s="5"/>
      <c r="W86" s="5"/>
    </row>
    <row r="87" spans="1:206" x14ac:dyDescent="0.2">
      <c r="A87" s="5">
        <v>50</v>
      </c>
      <c r="B87" s="5">
        <v>0</v>
      </c>
      <c r="C87" s="5">
        <v>0</v>
      </c>
      <c r="D87" s="5">
        <v>1</v>
      </c>
      <c r="E87" s="5">
        <v>225</v>
      </c>
      <c r="F87" s="5">
        <f>ROUND(Source!AV82,O87)</f>
        <v>30595.88</v>
      </c>
      <c r="G87" s="5" t="s">
        <v>90</v>
      </c>
      <c r="H87" s="5" t="s">
        <v>91</v>
      </c>
      <c r="I87" s="5"/>
      <c r="J87" s="5"/>
      <c r="K87" s="5">
        <v>225</v>
      </c>
      <c r="L87" s="5">
        <v>4</v>
      </c>
      <c r="M87" s="5">
        <v>3</v>
      </c>
      <c r="N87" s="5" t="s">
        <v>3</v>
      </c>
      <c r="O87" s="5">
        <v>2</v>
      </c>
      <c r="P87" s="5">
        <f>ROUND(Source!EN82,O87)</f>
        <v>229469.09</v>
      </c>
      <c r="Q87" s="5"/>
      <c r="R87" s="5"/>
      <c r="S87" s="5"/>
      <c r="T87" s="5"/>
      <c r="U87" s="5"/>
      <c r="V87" s="5"/>
      <c r="W87" s="5"/>
    </row>
    <row r="88" spans="1:206" x14ac:dyDescent="0.2">
      <c r="A88" s="5">
        <v>50</v>
      </c>
      <c r="B88" s="5">
        <v>0</v>
      </c>
      <c r="C88" s="5">
        <v>0</v>
      </c>
      <c r="D88" s="5">
        <v>1</v>
      </c>
      <c r="E88" s="5">
        <v>226</v>
      </c>
      <c r="F88" s="5">
        <f>ROUND(Source!AW82,O88)</f>
        <v>30595.88</v>
      </c>
      <c r="G88" s="5" t="s">
        <v>92</v>
      </c>
      <c r="H88" s="5" t="s">
        <v>93</v>
      </c>
      <c r="I88" s="5"/>
      <c r="J88" s="5"/>
      <c r="K88" s="5">
        <v>226</v>
      </c>
      <c r="L88" s="5">
        <v>5</v>
      </c>
      <c r="M88" s="5">
        <v>3</v>
      </c>
      <c r="N88" s="5" t="s">
        <v>3</v>
      </c>
      <c r="O88" s="5">
        <v>2</v>
      </c>
      <c r="P88" s="5">
        <f>ROUND(Source!EO82,O88)</f>
        <v>229469.09</v>
      </c>
      <c r="Q88" s="5"/>
      <c r="R88" s="5"/>
      <c r="S88" s="5"/>
      <c r="T88" s="5"/>
      <c r="U88" s="5"/>
      <c r="V88" s="5"/>
      <c r="W88" s="5"/>
    </row>
    <row r="89" spans="1:206" x14ac:dyDescent="0.2">
      <c r="A89" s="5">
        <v>50</v>
      </c>
      <c r="B89" s="5">
        <v>0</v>
      </c>
      <c r="C89" s="5">
        <v>0</v>
      </c>
      <c r="D89" s="5">
        <v>1</v>
      </c>
      <c r="E89" s="5">
        <v>227</v>
      </c>
      <c r="F89" s="5">
        <f>ROUND(Source!AX82,O89)</f>
        <v>0</v>
      </c>
      <c r="G89" s="5" t="s">
        <v>94</v>
      </c>
      <c r="H89" s="5" t="s">
        <v>95</v>
      </c>
      <c r="I89" s="5"/>
      <c r="J89" s="5"/>
      <c r="K89" s="5">
        <v>227</v>
      </c>
      <c r="L89" s="5">
        <v>6</v>
      </c>
      <c r="M89" s="5">
        <v>3</v>
      </c>
      <c r="N89" s="5" t="s">
        <v>3</v>
      </c>
      <c r="O89" s="5">
        <v>2</v>
      </c>
      <c r="P89" s="5">
        <f>ROUND(Source!EP82,O89)</f>
        <v>0</v>
      </c>
      <c r="Q89" s="5"/>
      <c r="R89" s="5"/>
      <c r="S89" s="5"/>
      <c r="T89" s="5"/>
      <c r="U89" s="5"/>
      <c r="V89" s="5"/>
      <c r="W89" s="5"/>
    </row>
    <row r="90" spans="1:206" x14ac:dyDescent="0.2">
      <c r="A90" s="5">
        <v>50</v>
      </c>
      <c r="B90" s="5">
        <v>0</v>
      </c>
      <c r="C90" s="5">
        <v>0</v>
      </c>
      <c r="D90" s="5">
        <v>1</v>
      </c>
      <c r="E90" s="5">
        <v>228</v>
      </c>
      <c r="F90" s="5">
        <f>ROUND(Source!AY82,O90)</f>
        <v>30595.88</v>
      </c>
      <c r="G90" s="5" t="s">
        <v>96</v>
      </c>
      <c r="H90" s="5" t="s">
        <v>97</v>
      </c>
      <c r="I90" s="5"/>
      <c r="J90" s="5"/>
      <c r="K90" s="5">
        <v>228</v>
      </c>
      <c r="L90" s="5">
        <v>7</v>
      </c>
      <c r="M90" s="5">
        <v>3</v>
      </c>
      <c r="N90" s="5" t="s">
        <v>3</v>
      </c>
      <c r="O90" s="5">
        <v>2</v>
      </c>
      <c r="P90" s="5">
        <f>ROUND(Source!EQ82,O90)</f>
        <v>229469.09</v>
      </c>
      <c r="Q90" s="5"/>
      <c r="R90" s="5"/>
      <c r="S90" s="5"/>
      <c r="T90" s="5"/>
      <c r="U90" s="5"/>
      <c r="V90" s="5"/>
      <c r="W90" s="5"/>
    </row>
    <row r="91" spans="1:206" x14ac:dyDescent="0.2">
      <c r="A91" s="5">
        <v>50</v>
      </c>
      <c r="B91" s="5">
        <v>0</v>
      </c>
      <c r="C91" s="5">
        <v>0</v>
      </c>
      <c r="D91" s="5">
        <v>1</v>
      </c>
      <c r="E91" s="5">
        <v>216</v>
      </c>
      <c r="F91" s="5">
        <f>ROUND(Source!AP82,O91)</f>
        <v>0</v>
      </c>
      <c r="G91" s="5" t="s">
        <v>98</v>
      </c>
      <c r="H91" s="5" t="s">
        <v>99</v>
      </c>
      <c r="I91" s="5"/>
      <c r="J91" s="5"/>
      <c r="K91" s="5">
        <v>216</v>
      </c>
      <c r="L91" s="5">
        <v>8</v>
      </c>
      <c r="M91" s="5">
        <v>3</v>
      </c>
      <c r="N91" s="5" t="s">
        <v>3</v>
      </c>
      <c r="O91" s="5">
        <v>2</v>
      </c>
      <c r="P91" s="5">
        <f>ROUND(Source!EH82,O91)</f>
        <v>0</v>
      </c>
      <c r="Q91" s="5"/>
      <c r="R91" s="5"/>
      <c r="S91" s="5"/>
      <c r="T91" s="5"/>
      <c r="U91" s="5"/>
      <c r="V91" s="5"/>
      <c r="W91" s="5"/>
    </row>
    <row r="92" spans="1:206" x14ac:dyDescent="0.2">
      <c r="A92" s="5">
        <v>50</v>
      </c>
      <c r="B92" s="5">
        <v>0</v>
      </c>
      <c r="C92" s="5">
        <v>0</v>
      </c>
      <c r="D92" s="5">
        <v>1</v>
      </c>
      <c r="E92" s="5">
        <v>223</v>
      </c>
      <c r="F92" s="5">
        <f>ROUND(Source!AQ82,O92)</f>
        <v>0</v>
      </c>
      <c r="G92" s="5" t="s">
        <v>100</v>
      </c>
      <c r="H92" s="5" t="s">
        <v>101</v>
      </c>
      <c r="I92" s="5"/>
      <c r="J92" s="5"/>
      <c r="K92" s="5">
        <v>223</v>
      </c>
      <c r="L92" s="5">
        <v>9</v>
      </c>
      <c r="M92" s="5">
        <v>3</v>
      </c>
      <c r="N92" s="5" t="s">
        <v>3</v>
      </c>
      <c r="O92" s="5">
        <v>2</v>
      </c>
      <c r="P92" s="5">
        <f>ROUND(Source!EI82,O92)</f>
        <v>0</v>
      </c>
      <c r="Q92" s="5"/>
      <c r="R92" s="5"/>
      <c r="S92" s="5"/>
      <c r="T92" s="5"/>
      <c r="U92" s="5"/>
      <c r="V92" s="5"/>
      <c r="W92" s="5"/>
    </row>
    <row r="93" spans="1:206" x14ac:dyDescent="0.2">
      <c r="A93" s="5">
        <v>50</v>
      </c>
      <c r="B93" s="5">
        <v>0</v>
      </c>
      <c r="C93" s="5">
        <v>0</v>
      </c>
      <c r="D93" s="5">
        <v>1</v>
      </c>
      <c r="E93" s="5">
        <v>229</v>
      </c>
      <c r="F93" s="5">
        <f>ROUND(Source!AZ82,O93)</f>
        <v>0</v>
      </c>
      <c r="G93" s="5" t="s">
        <v>102</v>
      </c>
      <c r="H93" s="5" t="s">
        <v>103</v>
      </c>
      <c r="I93" s="5"/>
      <c r="J93" s="5"/>
      <c r="K93" s="5">
        <v>229</v>
      </c>
      <c r="L93" s="5">
        <v>10</v>
      </c>
      <c r="M93" s="5">
        <v>3</v>
      </c>
      <c r="N93" s="5" t="s">
        <v>3</v>
      </c>
      <c r="O93" s="5">
        <v>2</v>
      </c>
      <c r="P93" s="5">
        <f>ROUND(Source!ER82,O93)</f>
        <v>0</v>
      </c>
      <c r="Q93" s="5"/>
      <c r="R93" s="5"/>
      <c r="S93" s="5"/>
      <c r="T93" s="5"/>
      <c r="U93" s="5"/>
      <c r="V93" s="5"/>
      <c r="W93" s="5"/>
    </row>
    <row r="94" spans="1:206" x14ac:dyDescent="0.2">
      <c r="A94" s="5">
        <v>50</v>
      </c>
      <c r="B94" s="5">
        <v>0</v>
      </c>
      <c r="C94" s="5">
        <v>0</v>
      </c>
      <c r="D94" s="5">
        <v>1</v>
      </c>
      <c r="E94" s="5">
        <v>203</v>
      </c>
      <c r="F94" s="5">
        <f>ROUND(Source!Q82,O94)</f>
        <v>678.34</v>
      </c>
      <c r="G94" s="5" t="s">
        <v>104</v>
      </c>
      <c r="H94" s="5" t="s">
        <v>105</v>
      </c>
      <c r="I94" s="5"/>
      <c r="J94" s="5"/>
      <c r="K94" s="5">
        <v>203</v>
      </c>
      <c r="L94" s="5">
        <v>11</v>
      </c>
      <c r="M94" s="5">
        <v>3</v>
      </c>
      <c r="N94" s="5" t="s">
        <v>3</v>
      </c>
      <c r="O94" s="5">
        <v>2</v>
      </c>
      <c r="P94" s="5">
        <f>ROUND(Source!DI82,O94)</f>
        <v>8479.26</v>
      </c>
      <c r="Q94" s="5"/>
      <c r="R94" s="5"/>
      <c r="S94" s="5"/>
      <c r="T94" s="5"/>
      <c r="U94" s="5"/>
      <c r="V94" s="5"/>
      <c r="W94" s="5"/>
    </row>
    <row r="95" spans="1:206" x14ac:dyDescent="0.2">
      <c r="A95" s="5">
        <v>50</v>
      </c>
      <c r="B95" s="5">
        <v>0</v>
      </c>
      <c r="C95" s="5">
        <v>0</v>
      </c>
      <c r="D95" s="5">
        <v>1</v>
      </c>
      <c r="E95" s="5">
        <v>231</v>
      </c>
      <c r="F95" s="5">
        <f>ROUND(Source!BB82,O95)</f>
        <v>0</v>
      </c>
      <c r="G95" s="5" t="s">
        <v>106</v>
      </c>
      <c r="H95" s="5" t="s">
        <v>107</v>
      </c>
      <c r="I95" s="5"/>
      <c r="J95" s="5"/>
      <c r="K95" s="5">
        <v>231</v>
      </c>
      <c r="L95" s="5">
        <v>12</v>
      </c>
      <c r="M95" s="5">
        <v>3</v>
      </c>
      <c r="N95" s="5" t="s">
        <v>3</v>
      </c>
      <c r="O95" s="5">
        <v>2</v>
      </c>
      <c r="P95" s="5">
        <f>ROUND(Source!ET82,O95)</f>
        <v>0</v>
      </c>
      <c r="Q95" s="5"/>
      <c r="R95" s="5"/>
      <c r="S95" s="5"/>
      <c r="T95" s="5"/>
      <c r="U95" s="5"/>
      <c r="V95" s="5"/>
      <c r="W95" s="5"/>
    </row>
    <row r="96" spans="1:206" x14ac:dyDescent="0.2">
      <c r="A96" s="5">
        <v>50</v>
      </c>
      <c r="B96" s="5">
        <v>0</v>
      </c>
      <c r="C96" s="5">
        <v>0</v>
      </c>
      <c r="D96" s="5">
        <v>1</v>
      </c>
      <c r="E96" s="5">
        <v>204</v>
      </c>
      <c r="F96" s="5">
        <f>ROUND(Source!R82,O96)</f>
        <v>99.84</v>
      </c>
      <c r="G96" s="5" t="s">
        <v>108</v>
      </c>
      <c r="H96" s="5" t="s">
        <v>109</v>
      </c>
      <c r="I96" s="5"/>
      <c r="J96" s="5"/>
      <c r="K96" s="5">
        <v>204</v>
      </c>
      <c r="L96" s="5">
        <v>13</v>
      </c>
      <c r="M96" s="5">
        <v>3</v>
      </c>
      <c r="N96" s="5" t="s">
        <v>3</v>
      </c>
      <c r="O96" s="5">
        <v>2</v>
      </c>
      <c r="P96" s="5">
        <f>ROUND(Source!DJ82,O96)</f>
        <v>1827.17</v>
      </c>
      <c r="Q96" s="5"/>
      <c r="R96" s="5"/>
      <c r="S96" s="5"/>
      <c r="T96" s="5"/>
      <c r="U96" s="5"/>
      <c r="V96" s="5"/>
      <c r="W96" s="5"/>
    </row>
    <row r="97" spans="1:23" x14ac:dyDescent="0.2">
      <c r="A97" s="5">
        <v>50</v>
      </c>
      <c r="B97" s="5">
        <v>0</v>
      </c>
      <c r="C97" s="5">
        <v>0</v>
      </c>
      <c r="D97" s="5">
        <v>1</v>
      </c>
      <c r="E97" s="5">
        <v>205</v>
      </c>
      <c r="F97" s="5">
        <f>ROUND(Source!S82,O97)</f>
        <v>1122.3</v>
      </c>
      <c r="G97" s="5" t="s">
        <v>110</v>
      </c>
      <c r="H97" s="5" t="s">
        <v>111</v>
      </c>
      <c r="I97" s="5"/>
      <c r="J97" s="5"/>
      <c r="K97" s="5">
        <v>205</v>
      </c>
      <c r="L97" s="5">
        <v>14</v>
      </c>
      <c r="M97" s="5">
        <v>3</v>
      </c>
      <c r="N97" s="5" t="s">
        <v>3</v>
      </c>
      <c r="O97" s="5">
        <v>2</v>
      </c>
      <c r="P97" s="5">
        <f>ROUND(Source!DK82,O97)</f>
        <v>20538.18</v>
      </c>
      <c r="Q97" s="5"/>
      <c r="R97" s="5"/>
      <c r="S97" s="5"/>
      <c r="T97" s="5"/>
      <c r="U97" s="5"/>
      <c r="V97" s="5"/>
      <c r="W97" s="5"/>
    </row>
    <row r="98" spans="1:23" x14ac:dyDescent="0.2">
      <c r="A98" s="5">
        <v>50</v>
      </c>
      <c r="B98" s="5">
        <v>0</v>
      </c>
      <c r="C98" s="5">
        <v>0</v>
      </c>
      <c r="D98" s="5">
        <v>1</v>
      </c>
      <c r="E98" s="5">
        <v>232</v>
      </c>
      <c r="F98" s="5">
        <f>ROUND(Source!BC82,O98)</f>
        <v>0</v>
      </c>
      <c r="G98" s="5" t="s">
        <v>112</v>
      </c>
      <c r="H98" s="5" t="s">
        <v>113</v>
      </c>
      <c r="I98" s="5"/>
      <c r="J98" s="5"/>
      <c r="K98" s="5">
        <v>232</v>
      </c>
      <c r="L98" s="5">
        <v>15</v>
      </c>
      <c r="M98" s="5">
        <v>3</v>
      </c>
      <c r="N98" s="5" t="s">
        <v>3</v>
      </c>
      <c r="O98" s="5">
        <v>2</v>
      </c>
      <c r="P98" s="5">
        <f>ROUND(Source!EU82,O98)</f>
        <v>0</v>
      </c>
      <c r="Q98" s="5"/>
      <c r="R98" s="5"/>
      <c r="S98" s="5"/>
      <c r="T98" s="5"/>
      <c r="U98" s="5"/>
      <c r="V98" s="5"/>
      <c r="W98" s="5"/>
    </row>
    <row r="99" spans="1:23" x14ac:dyDescent="0.2">
      <c r="A99" s="5">
        <v>50</v>
      </c>
      <c r="B99" s="5">
        <v>0</v>
      </c>
      <c r="C99" s="5">
        <v>0</v>
      </c>
      <c r="D99" s="5">
        <v>1</v>
      </c>
      <c r="E99" s="5">
        <v>214</v>
      </c>
      <c r="F99" s="5">
        <f>ROUND(Source!AS82,O99)</f>
        <v>30595.77</v>
      </c>
      <c r="G99" s="5" t="s">
        <v>114</v>
      </c>
      <c r="H99" s="5" t="s">
        <v>115</v>
      </c>
      <c r="I99" s="5"/>
      <c r="J99" s="5"/>
      <c r="K99" s="5">
        <v>214</v>
      </c>
      <c r="L99" s="5">
        <v>16</v>
      </c>
      <c r="M99" s="5">
        <v>3</v>
      </c>
      <c r="N99" s="5" t="s">
        <v>3</v>
      </c>
      <c r="O99" s="5">
        <v>2</v>
      </c>
      <c r="P99" s="5">
        <f>ROUND(Source!EK82,O99)</f>
        <v>229468.28</v>
      </c>
      <c r="Q99" s="5"/>
      <c r="R99" s="5"/>
      <c r="S99" s="5"/>
      <c r="T99" s="5"/>
      <c r="U99" s="5"/>
      <c r="V99" s="5"/>
      <c r="W99" s="5"/>
    </row>
    <row r="100" spans="1:23" x14ac:dyDescent="0.2">
      <c r="A100" s="5">
        <v>50</v>
      </c>
      <c r="B100" s="5">
        <v>0</v>
      </c>
      <c r="C100" s="5">
        <v>0</v>
      </c>
      <c r="D100" s="5">
        <v>1</v>
      </c>
      <c r="E100" s="5">
        <v>215</v>
      </c>
      <c r="F100" s="5">
        <f>ROUND(Source!AT82,O100)</f>
        <v>2510.23</v>
      </c>
      <c r="G100" s="5" t="s">
        <v>116</v>
      </c>
      <c r="H100" s="5" t="s">
        <v>117</v>
      </c>
      <c r="I100" s="5"/>
      <c r="J100" s="5"/>
      <c r="K100" s="5">
        <v>215</v>
      </c>
      <c r="L100" s="5">
        <v>17</v>
      </c>
      <c r="M100" s="5">
        <v>3</v>
      </c>
      <c r="N100" s="5" t="s">
        <v>3</v>
      </c>
      <c r="O100" s="5">
        <v>2</v>
      </c>
      <c r="P100" s="5">
        <f>ROUND(Source!EL82,O100)</f>
        <v>38331.14</v>
      </c>
      <c r="Q100" s="5"/>
      <c r="R100" s="5"/>
      <c r="S100" s="5"/>
      <c r="T100" s="5"/>
      <c r="U100" s="5"/>
      <c r="V100" s="5"/>
      <c r="W100" s="5"/>
    </row>
    <row r="101" spans="1:23" x14ac:dyDescent="0.2">
      <c r="A101" s="5">
        <v>50</v>
      </c>
      <c r="B101" s="5">
        <v>0</v>
      </c>
      <c r="C101" s="5">
        <v>0</v>
      </c>
      <c r="D101" s="5">
        <v>1</v>
      </c>
      <c r="E101" s="5">
        <v>217</v>
      </c>
      <c r="F101" s="5">
        <f>ROUND(Source!AU82,O101)</f>
        <v>982.38</v>
      </c>
      <c r="G101" s="5" t="s">
        <v>118</v>
      </c>
      <c r="H101" s="5" t="s">
        <v>119</v>
      </c>
      <c r="I101" s="5"/>
      <c r="J101" s="5"/>
      <c r="K101" s="5">
        <v>217</v>
      </c>
      <c r="L101" s="5">
        <v>18</v>
      </c>
      <c r="M101" s="5">
        <v>3</v>
      </c>
      <c r="N101" s="5" t="s">
        <v>3</v>
      </c>
      <c r="O101" s="5">
        <v>2</v>
      </c>
      <c r="P101" s="5">
        <f>ROUND(Source!EM82,O101)</f>
        <v>16399.03</v>
      </c>
      <c r="Q101" s="5"/>
      <c r="R101" s="5"/>
      <c r="S101" s="5"/>
      <c r="T101" s="5"/>
      <c r="U101" s="5"/>
      <c r="V101" s="5"/>
      <c r="W101" s="5"/>
    </row>
    <row r="102" spans="1:23" x14ac:dyDescent="0.2">
      <c r="A102" s="5">
        <v>50</v>
      </c>
      <c r="B102" s="5">
        <v>0</v>
      </c>
      <c r="C102" s="5">
        <v>0</v>
      </c>
      <c r="D102" s="5">
        <v>1</v>
      </c>
      <c r="E102" s="5">
        <v>230</v>
      </c>
      <c r="F102" s="5">
        <f>ROUND(Source!BA82,O102)</f>
        <v>0</v>
      </c>
      <c r="G102" s="5" t="s">
        <v>120</v>
      </c>
      <c r="H102" s="5" t="s">
        <v>121</v>
      </c>
      <c r="I102" s="5"/>
      <c r="J102" s="5"/>
      <c r="K102" s="5">
        <v>230</v>
      </c>
      <c r="L102" s="5">
        <v>19</v>
      </c>
      <c r="M102" s="5">
        <v>3</v>
      </c>
      <c r="N102" s="5" t="s">
        <v>3</v>
      </c>
      <c r="O102" s="5">
        <v>2</v>
      </c>
      <c r="P102" s="5">
        <f>ROUND(Source!ES82,O102)</f>
        <v>0</v>
      </c>
      <c r="Q102" s="5"/>
      <c r="R102" s="5"/>
      <c r="S102" s="5"/>
      <c r="T102" s="5"/>
      <c r="U102" s="5"/>
      <c r="V102" s="5"/>
      <c r="W102" s="5"/>
    </row>
    <row r="103" spans="1:23" x14ac:dyDescent="0.2">
      <c r="A103" s="5">
        <v>50</v>
      </c>
      <c r="B103" s="5">
        <v>0</v>
      </c>
      <c r="C103" s="5">
        <v>0</v>
      </c>
      <c r="D103" s="5">
        <v>1</v>
      </c>
      <c r="E103" s="5">
        <v>206</v>
      </c>
      <c r="F103" s="5">
        <f>ROUND(Source!T82,O103)</f>
        <v>0</v>
      </c>
      <c r="G103" s="5" t="s">
        <v>122</v>
      </c>
      <c r="H103" s="5" t="s">
        <v>123</v>
      </c>
      <c r="I103" s="5"/>
      <c r="J103" s="5"/>
      <c r="K103" s="5">
        <v>206</v>
      </c>
      <c r="L103" s="5">
        <v>20</v>
      </c>
      <c r="M103" s="5">
        <v>3</v>
      </c>
      <c r="N103" s="5" t="s">
        <v>3</v>
      </c>
      <c r="O103" s="5">
        <v>2</v>
      </c>
      <c r="P103" s="5">
        <f>ROUND(Source!DL82,O103)</f>
        <v>0</v>
      </c>
      <c r="Q103" s="5"/>
      <c r="R103" s="5"/>
      <c r="S103" s="5"/>
      <c r="T103" s="5"/>
      <c r="U103" s="5"/>
      <c r="V103" s="5"/>
      <c r="W103" s="5"/>
    </row>
    <row r="104" spans="1:23" x14ac:dyDescent="0.2">
      <c r="A104" s="5">
        <v>50</v>
      </c>
      <c r="B104" s="5">
        <v>0</v>
      </c>
      <c r="C104" s="5">
        <v>0</v>
      </c>
      <c r="D104" s="5">
        <v>1</v>
      </c>
      <c r="E104" s="5">
        <v>207</v>
      </c>
      <c r="F104" s="5">
        <f>Source!U82</f>
        <v>106.51600000000001</v>
      </c>
      <c r="G104" s="5" t="s">
        <v>124</v>
      </c>
      <c r="H104" s="5" t="s">
        <v>125</v>
      </c>
      <c r="I104" s="5"/>
      <c r="J104" s="5"/>
      <c r="K104" s="5">
        <v>207</v>
      </c>
      <c r="L104" s="5">
        <v>21</v>
      </c>
      <c r="M104" s="5">
        <v>3</v>
      </c>
      <c r="N104" s="5" t="s">
        <v>3</v>
      </c>
      <c r="O104" s="5">
        <v>-1</v>
      </c>
      <c r="P104" s="5">
        <f>Source!DM82</f>
        <v>106.51600000000001</v>
      </c>
      <c r="Q104" s="5"/>
      <c r="R104" s="5"/>
      <c r="S104" s="5"/>
      <c r="T104" s="5"/>
      <c r="U104" s="5"/>
      <c r="V104" s="5"/>
      <c r="W104" s="5"/>
    </row>
    <row r="105" spans="1:23" x14ac:dyDescent="0.2">
      <c r="A105" s="5">
        <v>50</v>
      </c>
      <c r="B105" s="5">
        <v>0</v>
      </c>
      <c r="C105" s="5">
        <v>0</v>
      </c>
      <c r="D105" s="5">
        <v>1</v>
      </c>
      <c r="E105" s="5">
        <v>208</v>
      </c>
      <c r="F105" s="5">
        <f>Source!V82</f>
        <v>8.7327999999999992</v>
      </c>
      <c r="G105" s="5" t="s">
        <v>126</v>
      </c>
      <c r="H105" s="5" t="s">
        <v>127</v>
      </c>
      <c r="I105" s="5"/>
      <c r="J105" s="5"/>
      <c r="K105" s="5">
        <v>208</v>
      </c>
      <c r="L105" s="5">
        <v>22</v>
      </c>
      <c r="M105" s="5">
        <v>3</v>
      </c>
      <c r="N105" s="5" t="s">
        <v>3</v>
      </c>
      <c r="O105" s="5">
        <v>-1</v>
      </c>
      <c r="P105" s="5">
        <f>Source!DN82</f>
        <v>8.7327999999999992</v>
      </c>
      <c r="Q105" s="5"/>
      <c r="R105" s="5"/>
      <c r="S105" s="5"/>
      <c r="T105" s="5"/>
      <c r="U105" s="5"/>
      <c r="V105" s="5"/>
      <c r="W105" s="5"/>
    </row>
    <row r="106" spans="1:23" x14ac:dyDescent="0.2">
      <c r="A106" s="5">
        <v>50</v>
      </c>
      <c r="B106" s="5">
        <v>0</v>
      </c>
      <c r="C106" s="5">
        <v>0</v>
      </c>
      <c r="D106" s="5">
        <v>1</v>
      </c>
      <c r="E106" s="5">
        <v>209</v>
      </c>
      <c r="F106" s="5">
        <f>ROUND(Source!W82,O106)</f>
        <v>0</v>
      </c>
      <c r="G106" s="5" t="s">
        <v>128</v>
      </c>
      <c r="H106" s="5" t="s">
        <v>129</v>
      </c>
      <c r="I106" s="5"/>
      <c r="J106" s="5"/>
      <c r="K106" s="5">
        <v>209</v>
      </c>
      <c r="L106" s="5">
        <v>23</v>
      </c>
      <c r="M106" s="5">
        <v>3</v>
      </c>
      <c r="N106" s="5" t="s">
        <v>3</v>
      </c>
      <c r="O106" s="5">
        <v>2</v>
      </c>
      <c r="P106" s="5">
        <f>ROUND(Source!DO82,O106)</f>
        <v>0</v>
      </c>
      <c r="Q106" s="5"/>
      <c r="R106" s="5"/>
      <c r="S106" s="5"/>
      <c r="T106" s="5"/>
      <c r="U106" s="5"/>
      <c r="V106" s="5"/>
      <c r="W106" s="5"/>
    </row>
    <row r="107" spans="1:23" x14ac:dyDescent="0.2">
      <c r="A107" s="5">
        <v>50</v>
      </c>
      <c r="B107" s="5">
        <v>0</v>
      </c>
      <c r="C107" s="5">
        <v>0</v>
      </c>
      <c r="D107" s="5">
        <v>1</v>
      </c>
      <c r="E107" s="5">
        <v>210</v>
      </c>
      <c r="F107" s="5">
        <f>ROUND(Source!X82,O107)</f>
        <v>1017.27</v>
      </c>
      <c r="G107" s="5" t="s">
        <v>130</v>
      </c>
      <c r="H107" s="5" t="s">
        <v>131</v>
      </c>
      <c r="I107" s="5"/>
      <c r="J107" s="5"/>
      <c r="K107" s="5">
        <v>210</v>
      </c>
      <c r="L107" s="5">
        <v>24</v>
      </c>
      <c r="M107" s="5">
        <v>3</v>
      </c>
      <c r="N107" s="5" t="s">
        <v>3</v>
      </c>
      <c r="O107" s="5">
        <v>2</v>
      </c>
      <c r="P107" s="5">
        <f>ROUND(Source!DP82,O107)</f>
        <v>15835.85</v>
      </c>
      <c r="Q107" s="5"/>
      <c r="R107" s="5"/>
      <c r="S107" s="5"/>
      <c r="T107" s="5"/>
      <c r="U107" s="5"/>
      <c r="V107" s="5"/>
      <c r="W107" s="5"/>
    </row>
    <row r="108" spans="1:23" x14ac:dyDescent="0.2">
      <c r="A108" s="5">
        <v>50</v>
      </c>
      <c r="B108" s="5">
        <v>0</v>
      </c>
      <c r="C108" s="5">
        <v>0</v>
      </c>
      <c r="D108" s="5">
        <v>1</v>
      </c>
      <c r="E108" s="5">
        <v>211</v>
      </c>
      <c r="F108" s="5">
        <f>ROUND(Source!Y82,O108)</f>
        <v>674.59</v>
      </c>
      <c r="G108" s="5" t="s">
        <v>132</v>
      </c>
      <c r="H108" s="5" t="s">
        <v>133</v>
      </c>
      <c r="I108" s="5"/>
      <c r="J108" s="5"/>
      <c r="K108" s="5">
        <v>211</v>
      </c>
      <c r="L108" s="5">
        <v>25</v>
      </c>
      <c r="M108" s="5">
        <v>3</v>
      </c>
      <c r="N108" s="5" t="s">
        <v>3</v>
      </c>
      <c r="O108" s="5">
        <v>2</v>
      </c>
      <c r="P108" s="5">
        <f>ROUND(Source!DQ82,O108)</f>
        <v>9876.07</v>
      </c>
      <c r="Q108" s="5"/>
      <c r="R108" s="5"/>
      <c r="S108" s="5"/>
      <c r="T108" s="5"/>
      <c r="U108" s="5"/>
      <c r="V108" s="5"/>
      <c r="W108" s="5"/>
    </row>
    <row r="109" spans="1:23" x14ac:dyDescent="0.2">
      <c r="A109" s="5">
        <v>50</v>
      </c>
      <c r="B109" s="5">
        <v>0</v>
      </c>
      <c r="C109" s="5">
        <v>0</v>
      </c>
      <c r="D109" s="5">
        <v>1</v>
      </c>
      <c r="E109" s="5">
        <v>224</v>
      </c>
      <c r="F109" s="5">
        <f>ROUND(Source!AR82,O109)</f>
        <v>34088.379999999997</v>
      </c>
      <c r="G109" s="5" t="s">
        <v>134</v>
      </c>
      <c r="H109" s="5" t="s">
        <v>135</v>
      </c>
      <c r="I109" s="5"/>
      <c r="J109" s="5"/>
      <c r="K109" s="5">
        <v>224</v>
      </c>
      <c r="L109" s="5">
        <v>26</v>
      </c>
      <c r="M109" s="5">
        <v>3</v>
      </c>
      <c r="N109" s="5" t="s">
        <v>3</v>
      </c>
      <c r="O109" s="5">
        <v>2</v>
      </c>
      <c r="P109" s="5">
        <f>ROUND(Source!EJ82,O109)</f>
        <v>284198.45</v>
      </c>
      <c r="Q109" s="5"/>
      <c r="R109" s="5"/>
      <c r="S109" s="5"/>
      <c r="T109" s="5"/>
      <c r="U109" s="5"/>
      <c r="V109" s="5"/>
      <c r="W109" s="5"/>
    </row>
    <row r="112" spans="1:23" x14ac:dyDescent="0.2">
      <c r="A112">
        <v>70</v>
      </c>
      <c r="B112">
        <v>1</v>
      </c>
      <c r="D112">
        <v>1</v>
      </c>
      <c r="E112" t="s">
        <v>136</v>
      </c>
      <c r="F112" t="s">
        <v>137</v>
      </c>
      <c r="G112">
        <v>1</v>
      </c>
      <c r="H112">
        <v>0</v>
      </c>
      <c r="I112" t="s">
        <v>138</v>
      </c>
      <c r="J112">
        <v>0</v>
      </c>
      <c r="K112">
        <v>0</v>
      </c>
      <c r="L112" t="s">
        <v>3</v>
      </c>
      <c r="M112" t="s">
        <v>3</v>
      </c>
      <c r="N112">
        <v>0</v>
      </c>
      <c r="O112">
        <v>1</v>
      </c>
    </row>
    <row r="113" spans="1:15" x14ac:dyDescent="0.2">
      <c r="A113">
        <v>70</v>
      </c>
      <c r="B113">
        <v>1</v>
      </c>
      <c r="D113">
        <v>2</v>
      </c>
      <c r="E113" t="s">
        <v>139</v>
      </c>
      <c r="F113" t="s">
        <v>140</v>
      </c>
      <c r="G113">
        <v>0</v>
      </c>
      <c r="H113">
        <v>0</v>
      </c>
      <c r="I113" t="s">
        <v>138</v>
      </c>
      <c r="J113">
        <v>0</v>
      </c>
      <c r="K113">
        <v>0</v>
      </c>
      <c r="L113" t="s">
        <v>3</v>
      </c>
      <c r="M113" t="s">
        <v>3</v>
      </c>
      <c r="N113">
        <v>0</v>
      </c>
      <c r="O113">
        <v>0</v>
      </c>
    </row>
    <row r="114" spans="1:15" x14ac:dyDescent="0.2">
      <c r="A114">
        <v>70</v>
      </c>
      <c r="B114">
        <v>1</v>
      </c>
      <c r="D114">
        <v>3</v>
      </c>
      <c r="E114" t="s">
        <v>141</v>
      </c>
      <c r="F114" t="s">
        <v>142</v>
      </c>
      <c r="G114">
        <v>0</v>
      </c>
      <c r="H114">
        <v>0</v>
      </c>
      <c r="I114" t="s">
        <v>138</v>
      </c>
      <c r="J114">
        <v>0</v>
      </c>
      <c r="K114">
        <v>0</v>
      </c>
      <c r="L114" t="s">
        <v>3</v>
      </c>
      <c r="M114" t="s">
        <v>3</v>
      </c>
      <c r="N114">
        <v>0</v>
      </c>
      <c r="O114">
        <v>0</v>
      </c>
    </row>
    <row r="115" spans="1:15" x14ac:dyDescent="0.2">
      <c r="A115">
        <v>70</v>
      </c>
      <c r="B115">
        <v>1</v>
      </c>
      <c r="D115">
        <v>4</v>
      </c>
      <c r="E115" t="s">
        <v>143</v>
      </c>
      <c r="F115" t="s">
        <v>144</v>
      </c>
      <c r="G115">
        <v>0</v>
      </c>
      <c r="H115">
        <v>0</v>
      </c>
      <c r="I115" t="s">
        <v>138</v>
      </c>
      <c r="J115">
        <v>0</v>
      </c>
      <c r="K115">
        <v>0</v>
      </c>
      <c r="L115" t="s">
        <v>3</v>
      </c>
      <c r="M115" t="s">
        <v>3</v>
      </c>
      <c r="N115">
        <v>0</v>
      </c>
      <c r="O115">
        <v>0</v>
      </c>
    </row>
    <row r="116" spans="1:15" x14ac:dyDescent="0.2">
      <c r="A116">
        <v>70</v>
      </c>
      <c r="B116">
        <v>1</v>
      </c>
      <c r="D116">
        <v>5</v>
      </c>
      <c r="E116" t="s">
        <v>145</v>
      </c>
      <c r="F116" t="s">
        <v>146</v>
      </c>
      <c r="G116">
        <v>0</v>
      </c>
      <c r="H116">
        <v>0</v>
      </c>
      <c r="I116" t="s">
        <v>138</v>
      </c>
      <c r="J116">
        <v>0</v>
      </c>
      <c r="K116">
        <v>0</v>
      </c>
      <c r="L116" t="s">
        <v>3</v>
      </c>
      <c r="M116" t="s">
        <v>3</v>
      </c>
      <c r="N116">
        <v>0</v>
      </c>
      <c r="O116">
        <v>0</v>
      </c>
    </row>
    <row r="117" spans="1:15" x14ac:dyDescent="0.2">
      <c r="A117">
        <v>70</v>
      </c>
      <c r="B117">
        <v>1</v>
      </c>
      <c r="D117">
        <v>6</v>
      </c>
      <c r="E117" t="s">
        <v>147</v>
      </c>
      <c r="F117" t="s">
        <v>148</v>
      </c>
      <c r="G117">
        <v>0</v>
      </c>
      <c r="H117">
        <v>0</v>
      </c>
      <c r="I117" t="s">
        <v>138</v>
      </c>
      <c r="J117">
        <v>0</v>
      </c>
      <c r="K117">
        <v>0</v>
      </c>
      <c r="L117" t="s">
        <v>3</v>
      </c>
      <c r="M117" t="s">
        <v>3</v>
      </c>
      <c r="N117">
        <v>0</v>
      </c>
      <c r="O117">
        <v>0</v>
      </c>
    </row>
    <row r="118" spans="1:15" x14ac:dyDescent="0.2">
      <c r="A118">
        <v>70</v>
      </c>
      <c r="B118">
        <v>1</v>
      </c>
      <c r="D118">
        <v>7</v>
      </c>
      <c r="E118" t="s">
        <v>149</v>
      </c>
      <c r="F118" t="s">
        <v>150</v>
      </c>
      <c r="G118">
        <v>0</v>
      </c>
      <c r="H118">
        <v>0</v>
      </c>
      <c r="I118" t="s">
        <v>138</v>
      </c>
      <c r="J118">
        <v>0</v>
      </c>
      <c r="K118">
        <v>0</v>
      </c>
      <c r="L118" t="s">
        <v>3</v>
      </c>
      <c r="M118" t="s">
        <v>3</v>
      </c>
      <c r="N118">
        <v>0</v>
      </c>
      <c r="O118">
        <v>0</v>
      </c>
    </row>
    <row r="119" spans="1:15" x14ac:dyDescent="0.2">
      <c r="A119">
        <v>70</v>
      </c>
      <c r="B119">
        <v>1</v>
      </c>
      <c r="D119">
        <v>8</v>
      </c>
      <c r="E119" t="s">
        <v>151</v>
      </c>
      <c r="F119" t="s">
        <v>152</v>
      </c>
      <c r="G119">
        <v>0</v>
      </c>
      <c r="H119">
        <v>0</v>
      </c>
      <c r="I119" t="s">
        <v>138</v>
      </c>
      <c r="J119">
        <v>0</v>
      </c>
      <c r="K119">
        <v>0</v>
      </c>
      <c r="L119" t="s">
        <v>3</v>
      </c>
      <c r="M119" t="s">
        <v>3</v>
      </c>
      <c r="N119">
        <v>0</v>
      </c>
      <c r="O119">
        <v>0</v>
      </c>
    </row>
    <row r="120" spans="1:15" x14ac:dyDescent="0.2">
      <c r="A120">
        <v>70</v>
      </c>
      <c r="B120">
        <v>1</v>
      </c>
      <c r="D120">
        <v>9</v>
      </c>
      <c r="E120" t="s">
        <v>153</v>
      </c>
      <c r="F120" t="s">
        <v>154</v>
      </c>
      <c r="G120">
        <v>0</v>
      </c>
      <c r="H120">
        <v>0</v>
      </c>
      <c r="I120" t="s">
        <v>138</v>
      </c>
      <c r="J120">
        <v>0</v>
      </c>
      <c r="K120">
        <v>0</v>
      </c>
      <c r="L120" t="s">
        <v>3</v>
      </c>
      <c r="M120" t="s">
        <v>3</v>
      </c>
      <c r="N120">
        <v>0</v>
      </c>
      <c r="O120">
        <v>0</v>
      </c>
    </row>
    <row r="121" spans="1:15" x14ac:dyDescent="0.2">
      <c r="A121">
        <v>70</v>
      </c>
      <c r="B121">
        <v>1</v>
      </c>
      <c r="D121">
        <v>1</v>
      </c>
      <c r="E121" t="s">
        <v>155</v>
      </c>
      <c r="F121" t="s">
        <v>156</v>
      </c>
      <c r="G121">
        <v>1</v>
      </c>
      <c r="H121">
        <v>1</v>
      </c>
      <c r="I121" t="s">
        <v>138</v>
      </c>
      <c r="J121">
        <v>0</v>
      </c>
      <c r="K121">
        <v>0</v>
      </c>
      <c r="L121" t="s">
        <v>3</v>
      </c>
      <c r="M121" t="s">
        <v>3</v>
      </c>
      <c r="N121">
        <v>0</v>
      </c>
      <c r="O121">
        <v>1</v>
      </c>
    </row>
    <row r="122" spans="1:15" x14ac:dyDescent="0.2">
      <c r="A122">
        <v>70</v>
      </c>
      <c r="B122">
        <v>1</v>
      </c>
      <c r="D122">
        <v>2</v>
      </c>
      <c r="E122" t="s">
        <v>157</v>
      </c>
      <c r="F122" t="s">
        <v>158</v>
      </c>
      <c r="G122">
        <v>1</v>
      </c>
      <c r="H122">
        <v>1</v>
      </c>
      <c r="I122" t="s">
        <v>138</v>
      </c>
      <c r="J122">
        <v>0</v>
      </c>
      <c r="K122">
        <v>0</v>
      </c>
      <c r="L122" t="s">
        <v>3</v>
      </c>
      <c r="M122" t="s">
        <v>3</v>
      </c>
      <c r="N122">
        <v>0</v>
      </c>
      <c r="O122">
        <v>1</v>
      </c>
    </row>
    <row r="123" spans="1:15" x14ac:dyDescent="0.2">
      <c r="A123">
        <v>70</v>
      </c>
      <c r="B123">
        <v>1</v>
      </c>
      <c r="D123">
        <v>3</v>
      </c>
      <c r="E123" t="s">
        <v>159</v>
      </c>
      <c r="F123" t="s">
        <v>160</v>
      </c>
      <c r="G123">
        <v>1</v>
      </c>
      <c r="H123">
        <v>0</v>
      </c>
      <c r="I123" t="s">
        <v>138</v>
      </c>
      <c r="J123">
        <v>0</v>
      </c>
      <c r="K123">
        <v>0</v>
      </c>
      <c r="L123" t="s">
        <v>3</v>
      </c>
      <c r="M123" t="s">
        <v>3</v>
      </c>
      <c r="N123">
        <v>0</v>
      </c>
      <c r="O123">
        <v>1</v>
      </c>
    </row>
    <row r="124" spans="1:15" x14ac:dyDescent="0.2">
      <c r="A124">
        <v>70</v>
      </c>
      <c r="B124">
        <v>1</v>
      </c>
      <c r="D124">
        <v>4</v>
      </c>
      <c r="E124" t="s">
        <v>161</v>
      </c>
      <c r="F124" t="s">
        <v>162</v>
      </c>
      <c r="G124">
        <v>1</v>
      </c>
      <c r="H124">
        <v>0</v>
      </c>
      <c r="I124" t="s">
        <v>138</v>
      </c>
      <c r="J124">
        <v>0</v>
      </c>
      <c r="K124">
        <v>0</v>
      </c>
      <c r="L124" t="s">
        <v>3</v>
      </c>
      <c r="M124" t="s">
        <v>3</v>
      </c>
      <c r="N124">
        <v>0</v>
      </c>
      <c r="O124">
        <v>1</v>
      </c>
    </row>
    <row r="125" spans="1:15" x14ac:dyDescent="0.2">
      <c r="A125">
        <v>70</v>
      </c>
      <c r="B125">
        <v>1</v>
      </c>
      <c r="D125">
        <v>5</v>
      </c>
      <c r="E125" t="s">
        <v>163</v>
      </c>
      <c r="F125" t="s">
        <v>164</v>
      </c>
      <c r="G125">
        <v>1</v>
      </c>
      <c r="H125">
        <v>0</v>
      </c>
      <c r="I125" t="s">
        <v>138</v>
      </c>
      <c r="J125">
        <v>0</v>
      </c>
      <c r="K125">
        <v>0</v>
      </c>
      <c r="L125" t="s">
        <v>3</v>
      </c>
      <c r="M125" t="s">
        <v>3</v>
      </c>
      <c r="N125">
        <v>0</v>
      </c>
      <c r="O125">
        <v>0.85</v>
      </c>
    </row>
    <row r="126" spans="1:15" x14ac:dyDescent="0.2">
      <c r="A126">
        <v>70</v>
      </c>
      <c r="B126">
        <v>1</v>
      </c>
      <c r="D126">
        <v>6</v>
      </c>
      <c r="E126" t="s">
        <v>165</v>
      </c>
      <c r="F126" t="s">
        <v>166</v>
      </c>
      <c r="G126">
        <v>1</v>
      </c>
      <c r="H126">
        <v>0</v>
      </c>
      <c r="I126" t="s">
        <v>138</v>
      </c>
      <c r="J126">
        <v>0</v>
      </c>
      <c r="K126">
        <v>0</v>
      </c>
      <c r="L126" t="s">
        <v>3</v>
      </c>
      <c r="M126" t="s">
        <v>3</v>
      </c>
      <c r="N126">
        <v>0</v>
      </c>
      <c r="O126">
        <v>0.8</v>
      </c>
    </row>
    <row r="127" spans="1:15" x14ac:dyDescent="0.2">
      <c r="A127">
        <v>70</v>
      </c>
      <c r="B127">
        <v>1</v>
      </c>
      <c r="D127">
        <v>7</v>
      </c>
      <c r="E127" t="s">
        <v>167</v>
      </c>
      <c r="F127" t="s">
        <v>168</v>
      </c>
      <c r="G127">
        <v>1</v>
      </c>
      <c r="H127">
        <v>0</v>
      </c>
      <c r="I127" t="s">
        <v>138</v>
      </c>
      <c r="J127">
        <v>0</v>
      </c>
      <c r="K127">
        <v>0</v>
      </c>
      <c r="L127" t="s">
        <v>3</v>
      </c>
      <c r="M127" t="s">
        <v>3</v>
      </c>
      <c r="N127">
        <v>0</v>
      </c>
      <c r="O127">
        <v>1</v>
      </c>
    </row>
    <row r="128" spans="1:15" x14ac:dyDescent="0.2">
      <c r="A128">
        <v>70</v>
      </c>
      <c r="B128">
        <v>1</v>
      </c>
      <c r="D128">
        <v>8</v>
      </c>
      <c r="E128" t="s">
        <v>169</v>
      </c>
      <c r="F128" t="s">
        <v>170</v>
      </c>
      <c r="G128">
        <v>1</v>
      </c>
      <c r="H128">
        <v>0.8</v>
      </c>
      <c r="I128" t="s">
        <v>138</v>
      </c>
      <c r="J128">
        <v>0</v>
      </c>
      <c r="K128">
        <v>0</v>
      </c>
      <c r="L128" t="s">
        <v>3</v>
      </c>
      <c r="M128" t="s">
        <v>3</v>
      </c>
      <c r="N128">
        <v>0</v>
      </c>
      <c r="O128">
        <v>1</v>
      </c>
    </row>
    <row r="129" spans="1:15" x14ac:dyDescent="0.2">
      <c r="A129">
        <v>70</v>
      </c>
      <c r="B129">
        <v>1</v>
      </c>
      <c r="D129">
        <v>9</v>
      </c>
      <c r="E129" t="s">
        <v>171</v>
      </c>
      <c r="F129" t="s">
        <v>172</v>
      </c>
      <c r="G129">
        <v>1</v>
      </c>
      <c r="H129">
        <v>0.85</v>
      </c>
      <c r="I129" t="s">
        <v>138</v>
      </c>
      <c r="J129">
        <v>0</v>
      </c>
      <c r="K129">
        <v>0</v>
      </c>
      <c r="L129" t="s">
        <v>3</v>
      </c>
      <c r="M129" t="s">
        <v>3</v>
      </c>
      <c r="N129">
        <v>0</v>
      </c>
      <c r="O129">
        <v>1</v>
      </c>
    </row>
    <row r="130" spans="1:15" x14ac:dyDescent="0.2">
      <c r="A130">
        <v>70</v>
      </c>
      <c r="B130">
        <v>1</v>
      </c>
      <c r="D130">
        <v>10</v>
      </c>
      <c r="E130" t="s">
        <v>173</v>
      </c>
      <c r="F130" t="s">
        <v>174</v>
      </c>
      <c r="G130">
        <v>1</v>
      </c>
      <c r="H130">
        <v>0</v>
      </c>
      <c r="I130" t="s">
        <v>138</v>
      </c>
      <c r="J130">
        <v>0</v>
      </c>
      <c r="K130">
        <v>0</v>
      </c>
      <c r="L130" t="s">
        <v>3</v>
      </c>
      <c r="M130" t="s">
        <v>3</v>
      </c>
      <c r="N130">
        <v>0</v>
      </c>
      <c r="O130">
        <v>1</v>
      </c>
    </row>
    <row r="131" spans="1:15" x14ac:dyDescent="0.2">
      <c r="A131">
        <v>70</v>
      </c>
      <c r="B131">
        <v>1</v>
      </c>
      <c r="D131">
        <v>11</v>
      </c>
      <c r="E131" t="s">
        <v>175</v>
      </c>
      <c r="F131" t="s">
        <v>176</v>
      </c>
      <c r="G131">
        <v>1</v>
      </c>
      <c r="H131">
        <v>0</v>
      </c>
      <c r="I131" t="s">
        <v>138</v>
      </c>
      <c r="J131">
        <v>0</v>
      </c>
      <c r="K131">
        <v>0</v>
      </c>
      <c r="L131" t="s">
        <v>3</v>
      </c>
      <c r="M131" t="s">
        <v>3</v>
      </c>
      <c r="N131">
        <v>0</v>
      </c>
      <c r="O131">
        <v>0.94</v>
      </c>
    </row>
    <row r="132" spans="1:15" x14ac:dyDescent="0.2">
      <c r="A132">
        <v>70</v>
      </c>
      <c r="B132">
        <v>1</v>
      </c>
      <c r="D132">
        <v>12</v>
      </c>
      <c r="E132" t="s">
        <v>177</v>
      </c>
      <c r="F132" t="s">
        <v>178</v>
      </c>
      <c r="G132">
        <v>1</v>
      </c>
      <c r="H132">
        <v>0</v>
      </c>
      <c r="I132" t="s">
        <v>138</v>
      </c>
      <c r="J132">
        <v>0</v>
      </c>
      <c r="K132">
        <v>0</v>
      </c>
      <c r="L132" t="s">
        <v>3</v>
      </c>
      <c r="M132" t="s">
        <v>3</v>
      </c>
      <c r="N132">
        <v>0</v>
      </c>
      <c r="O132">
        <v>0.9</v>
      </c>
    </row>
    <row r="133" spans="1:15" x14ac:dyDescent="0.2">
      <c r="A133">
        <v>70</v>
      </c>
      <c r="B133">
        <v>1</v>
      </c>
      <c r="D133">
        <v>13</v>
      </c>
      <c r="E133" t="s">
        <v>179</v>
      </c>
      <c r="F133" t="s">
        <v>180</v>
      </c>
      <c r="G133">
        <v>0.6</v>
      </c>
      <c r="H133">
        <v>0</v>
      </c>
      <c r="I133" t="s">
        <v>138</v>
      </c>
      <c r="J133">
        <v>0</v>
      </c>
      <c r="K133">
        <v>0</v>
      </c>
      <c r="L133" t="s">
        <v>3</v>
      </c>
      <c r="M133" t="s">
        <v>3</v>
      </c>
      <c r="N133">
        <v>0</v>
      </c>
      <c r="O133">
        <v>0.6</v>
      </c>
    </row>
    <row r="134" spans="1:15" x14ac:dyDescent="0.2">
      <c r="A134">
        <v>70</v>
      </c>
      <c r="B134">
        <v>1</v>
      </c>
      <c r="D134">
        <v>14</v>
      </c>
      <c r="E134" t="s">
        <v>181</v>
      </c>
      <c r="F134" t="s">
        <v>182</v>
      </c>
      <c r="G134">
        <v>1</v>
      </c>
      <c r="H134">
        <v>0</v>
      </c>
      <c r="I134" t="s">
        <v>138</v>
      </c>
      <c r="J134">
        <v>0</v>
      </c>
      <c r="K134">
        <v>0</v>
      </c>
      <c r="L134" t="s">
        <v>3</v>
      </c>
      <c r="M134" t="s">
        <v>3</v>
      </c>
      <c r="N134">
        <v>0</v>
      </c>
      <c r="O134">
        <v>1</v>
      </c>
    </row>
    <row r="135" spans="1:15" x14ac:dyDescent="0.2">
      <c r="A135">
        <v>70</v>
      </c>
      <c r="B135">
        <v>1</v>
      </c>
      <c r="D135">
        <v>15</v>
      </c>
      <c r="E135" t="s">
        <v>183</v>
      </c>
      <c r="F135" t="s">
        <v>184</v>
      </c>
      <c r="G135">
        <v>1.2</v>
      </c>
      <c r="H135">
        <v>0</v>
      </c>
      <c r="I135" t="s">
        <v>138</v>
      </c>
      <c r="J135">
        <v>0</v>
      </c>
      <c r="K135">
        <v>0</v>
      </c>
      <c r="L135" t="s">
        <v>3</v>
      </c>
      <c r="M135" t="s">
        <v>3</v>
      </c>
      <c r="N135">
        <v>0</v>
      </c>
      <c r="O135">
        <v>1.2</v>
      </c>
    </row>
    <row r="136" spans="1:15" x14ac:dyDescent="0.2">
      <c r="A136">
        <v>70</v>
      </c>
      <c r="B136">
        <v>1</v>
      </c>
      <c r="D136">
        <v>16</v>
      </c>
      <c r="E136" t="s">
        <v>185</v>
      </c>
      <c r="F136" t="s">
        <v>186</v>
      </c>
      <c r="G136">
        <v>1</v>
      </c>
      <c r="H136">
        <v>0</v>
      </c>
      <c r="I136" t="s">
        <v>138</v>
      </c>
      <c r="J136">
        <v>0</v>
      </c>
      <c r="K136">
        <v>0</v>
      </c>
      <c r="L136" t="s">
        <v>3</v>
      </c>
      <c r="M136" t="s">
        <v>3</v>
      </c>
      <c r="N136">
        <v>0</v>
      </c>
      <c r="O136">
        <v>1</v>
      </c>
    </row>
    <row r="137" spans="1:15" x14ac:dyDescent="0.2">
      <c r="A137">
        <v>70</v>
      </c>
      <c r="B137">
        <v>1</v>
      </c>
      <c r="D137">
        <v>17</v>
      </c>
      <c r="E137" t="s">
        <v>187</v>
      </c>
      <c r="F137" t="s">
        <v>188</v>
      </c>
      <c r="G137">
        <v>1</v>
      </c>
      <c r="H137">
        <v>0</v>
      </c>
      <c r="I137" t="s">
        <v>138</v>
      </c>
      <c r="J137">
        <v>0</v>
      </c>
      <c r="K137">
        <v>0</v>
      </c>
      <c r="L137" t="s">
        <v>3</v>
      </c>
      <c r="M137" t="s">
        <v>3</v>
      </c>
      <c r="N137">
        <v>0</v>
      </c>
      <c r="O137">
        <v>1</v>
      </c>
    </row>
    <row r="138" spans="1:15" x14ac:dyDescent="0.2">
      <c r="A138">
        <v>70</v>
      </c>
      <c r="B138">
        <v>1</v>
      </c>
      <c r="D138">
        <v>18</v>
      </c>
      <c r="E138" t="s">
        <v>189</v>
      </c>
      <c r="F138" t="s">
        <v>190</v>
      </c>
      <c r="G138">
        <v>1</v>
      </c>
      <c r="H138">
        <v>0</v>
      </c>
      <c r="I138" t="s">
        <v>138</v>
      </c>
      <c r="J138">
        <v>0</v>
      </c>
      <c r="K138">
        <v>0</v>
      </c>
      <c r="L138" t="s">
        <v>3</v>
      </c>
      <c r="M138" t="s">
        <v>3</v>
      </c>
      <c r="N138">
        <v>0</v>
      </c>
      <c r="O138">
        <v>1</v>
      </c>
    </row>
    <row r="139" spans="1:15" x14ac:dyDescent="0.2">
      <c r="A139">
        <v>70</v>
      </c>
      <c r="B139">
        <v>1</v>
      </c>
      <c r="D139">
        <v>19</v>
      </c>
      <c r="E139" t="s">
        <v>191</v>
      </c>
      <c r="F139" t="s">
        <v>188</v>
      </c>
      <c r="G139">
        <v>1</v>
      </c>
      <c r="H139">
        <v>0</v>
      </c>
      <c r="I139" t="s">
        <v>138</v>
      </c>
      <c r="J139">
        <v>0</v>
      </c>
      <c r="K139">
        <v>0</v>
      </c>
      <c r="L139" t="s">
        <v>3</v>
      </c>
      <c r="M139" t="s">
        <v>3</v>
      </c>
      <c r="N139">
        <v>0</v>
      </c>
      <c r="O139">
        <v>1</v>
      </c>
    </row>
    <row r="140" spans="1:15" x14ac:dyDescent="0.2">
      <c r="A140">
        <v>70</v>
      </c>
      <c r="B140">
        <v>1</v>
      </c>
      <c r="D140">
        <v>20</v>
      </c>
      <c r="E140" t="s">
        <v>192</v>
      </c>
      <c r="F140" t="s">
        <v>190</v>
      </c>
      <c r="G140">
        <v>1</v>
      </c>
      <c r="H140">
        <v>0</v>
      </c>
      <c r="I140" t="s">
        <v>138</v>
      </c>
      <c r="J140">
        <v>0</v>
      </c>
      <c r="K140">
        <v>0</v>
      </c>
      <c r="L140" t="s">
        <v>3</v>
      </c>
      <c r="M140" t="s">
        <v>3</v>
      </c>
      <c r="N140">
        <v>0</v>
      </c>
      <c r="O140">
        <v>1</v>
      </c>
    </row>
    <row r="141" spans="1:15" x14ac:dyDescent="0.2">
      <c r="A141">
        <v>70</v>
      </c>
      <c r="B141">
        <v>1</v>
      </c>
      <c r="D141">
        <v>21</v>
      </c>
      <c r="E141" t="s">
        <v>193</v>
      </c>
      <c r="F141" t="s">
        <v>194</v>
      </c>
      <c r="G141">
        <v>0</v>
      </c>
      <c r="H141">
        <v>0</v>
      </c>
      <c r="I141" t="s">
        <v>138</v>
      </c>
      <c r="J141">
        <v>0</v>
      </c>
      <c r="K141">
        <v>0</v>
      </c>
      <c r="L141" t="s">
        <v>3</v>
      </c>
      <c r="M141" t="s">
        <v>3</v>
      </c>
      <c r="N141">
        <v>0</v>
      </c>
      <c r="O141">
        <v>0</v>
      </c>
    </row>
    <row r="143" spans="1:15" x14ac:dyDescent="0.2">
      <c r="A143">
        <v>-1</v>
      </c>
    </row>
    <row r="145" spans="1:34" x14ac:dyDescent="0.2">
      <c r="A145" s="4">
        <v>75</v>
      </c>
      <c r="B145" s="4" t="s">
        <v>195</v>
      </c>
      <c r="C145" s="4">
        <v>2000</v>
      </c>
      <c r="D145" s="4">
        <v>0</v>
      </c>
      <c r="E145" s="4">
        <v>1</v>
      </c>
      <c r="F145" s="4">
        <v>0</v>
      </c>
      <c r="G145" s="4">
        <v>0</v>
      </c>
      <c r="H145" s="4">
        <v>1</v>
      </c>
      <c r="I145" s="4">
        <v>0</v>
      </c>
      <c r="J145" s="4">
        <v>4</v>
      </c>
      <c r="K145" s="4">
        <v>0</v>
      </c>
      <c r="L145" s="4">
        <v>0</v>
      </c>
      <c r="M145" s="4">
        <v>0</v>
      </c>
      <c r="N145" s="4">
        <v>34712839</v>
      </c>
      <c r="O145" s="4">
        <v>1</v>
      </c>
    </row>
    <row r="146" spans="1:34" x14ac:dyDescent="0.2">
      <c r="A146" s="4">
        <v>75</v>
      </c>
      <c r="B146" s="4" t="s">
        <v>196</v>
      </c>
      <c r="C146" s="4">
        <v>2018</v>
      </c>
      <c r="D146" s="4">
        <v>1</v>
      </c>
      <c r="E146" s="4">
        <v>0</v>
      </c>
      <c r="F146" s="4">
        <v>0</v>
      </c>
      <c r="G146" s="4">
        <v>0</v>
      </c>
      <c r="H146" s="4">
        <v>1</v>
      </c>
      <c r="I146" s="4">
        <v>0</v>
      </c>
      <c r="J146" s="4">
        <v>4</v>
      </c>
      <c r="K146" s="4">
        <v>0</v>
      </c>
      <c r="L146" s="4">
        <v>0</v>
      </c>
      <c r="M146" s="4">
        <v>1</v>
      </c>
      <c r="N146" s="4">
        <v>34712840</v>
      </c>
      <c r="O146" s="4">
        <v>2</v>
      </c>
    </row>
    <row r="147" spans="1:34" x14ac:dyDescent="0.2">
      <c r="A147" s="6">
        <v>3</v>
      </c>
      <c r="B147" s="6" t="s">
        <v>197</v>
      </c>
      <c r="C147" s="6">
        <v>12.5</v>
      </c>
      <c r="D147" s="6">
        <v>7.5</v>
      </c>
      <c r="E147" s="6">
        <v>12.5</v>
      </c>
      <c r="F147" s="6">
        <v>18.3</v>
      </c>
      <c r="G147" s="6">
        <v>18.3</v>
      </c>
      <c r="H147" s="6">
        <v>7.5</v>
      </c>
      <c r="I147" s="6">
        <v>18.3</v>
      </c>
      <c r="J147" s="6">
        <v>2</v>
      </c>
      <c r="K147" s="6">
        <v>18.3</v>
      </c>
      <c r="L147" s="6">
        <v>12.5</v>
      </c>
      <c r="M147" s="6">
        <v>12.5</v>
      </c>
      <c r="N147" s="6">
        <v>7.5</v>
      </c>
      <c r="O147" s="6">
        <v>7.5</v>
      </c>
      <c r="P147" s="6">
        <v>18.3</v>
      </c>
      <c r="Q147" s="6">
        <v>18.3</v>
      </c>
      <c r="R147" s="6">
        <v>12.5</v>
      </c>
      <c r="S147" s="6" t="s">
        <v>3</v>
      </c>
      <c r="T147" s="6" t="s">
        <v>3</v>
      </c>
      <c r="U147" s="6" t="s">
        <v>3</v>
      </c>
      <c r="V147" s="6" t="s">
        <v>3</v>
      </c>
      <c r="W147" s="6" t="s">
        <v>3</v>
      </c>
      <c r="X147" s="6" t="s">
        <v>3</v>
      </c>
      <c r="Y147" s="6" t="s">
        <v>3</v>
      </c>
      <c r="Z147" s="6" t="s">
        <v>3</v>
      </c>
      <c r="AA147" s="6" t="s">
        <v>3</v>
      </c>
      <c r="AB147" s="6" t="s">
        <v>3</v>
      </c>
      <c r="AC147" s="6" t="s">
        <v>3</v>
      </c>
      <c r="AD147" s="6" t="s">
        <v>3</v>
      </c>
      <c r="AE147" s="6" t="s">
        <v>3</v>
      </c>
      <c r="AF147" s="6" t="s">
        <v>3</v>
      </c>
      <c r="AG147" s="6" t="s">
        <v>3</v>
      </c>
      <c r="AH147" s="6" t="s">
        <v>3</v>
      </c>
    </row>
    <row r="151" spans="1:34" x14ac:dyDescent="0.2">
      <c r="A151">
        <v>65</v>
      </c>
      <c r="C151">
        <v>1</v>
      </c>
      <c r="D151">
        <v>0</v>
      </c>
      <c r="E151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198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34712839</v>
      </c>
      <c r="E14" s="1">
        <v>34712840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(Source!F70)/1000</f>
        <v>30.595770000000002</v>
      </c>
      <c r="F16" s="8">
        <f>(Source!F71)/1000</f>
        <v>2.51023</v>
      </c>
      <c r="G16" s="8">
        <f>(Source!F62)/1000</f>
        <v>0</v>
      </c>
      <c r="H16" s="8">
        <f>(Source!F72)/1000+(Source!F73)/1000</f>
        <v>0.98238000000000003</v>
      </c>
      <c r="I16" s="8">
        <f>E16+F16+G16+H16</f>
        <v>34.088380000000001</v>
      </c>
      <c r="J16" s="8">
        <f>(Source!F68)/1000</f>
        <v>1.1222999999999999</v>
      </c>
      <c r="T16" s="9">
        <f>(Source!P70)/1000</f>
        <v>229.46827999999999</v>
      </c>
      <c r="U16" s="9">
        <f>(Source!P71)/1000</f>
        <v>38.331139999999998</v>
      </c>
      <c r="V16" s="9">
        <f>(Source!P62)/1000</f>
        <v>0</v>
      </c>
      <c r="W16" s="9">
        <f>(Source!P72)/1000+(Source!P73)/1000</f>
        <v>16.39903</v>
      </c>
      <c r="X16" s="9">
        <f>T16+U16+V16+W16</f>
        <v>284.19844999999998</v>
      </c>
      <c r="Y16" s="9">
        <f>(Source!P68)/1000</f>
        <v>20.538180000000001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32396.52</v>
      </c>
      <c r="AU16" s="8">
        <v>30595.88</v>
      </c>
      <c r="AV16" s="8">
        <v>0</v>
      </c>
      <c r="AW16" s="8">
        <v>0</v>
      </c>
      <c r="AX16" s="8">
        <v>0</v>
      </c>
      <c r="AY16" s="8">
        <v>678.34</v>
      </c>
      <c r="AZ16" s="8">
        <v>99.84</v>
      </c>
      <c r="BA16" s="8">
        <v>1122.3</v>
      </c>
      <c r="BB16" s="8">
        <v>30595.77</v>
      </c>
      <c r="BC16" s="8">
        <v>2510.23</v>
      </c>
      <c r="BD16" s="8">
        <v>982.38</v>
      </c>
      <c r="BE16" s="8">
        <v>0</v>
      </c>
      <c r="BF16" s="8">
        <v>106.51600000000001</v>
      </c>
      <c r="BG16" s="8">
        <v>8.7327999999999992</v>
      </c>
      <c r="BH16" s="8">
        <v>0</v>
      </c>
      <c r="BI16" s="8">
        <v>1017.27</v>
      </c>
      <c r="BJ16" s="8">
        <v>674.59</v>
      </c>
      <c r="BK16" s="8">
        <v>34088.379999999997</v>
      </c>
      <c r="BR16" s="9">
        <v>258486.53</v>
      </c>
      <c r="BS16" s="9">
        <v>229469.09</v>
      </c>
      <c r="BT16" s="9">
        <v>0</v>
      </c>
      <c r="BU16" s="9">
        <v>0</v>
      </c>
      <c r="BV16" s="9">
        <v>0</v>
      </c>
      <c r="BW16" s="9">
        <v>8479.26</v>
      </c>
      <c r="BX16" s="9">
        <v>1827.17</v>
      </c>
      <c r="BY16" s="9">
        <v>20538.18</v>
      </c>
      <c r="BZ16" s="9">
        <v>229468.28</v>
      </c>
      <c r="CA16" s="9">
        <v>38331.14</v>
      </c>
      <c r="CB16" s="9">
        <v>16399.03</v>
      </c>
      <c r="CC16" s="9">
        <v>0</v>
      </c>
      <c r="CD16" s="9">
        <v>106.51600000000001</v>
      </c>
      <c r="CE16" s="9">
        <v>8.7327999999999992</v>
      </c>
      <c r="CF16" s="9">
        <v>0</v>
      </c>
      <c r="CG16" s="9">
        <v>15835.85</v>
      </c>
      <c r="CH16" s="9">
        <v>9876.07</v>
      </c>
      <c r="CI16" s="9">
        <v>284198.45</v>
      </c>
    </row>
    <row r="18" spans="1:40" x14ac:dyDescent="0.2">
      <c r="A18">
        <v>51</v>
      </c>
      <c r="E18" s="10">
        <f>SUMIF(A16:A17,3,E16:E17)</f>
        <v>30.595770000000002</v>
      </c>
      <c r="F18" s="10">
        <f>SUMIF(A16:A17,3,F16:F17)</f>
        <v>2.51023</v>
      </c>
      <c r="G18" s="10">
        <f>SUMIF(A16:A17,3,G16:G17)</f>
        <v>0</v>
      </c>
      <c r="H18" s="10">
        <f>SUMIF(A16:A17,3,H16:H17)</f>
        <v>0.98238000000000003</v>
      </c>
      <c r="I18" s="10">
        <f>SUMIF(A16:A17,3,I16:I17)</f>
        <v>34.088380000000001</v>
      </c>
      <c r="J18" s="10">
        <f>SUMIF(A16:A17,3,J16:J17)</f>
        <v>1.1222999999999999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229.46827999999999</v>
      </c>
      <c r="U18" s="3">
        <f>SUMIF(A16:A17,3,U16:U17)</f>
        <v>38.331139999999998</v>
      </c>
      <c r="V18" s="3">
        <f>SUMIF(A16:A17,3,V16:V17)</f>
        <v>0</v>
      </c>
      <c r="W18" s="3">
        <f>SUMIF(A16:A17,3,W16:W17)</f>
        <v>16.39903</v>
      </c>
      <c r="X18" s="3">
        <f>SUMIF(A16:A17,3,X16:X17)</f>
        <v>284.19844999999998</v>
      </c>
      <c r="Y18" s="3">
        <f>SUMIF(A16:A17,3,Y16:Y17)</f>
        <v>20.538180000000001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32396.52</v>
      </c>
      <c r="G20" s="5" t="s">
        <v>84</v>
      </c>
      <c r="H20" s="5" t="s">
        <v>85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258486.53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30595.88</v>
      </c>
      <c r="G21" s="5" t="s">
        <v>86</v>
      </c>
      <c r="H21" s="5" t="s">
        <v>87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229469.09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88</v>
      </c>
      <c r="H22" s="5" t="s">
        <v>89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30595.88</v>
      </c>
      <c r="G23" s="5" t="s">
        <v>90</v>
      </c>
      <c r="H23" s="5" t="s">
        <v>91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229469.09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30595.88</v>
      </c>
      <c r="G24" s="5" t="s">
        <v>92</v>
      </c>
      <c r="H24" s="5" t="s">
        <v>93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229469.09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94</v>
      </c>
      <c r="H25" s="5" t="s">
        <v>95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30595.88</v>
      </c>
      <c r="G26" s="5" t="s">
        <v>96</v>
      </c>
      <c r="H26" s="5" t="s">
        <v>97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229469.09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98</v>
      </c>
      <c r="H27" s="5" t="s">
        <v>99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100</v>
      </c>
      <c r="H28" s="5" t="s">
        <v>101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102</v>
      </c>
      <c r="H29" s="5" t="s">
        <v>103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678.34</v>
      </c>
      <c r="G30" s="5" t="s">
        <v>104</v>
      </c>
      <c r="H30" s="5" t="s">
        <v>105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8479.26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106</v>
      </c>
      <c r="H31" s="5" t="s">
        <v>107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99.84</v>
      </c>
      <c r="G32" s="5" t="s">
        <v>108</v>
      </c>
      <c r="H32" s="5" t="s">
        <v>109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1827.17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1122.3</v>
      </c>
      <c r="G33" s="5" t="s">
        <v>110</v>
      </c>
      <c r="H33" s="5" t="s">
        <v>111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20538.18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112</v>
      </c>
      <c r="H34" s="5" t="s">
        <v>113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30595.77</v>
      </c>
      <c r="G35" s="5" t="s">
        <v>114</v>
      </c>
      <c r="H35" s="5" t="s">
        <v>115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229468.28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2510.23</v>
      </c>
      <c r="G36" s="5" t="s">
        <v>116</v>
      </c>
      <c r="H36" s="5" t="s">
        <v>117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38331.14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982.38</v>
      </c>
      <c r="G37" s="5" t="s">
        <v>118</v>
      </c>
      <c r="H37" s="5" t="s">
        <v>119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16399.03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120</v>
      </c>
      <c r="H38" s="5" t="s">
        <v>121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122</v>
      </c>
      <c r="H39" s="5" t="s">
        <v>123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106.51600000000001</v>
      </c>
      <c r="G40" s="5" t="s">
        <v>124</v>
      </c>
      <c r="H40" s="5" t="s">
        <v>125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106.51600000000001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8.7327999999999992</v>
      </c>
      <c r="G41" s="5" t="s">
        <v>126</v>
      </c>
      <c r="H41" s="5" t="s">
        <v>127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8.7327999999999992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128</v>
      </c>
      <c r="H42" s="5" t="s">
        <v>129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1017.27</v>
      </c>
      <c r="G43" s="5" t="s">
        <v>130</v>
      </c>
      <c r="H43" s="5" t="s">
        <v>131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15835.85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674.59</v>
      </c>
      <c r="G44" s="5" t="s">
        <v>132</v>
      </c>
      <c r="H44" s="5" t="s">
        <v>133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9876.07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34088.379999999997</v>
      </c>
      <c r="G45" s="5" t="s">
        <v>134</v>
      </c>
      <c r="H45" s="5" t="s">
        <v>135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284198.45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195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34712839</v>
      </c>
      <c r="O50" s="4">
        <v>1</v>
      </c>
    </row>
    <row r="51" spans="1:34" x14ac:dyDescent="0.2">
      <c r="A51" s="4">
        <v>75</v>
      </c>
      <c r="B51" s="4" t="s">
        <v>196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34712840</v>
      </c>
      <c r="O51" s="4">
        <v>2</v>
      </c>
    </row>
    <row r="52" spans="1:34" x14ac:dyDescent="0.2">
      <c r="A52" s="6">
        <v>3</v>
      </c>
      <c r="B52" s="6" t="s">
        <v>197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7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34712839</v>
      </c>
      <c r="C1">
        <v>34713145</v>
      </c>
      <c r="D1">
        <v>31715651</v>
      </c>
      <c r="E1">
        <v>1</v>
      </c>
      <c r="F1">
        <v>1</v>
      </c>
      <c r="G1">
        <v>1</v>
      </c>
      <c r="H1">
        <v>1</v>
      </c>
      <c r="I1" t="s">
        <v>199</v>
      </c>
      <c r="J1" t="s">
        <v>3</v>
      </c>
      <c r="K1" t="s">
        <v>200</v>
      </c>
      <c r="L1">
        <v>1191</v>
      </c>
      <c r="N1">
        <v>1013</v>
      </c>
      <c r="O1" t="s">
        <v>201</v>
      </c>
      <c r="P1" t="s">
        <v>201</v>
      </c>
      <c r="Q1">
        <v>1</v>
      </c>
      <c r="W1">
        <v>0</v>
      </c>
      <c r="X1">
        <v>1069510174</v>
      </c>
      <c r="Y1">
        <v>7.4399999999999995</v>
      </c>
      <c r="AA1">
        <v>0</v>
      </c>
      <c r="AB1">
        <v>0</v>
      </c>
      <c r="AC1">
        <v>0</v>
      </c>
      <c r="AD1">
        <v>9.6199999999999992</v>
      </c>
      <c r="AE1">
        <v>0</v>
      </c>
      <c r="AF1">
        <v>0</v>
      </c>
      <c r="AG1">
        <v>0</v>
      </c>
      <c r="AH1">
        <v>9.6199999999999992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3</v>
      </c>
      <c r="AT1">
        <v>12.4</v>
      </c>
      <c r="AU1" t="s">
        <v>19</v>
      </c>
      <c r="AV1">
        <v>1</v>
      </c>
      <c r="AW1">
        <v>2</v>
      </c>
      <c r="AX1">
        <v>34713146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22.32</v>
      </c>
      <c r="CY1">
        <f>AD1</f>
        <v>9.6199999999999992</v>
      </c>
      <c r="CZ1">
        <f>AH1</f>
        <v>9.6199999999999992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34712839</v>
      </c>
      <c r="C2">
        <v>34713145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202</v>
      </c>
      <c r="J2" t="s">
        <v>3</v>
      </c>
      <c r="K2" t="s">
        <v>203</v>
      </c>
      <c r="L2">
        <v>1191</v>
      </c>
      <c r="N2">
        <v>1013</v>
      </c>
      <c r="O2" t="s">
        <v>201</v>
      </c>
      <c r="P2" t="s">
        <v>201</v>
      </c>
      <c r="Q2">
        <v>1</v>
      </c>
      <c r="W2">
        <v>0</v>
      </c>
      <c r="X2">
        <v>-1417349443</v>
      </c>
      <c r="Y2">
        <v>0.41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0.41</v>
      </c>
      <c r="AU2" t="s">
        <v>3</v>
      </c>
      <c r="AV2">
        <v>2</v>
      </c>
      <c r="AW2">
        <v>2</v>
      </c>
      <c r="AX2">
        <v>34713147</v>
      </c>
      <c r="AY2">
        <v>1</v>
      </c>
      <c r="AZ2">
        <v>2048</v>
      </c>
      <c r="BA2">
        <v>2</v>
      </c>
      <c r="BB2">
        <v>2</v>
      </c>
      <c r="BC2">
        <v>0</v>
      </c>
      <c r="BD2">
        <v>0</v>
      </c>
      <c r="BE2">
        <v>0</v>
      </c>
      <c r="BF2">
        <v>0</v>
      </c>
      <c r="BG2">
        <v>0</v>
      </c>
      <c r="BH2">
        <v>0.16400000000000001</v>
      </c>
      <c r="BI2">
        <v>1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1.23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34712839</v>
      </c>
      <c r="C3">
        <v>34713145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204</v>
      </c>
      <c r="J3" t="s">
        <v>205</v>
      </c>
      <c r="K3" t="s">
        <v>206</v>
      </c>
      <c r="L3">
        <v>1368</v>
      </c>
      <c r="N3">
        <v>1011</v>
      </c>
      <c r="O3" t="s">
        <v>207</v>
      </c>
      <c r="P3" t="s">
        <v>207</v>
      </c>
      <c r="Q3">
        <v>1</v>
      </c>
      <c r="W3">
        <v>0</v>
      </c>
      <c r="X3">
        <v>-1718674368</v>
      </c>
      <c r="Y3">
        <v>7.8E-2</v>
      </c>
      <c r="AA3">
        <v>0</v>
      </c>
      <c r="AB3">
        <v>111.99</v>
      </c>
      <c r="AC3">
        <v>13.5</v>
      </c>
      <c r="AD3">
        <v>0</v>
      </c>
      <c r="AE3">
        <v>0</v>
      </c>
      <c r="AF3">
        <v>111.99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3</v>
      </c>
      <c r="AT3">
        <v>0.13</v>
      </c>
      <c r="AU3" t="s">
        <v>19</v>
      </c>
      <c r="AV3">
        <v>0</v>
      </c>
      <c r="AW3">
        <v>2</v>
      </c>
      <c r="AX3">
        <v>34713148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0.23399999999999999</v>
      </c>
      <c r="CY3">
        <f>AB3</f>
        <v>111.99</v>
      </c>
      <c r="CZ3">
        <f>AF3</f>
        <v>111.99</v>
      </c>
      <c r="DA3">
        <f>AJ3</f>
        <v>1</v>
      </c>
      <c r="DB3">
        <v>0</v>
      </c>
    </row>
    <row r="4" spans="1:106" x14ac:dyDescent="0.2">
      <c r="A4">
        <f>ROW(Source!A24)</f>
        <v>24</v>
      </c>
      <c r="B4">
        <v>34712839</v>
      </c>
      <c r="C4">
        <v>34713145</v>
      </c>
      <c r="D4">
        <v>31526949</v>
      </c>
      <c r="E4">
        <v>1</v>
      </c>
      <c r="F4">
        <v>1</v>
      </c>
      <c r="G4">
        <v>1</v>
      </c>
      <c r="H4">
        <v>2</v>
      </c>
      <c r="I4" t="s">
        <v>208</v>
      </c>
      <c r="J4" t="s">
        <v>209</v>
      </c>
      <c r="K4" t="s">
        <v>210</v>
      </c>
      <c r="L4">
        <v>1368</v>
      </c>
      <c r="N4">
        <v>1011</v>
      </c>
      <c r="O4" t="s">
        <v>207</v>
      </c>
      <c r="P4" t="s">
        <v>207</v>
      </c>
      <c r="Q4">
        <v>1</v>
      </c>
      <c r="W4">
        <v>0</v>
      </c>
      <c r="X4">
        <v>-132295295</v>
      </c>
      <c r="Y4">
        <v>0.09</v>
      </c>
      <c r="AA4">
        <v>0</v>
      </c>
      <c r="AB4">
        <v>131.44</v>
      </c>
      <c r="AC4">
        <v>11.6</v>
      </c>
      <c r="AD4">
        <v>0</v>
      </c>
      <c r="AE4">
        <v>0</v>
      </c>
      <c r="AF4">
        <v>131.44</v>
      </c>
      <c r="AG4">
        <v>11.6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3</v>
      </c>
      <c r="AT4">
        <v>0.15</v>
      </c>
      <c r="AU4" t="s">
        <v>19</v>
      </c>
      <c r="AV4">
        <v>0</v>
      </c>
      <c r="AW4">
        <v>2</v>
      </c>
      <c r="AX4">
        <v>34713149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0.27</v>
      </c>
      <c r="CY4">
        <f>AB4</f>
        <v>131.44</v>
      </c>
      <c r="CZ4">
        <f>AF4</f>
        <v>131.44</v>
      </c>
      <c r="DA4">
        <f>AJ4</f>
        <v>1</v>
      </c>
      <c r="DB4">
        <v>0</v>
      </c>
    </row>
    <row r="5" spans="1:106" x14ac:dyDescent="0.2">
      <c r="A5">
        <f>ROW(Source!A24)</f>
        <v>24</v>
      </c>
      <c r="B5">
        <v>34712839</v>
      </c>
      <c r="C5">
        <v>34713145</v>
      </c>
      <c r="D5">
        <v>31528142</v>
      </c>
      <c r="E5">
        <v>1</v>
      </c>
      <c r="F5">
        <v>1</v>
      </c>
      <c r="G5">
        <v>1</v>
      </c>
      <c r="H5">
        <v>2</v>
      </c>
      <c r="I5" t="s">
        <v>211</v>
      </c>
      <c r="J5" t="s">
        <v>212</v>
      </c>
      <c r="K5" t="s">
        <v>213</v>
      </c>
      <c r="L5">
        <v>1368</v>
      </c>
      <c r="N5">
        <v>1011</v>
      </c>
      <c r="O5" t="s">
        <v>207</v>
      </c>
      <c r="P5" t="s">
        <v>207</v>
      </c>
      <c r="Q5">
        <v>1</v>
      </c>
      <c r="W5">
        <v>0</v>
      </c>
      <c r="X5">
        <v>1372534845</v>
      </c>
      <c r="Y5">
        <v>7.8E-2</v>
      </c>
      <c r="AA5">
        <v>0</v>
      </c>
      <c r="AB5">
        <v>65.709999999999994</v>
      </c>
      <c r="AC5">
        <v>11.6</v>
      </c>
      <c r="AD5">
        <v>0</v>
      </c>
      <c r="AE5">
        <v>0</v>
      </c>
      <c r="AF5">
        <v>65.709999999999994</v>
      </c>
      <c r="AG5">
        <v>11.6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1</v>
      </c>
      <c r="AQ5">
        <v>0</v>
      </c>
      <c r="AR5">
        <v>0</v>
      </c>
      <c r="AS5" t="s">
        <v>3</v>
      </c>
      <c r="AT5">
        <v>0.13</v>
      </c>
      <c r="AU5" t="s">
        <v>19</v>
      </c>
      <c r="AV5">
        <v>0</v>
      </c>
      <c r="AW5">
        <v>2</v>
      </c>
      <c r="AX5">
        <v>34713150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Y5*Source!I24</f>
        <v>0.23399999999999999</v>
      </c>
      <c r="CY5">
        <f>AB5</f>
        <v>65.709999999999994</v>
      </c>
      <c r="CZ5">
        <f>AF5</f>
        <v>65.709999999999994</v>
      </c>
      <c r="DA5">
        <f>AJ5</f>
        <v>1</v>
      </c>
      <c r="DB5">
        <v>0</v>
      </c>
    </row>
    <row r="6" spans="1:106" x14ac:dyDescent="0.2">
      <c r="A6">
        <f>ROW(Source!A25)</f>
        <v>25</v>
      </c>
      <c r="B6">
        <v>34712840</v>
      </c>
      <c r="C6">
        <v>34713145</v>
      </c>
      <c r="D6">
        <v>31715651</v>
      </c>
      <c r="E6">
        <v>1</v>
      </c>
      <c r="F6">
        <v>1</v>
      </c>
      <c r="G6">
        <v>1</v>
      </c>
      <c r="H6">
        <v>1</v>
      </c>
      <c r="I6" t="s">
        <v>199</v>
      </c>
      <c r="J6" t="s">
        <v>3</v>
      </c>
      <c r="K6" t="s">
        <v>200</v>
      </c>
      <c r="L6">
        <v>1191</v>
      </c>
      <c r="N6">
        <v>1013</v>
      </c>
      <c r="O6" t="s">
        <v>201</v>
      </c>
      <c r="P6" t="s">
        <v>201</v>
      </c>
      <c r="Q6">
        <v>1</v>
      </c>
      <c r="W6">
        <v>0</v>
      </c>
      <c r="X6">
        <v>1069510174</v>
      </c>
      <c r="Y6">
        <v>7.4399999999999995</v>
      </c>
      <c r="AA6">
        <v>0</v>
      </c>
      <c r="AB6">
        <v>0</v>
      </c>
      <c r="AC6">
        <v>0</v>
      </c>
      <c r="AD6">
        <v>176.05</v>
      </c>
      <c r="AE6">
        <v>0</v>
      </c>
      <c r="AF6">
        <v>0</v>
      </c>
      <c r="AG6">
        <v>0</v>
      </c>
      <c r="AH6">
        <v>9.6199999999999992</v>
      </c>
      <c r="AI6">
        <v>1</v>
      </c>
      <c r="AJ6">
        <v>1</v>
      </c>
      <c r="AK6">
        <v>1</v>
      </c>
      <c r="AL6">
        <v>18.3</v>
      </c>
      <c r="AN6">
        <v>0</v>
      </c>
      <c r="AO6">
        <v>1</v>
      </c>
      <c r="AP6">
        <v>1</v>
      </c>
      <c r="AQ6">
        <v>0</v>
      </c>
      <c r="AR6">
        <v>0</v>
      </c>
      <c r="AS6" t="s">
        <v>3</v>
      </c>
      <c r="AT6">
        <v>12.4</v>
      </c>
      <c r="AU6" t="s">
        <v>19</v>
      </c>
      <c r="AV6">
        <v>1</v>
      </c>
      <c r="AW6">
        <v>2</v>
      </c>
      <c r="AX6">
        <v>34713146</v>
      </c>
      <c r="AY6">
        <v>1</v>
      </c>
      <c r="AZ6">
        <v>0</v>
      </c>
      <c r="BA6">
        <v>11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22.32</v>
      </c>
      <c r="CY6">
        <f>AD6</f>
        <v>176.05</v>
      </c>
      <c r="CZ6">
        <f>AH6</f>
        <v>9.6199999999999992</v>
      </c>
      <c r="DA6">
        <f>AL6</f>
        <v>18.3</v>
      </c>
      <c r="DB6">
        <v>0</v>
      </c>
    </row>
    <row r="7" spans="1:106" x14ac:dyDescent="0.2">
      <c r="A7">
        <f>ROW(Source!A25)</f>
        <v>25</v>
      </c>
      <c r="B7">
        <v>34712840</v>
      </c>
      <c r="C7">
        <v>34713145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202</v>
      </c>
      <c r="J7" t="s">
        <v>3</v>
      </c>
      <c r="K7" t="s">
        <v>203</v>
      </c>
      <c r="L7">
        <v>1191</v>
      </c>
      <c r="N7">
        <v>1013</v>
      </c>
      <c r="O7" t="s">
        <v>201</v>
      </c>
      <c r="P7" t="s">
        <v>201</v>
      </c>
      <c r="Q7">
        <v>1</v>
      </c>
      <c r="W7">
        <v>0</v>
      </c>
      <c r="X7">
        <v>-1417349443</v>
      </c>
      <c r="Y7">
        <v>0.41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1</v>
      </c>
      <c r="AJ7">
        <v>1</v>
      </c>
      <c r="AK7">
        <v>18.3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0.41</v>
      </c>
      <c r="AU7" t="s">
        <v>3</v>
      </c>
      <c r="AV7">
        <v>2</v>
      </c>
      <c r="AW7">
        <v>2</v>
      </c>
      <c r="AX7">
        <v>34713147</v>
      </c>
      <c r="AY7">
        <v>1</v>
      </c>
      <c r="AZ7">
        <v>2048</v>
      </c>
      <c r="BA7">
        <v>12</v>
      </c>
      <c r="BB7">
        <v>2</v>
      </c>
      <c r="BC7">
        <v>0</v>
      </c>
      <c r="BD7">
        <v>0</v>
      </c>
      <c r="BE7">
        <v>0</v>
      </c>
      <c r="BF7">
        <v>0</v>
      </c>
      <c r="BG7">
        <v>0</v>
      </c>
      <c r="BH7">
        <v>0.16400000000000001</v>
      </c>
      <c r="BI7">
        <v>1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Y7*Source!I25</f>
        <v>1.23</v>
      </c>
      <c r="CY7">
        <f>AD7</f>
        <v>0</v>
      </c>
      <c r="CZ7">
        <f>AH7</f>
        <v>0</v>
      </c>
      <c r="DA7">
        <f>AL7</f>
        <v>1</v>
      </c>
      <c r="DB7">
        <v>0</v>
      </c>
    </row>
    <row r="8" spans="1:106" x14ac:dyDescent="0.2">
      <c r="A8">
        <f>ROW(Source!A25)</f>
        <v>25</v>
      </c>
      <c r="B8">
        <v>34712840</v>
      </c>
      <c r="C8">
        <v>34713145</v>
      </c>
      <c r="D8">
        <v>31526753</v>
      </c>
      <c r="E8">
        <v>1</v>
      </c>
      <c r="F8">
        <v>1</v>
      </c>
      <c r="G8">
        <v>1</v>
      </c>
      <c r="H8">
        <v>2</v>
      </c>
      <c r="I8" t="s">
        <v>204</v>
      </c>
      <c r="J8" t="s">
        <v>205</v>
      </c>
      <c r="K8" t="s">
        <v>206</v>
      </c>
      <c r="L8">
        <v>1368</v>
      </c>
      <c r="N8">
        <v>1011</v>
      </c>
      <c r="O8" t="s">
        <v>207</v>
      </c>
      <c r="P8" t="s">
        <v>207</v>
      </c>
      <c r="Q8">
        <v>1</v>
      </c>
      <c r="W8">
        <v>0</v>
      </c>
      <c r="X8">
        <v>-1718674368</v>
      </c>
      <c r="Y8">
        <v>7.8E-2</v>
      </c>
      <c r="AA8">
        <v>0</v>
      </c>
      <c r="AB8">
        <v>1399.88</v>
      </c>
      <c r="AC8">
        <v>247.05</v>
      </c>
      <c r="AD8">
        <v>0</v>
      </c>
      <c r="AE8">
        <v>0</v>
      </c>
      <c r="AF8">
        <v>111.99</v>
      </c>
      <c r="AG8">
        <v>13.5</v>
      </c>
      <c r="AH8">
        <v>0</v>
      </c>
      <c r="AI8">
        <v>1</v>
      </c>
      <c r="AJ8">
        <v>12.5</v>
      </c>
      <c r="AK8">
        <v>18.3</v>
      </c>
      <c r="AL8">
        <v>1</v>
      </c>
      <c r="AN8">
        <v>0</v>
      </c>
      <c r="AO8">
        <v>1</v>
      </c>
      <c r="AP8">
        <v>1</v>
      </c>
      <c r="AQ8">
        <v>0</v>
      </c>
      <c r="AR8">
        <v>0</v>
      </c>
      <c r="AS8" t="s">
        <v>3</v>
      </c>
      <c r="AT8">
        <v>0.13</v>
      </c>
      <c r="AU8" t="s">
        <v>19</v>
      </c>
      <c r="AV8">
        <v>0</v>
      </c>
      <c r="AW8">
        <v>2</v>
      </c>
      <c r="AX8">
        <v>34713148</v>
      </c>
      <c r="AY8">
        <v>1</v>
      </c>
      <c r="AZ8">
        <v>0</v>
      </c>
      <c r="BA8">
        <v>13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Y8*Source!I25</f>
        <v>0.23399999999999999</v>
      </c>
      <c r="CY8">
        <f>AB8</f>
        <v>1399.88</v>
      </c>
      <c r="CZ8">
        <f>AF8</f>
        <v>111.99</v>
      </c>
      <c r="DA8">
        <f>AJ8</f>
        <v>12.5</v>
      </c>
      <c r="DB8">
        <v>0</v>
      </c>
    </row>
    <row r="9" spans="1:106" x14ac:dyDescent="0.2">
      <c r="A9">
        <f>ROW(Source!A25)</f>
        <v>25</v>
      </c>
      <c r="B9">
        <v>34712840</v>
      </c>
      <c r="C9">
        <v>34713145</v>
      </c>
      <c r="D9">
        <v>31526949</v>
      </c>
      <c r="E9">
        <v>1</v>
      </c>
      <c r="F9">
        <v>1</v>
      </c>
      <c r="G9">
        <v>1</v>
      </c>
      <c r="H9">
        <v>2</v>
      </c>
      <c r="I9" t="s">
        <v>208</v>
      </c>
      <c r="J9" t="s">
        <v>209</v>
      </c>
      <c r="K9" t="s">
        <v>210</v>
      </c>
      <c r="L9">
        <v>1368</v>
      </c>
      <c r="N9">
        <v>1011</v>
      </c>
      <c r="O9" t="s">
        <v>207</v>
      </c>
      <c r="P9" t="s">
        <v>207</v>
      </c>
      <c r="Q9">
        <v>1</v>
      </c>
      <c r="W9">
        <v>0</v>
      </c>
      <c r="X9">
        <v>-132295295</v>
      </c>
      <c r="Y9">
        <v>0.09</v>
      </c>
      <c r="AA9">
        <v>0</v>
      </c>
      <c r="AB9">
        <v>1643</v>
      </c>
      <c r="AC9">
        <v>212.28</v>
      </c>
      <c r="AD9">
        <v>0</v>
      </c>
      <c r="AE9">
        <v>0</v>
      </c>
      <c r="AF9">
        <v>131.44</v>
      </c>
      <c r="AG9">
        <v>11.6</v>
      </c>
      <c r="AH9">
        <v>0</v>
      </c>
      <c r="AI9">
        <v>1</v>
      </c>
      <c r="AJ9">
        <v>12.5</v>
      </c>
      <c r="AK9">
        <v>18.3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S9" t="s">
        <v>3</v>
      </c>
      <c r="AT9">
        <v>0.15</v>
      </c>
      <c r="AU9" t="s">
        <v>19</v>
      </c>
      <c r="AV9">
        <v>0</v>
      </c>
      <c r="AW9">
        <v>2</v>
      </c>
      <c r="AX9">
        <v>34713149</v>
      </c>
      <c r="AY9">
        <v>1</v>
      </c>
      <c r="AZ9">
        <v>0</v>
      </c>
      <c r="BA9">
        <v>14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Y9*Source!I25</f>
        <v>0.27</v>
      </c>
      <c r="CY9">
        <f>AB9</f>
        <v>1643</v>
      </c>
      <c r="CZ9">
        <f>AF9</f>
        <v>131.44</v>
      </c>
      <c r="DA9">
        <f>AJ9</f>
        <v>12.5</v>
      </c>
      <c r="DB9">
        <v>0</v>
      </c>
    </row>
    <row r="10" spans="1:106" x14ac:dyDescent="0.2">
      <c r="A10">
        <f>ROW(Source!A25)</f>
        <v>25</v>
      </c>
      <c r="B10">
        <v>34712840</v>
      </c>
      <c r="C10">
        <v>34713145</v>
      </c>
      <c r="D10">
        <v>31528142</v>
      </c>
      <c r="E10">
        <v>1</v>
      </c>
      <c r="F10">
        <v>1</v>
      </c>
      <c r="G10">
        <v>1</v>
      </c>
      <c r="H10">
        <v>2</v>
      </c>
      <c r="I10" t="s">
        <v>211</v>
      </c>
      <c r="J10" t="s">
        <v>212</v>
      </c>
      <c r="K10" t="s">
        <v>213</v>
      </c>
      <c r="L10">
        <v>1368</v>
      </c>
      <c r="N10">
        <v>1011</v>
      </c>
      <c r="O10" t="s">
        <v>207</v>
      </c>
      <c r="P10" t="s">
        <v>207</v>
      </c>
      <c r="Q10">
        <v>1</v>
      </c>
      <c r="W10">
        <v>0</v>
      </c>
      <c r="X10">
        <v>1372534845</v>
      </c>
      <c r="Y10">
        <v>7.8E-2</v>
      </c>
      <c r="AA10">
        <v>0</v>
      </c>
      <c r="AB10">
        <v>821.38</v>
      </c>
      <c r="AC10">
        <v>212.28</v>
      </c>
      <c r="AD10">
        <v>0</v>
      </c>
      <c r="AE10">
        <v>0</v>
      </c>
      <c r="AF10">
        <v>65.709999999999994</v>
      </c>
      <c r="AG10">
        <v>11.6</v>
      </c>
      <c r="AH10">
        <v>0</v>
      </c>
      <c r="AI10">
        <v>1</v>
      </c>
      <c r="AJ10">
        <v>12.5</v>
      </c>
      <c r="AK10">
        <v>18.3</v>
      </c>
      <c r="AL10">
        <v>1</v>
      </c>
      <c r="AN10">
        <v>0</v>
      </c>
      <c r="AO10">
        <v>1</v>
      </c>
      <c r="AP10">
        <v>1</v>
      </c>
      <c r="AQ10">
        <v>0</v>
      </c>
      <c r="AR10">
        <v>0</v>
      </c>
      <c r="AS10" t="s">
        <v>3</v>
      </c>
      <c r="AT10">
        <v>0.13</v>
      </c>
      <c r="AU10" t="s">
        <v>19</v>
      </c>
      <c r="AV10">
        <v>0</v>
      </c>
      <c r="AW10">
        <v>2</v>
      </c>
      <c r="AX10">
        <v>34713150</v>
      </c>
      <c r="AY10">
        <v>1</v>
      </c>
      <c r="AZ10">
        <v>0</v>
      </c>
      <c r="BA10">
        <v>15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Y10*Source!I25</f>
        <v>0.23399999999999999</v>
      </c>
      <c r="CY10">
        <f>AB10</f>
        <v>821.38</v>
      </c>
      <c r="CZ10">
        <f>AF10</f>
        <v>65.709999999999994</v>
      </c>
      <c r="DA10">
        <f>AJ10</f>
        <v>12.5</v>
      </c>
      <c r="DB10">
        <v>0</v>
      </c>
    </row>
    <row r="11" spans="1:106" x14ac:dyDescent="0.2">
      <c r="A11">
        <f>ROW(Source!A26)</f>
        <v>26</v>
      </c>
      <c r="B11">
        <v>34712839</v>
      </c>
      <c r="C11">
        <v>34712915</v>
      </c>
      <c r="D11">
        <v>31715651</v>
      </c>
      <c r="E11">
        <v>1</v>
      </c>
      <c r="F11">
        <v>1</v>
      </c>
      <c r="G11">
        <v>1</v>
      </c>
      <c r="H11">
        <v>1</v>
      </c>
      <c r="I11" t="s">
        <v>199</v>
      </c>
      <c r="J11" t="s">
        <v>3</v>
      </c>
      <c r="K11" t="s">
        <v>200</v>
      </c>
      <c r="L11">
        <v>1191</v>
      </c>
      <c r="N11">
        <v>1013</v>
      </c>
      <c r="O11" t="s">
        <v>201</v>
      </c>
      <c r="P11" t="s">
        <v>201</v>
      </c>
      <c r="Q11">
        <v>1</v>
      </c>
      <c r="W11">
        <v>0</v>
      </c>
      <c r="X11">
        <v>1069510174</v>
      </c>
      <c r="Y11">
        <v>2.2999999999999998</v>
      </c>
      <c r="AA11">
        <v>0</v>
      </c>
      <c r="AB11">
        <v>0</v>
      </c>
      <c r="AC11">
        <v>0</v>
      </c>
      <c r="AD11">
        <v>9.6199999999999992</v>
      </c>
      <c r="AE11">
        <v>0</v>
      </c>
      <c r="AF11">
        <v>0</v>
      </c>
      <c r="AG11">
        <v>0</v>
      </c>
      <c r="AH11">
        <v>9.6199999999999992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2.2999999999999998</v>
      </c>
      <c r="AU11" t="s">
        <v>3</v>
      </c>
      <c r="AV11">
        <v>1</v>
      </c>
      <c r="AW11">
        <v>2</v>
      </c>
      <c r="AX11">
        <v>34712922</v>
      </c>
      <c r="AY11">
        <v>1</v>
      </c>
      <c r="AZ11">
        <v>0</v>
      </c>
      <c r="BA11">
        <v>21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Y11*Source!I26</f>
        <v>27.599999999999998</v>
      </c>
      <c r="CY11">
        <f>AD11</f>
        <v>9.6199999999999992</v>
      </c>
      <c r="CZ11">
        <f>AH11</f>
        <v>9.6199999999999992</v>
      </c>
      <c r="DA11">
        <f>AL11</f>
        <v>1</v>
      </c>
      <c r="DB11">
        <v>0</v>
      </c>
    </row>
    <row r="12" spans="1:106" x14ac:dyDescent="0.2">
      <c r="A12">
        <f>ROW(Source!A26)</f>
        <v>26</v>
      </c>
      <c r="B12">
        <v>34712839</v>
      </c>
      <c r="C12">
        <v>34712915</v>
      </c>
      <c r="D12">
        <v>31709492</v>
      </c>
      <c r="E12">
        <v>1</v>
      </c>
      <c r="F12">
        <v>1</v>
      </c>
      <c r="G12">
        <v>1</v>
      </c>
      <c r="H12">
        <v>1</v>
      </c>
      <c r="I12" t="s">
        <v>202</v>
      </c>
      <c r="J12" t="s">
        <v>3</v>
      </c>
      <c r="K12" t="s">
        <v>203</v>
      </c>
      <c r="L12">
        <v>1191</v>
      </c>
      <c r="N12">
        <v>1013</v>
      </c>
      <c r="O12" t="s">
        <v>201</v>
      </c>
      <c r="P12" t="s">
        <v>201</v>
      </c>
      <c r="Q12">
        <v>1</v>
      </c>
      <c r="W12">
        <v>0</v>
      </c>
      <c r="X12">
        <v>-1417349443</v>
      </c>
      <c r="Y12">
        <v>0.47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0.47</v>
      </c>
      <c r="AU12" t="s">
        <v>3</v>
      </c>
      <c r="AV12">
        <v>2</v>
      </c>
      <c r="AW12">
        <v>2</v>
      </c>
      <c r="AX12">
        <v>34712923</v>
      </c>
      <c r="AY12">
        <v>1</v>
      </c>
      <c r="AZ12">
        <v>0</v>
      </c>
      <c r="BA12">
        <v>22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Y12*Source!I26</f>
        <v>5.64</v>
      </c>
      <c r="CY12">
        <f>AD12</f>
        <v>0</v>
      </c>
      <c r="CZ12">
        <f>AH12</f>
        <v>0</v>
      </c>
      <c r="DA12">
        <f>AL12</f>
        <v>1</v>
      </c>
      <c r="DB12">
        <v>0</v>
      </c>
    </row>
    <row r="13" spans="1:106" x14ac:dyDescent="0.2">
      <c r="A13">
        <f>ROW(Source!A26)</f>
        <v>26</v>
      </c>
      <c r="B13">
        <v>34712839</v>
      </c>
      <c r="C13">
        <v>34712915</v>
      </c>
      <c r="D13">
        <v>31526753</v>
      </c>
      <c r="E13">
        <v>1</v>
      </c>
      <c r="F13">
        <v>1</v>
      </c>
      <c r="G13">
        <v>1</v>
      </c>
      <c r="H13">
        <v>2</v>
      </c>
      <c r="I13" t="s">
        <v>204</v>
      </c>
      <c r="J13" t="s">
        <v>205</v>
      </c>
      <c r="K13" t="s">
        <v>206</v>
      </c>
      <c r="L13">
        <v>1368</v>
      </c>
      <c r="N13">
        <v>1011</v>
      </c>
      <c r="O13" t="s">
        <v>207</v>
      </c>
      <c r="P13" t="s">
        <v>207</v>
      </c>
      <c r="Q13">
        <v>1</v>
      </c>
      <c r="W13">
        <v>0</v>
      </c>
      <c r="X13">
        <v>-1718674368</v>
      </c>
      <c r="Y13">
        <v>0.33</v>
      </c>
      <c r="AA13">
        <v>0</v>
      </c>
      <c r="AB13">
        <v>111.99</v>
      </c>
      <c r="AC13">
        <v>13.5</v>
      </c>
      <c r="AD13">
        <v>0</v>
      </c>
      <c r="AE13">
        <v>0</v>
      </c>
      <c r="AF13">
        <v>111.99</v>
      </c>
      <c r="AG13">
        <v>13.5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0.33</v>
      </c>
      <c r="AU13" t="s">
        <v>3</v>
      </c>
      <c r="AV13">
        <v>0</v>
      </c>
      <c r="AW13">
        <v>2</v>
      </c>
      <c r="AX13">
        <v>34712924</v>
      </c>
      <c r="AY13">
        <v>1</v>
      </c>
      <c r="AZ13">
        <v>0</v>
      </c>
      <c r="BA13">
        <v>23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Y13*Source!I26</f>
        <v>3.96</v>
      </c>
      <c r="CY13">
        <f>AB13</f>
        <v>111.99</v>
      </c>
      <c r="CZ13">
        <f>AF13</f>
        <v>111.99</v>
      </c>
      <c r="DA13">
        <f>AJ13</f>
        <v>1</v>
      </c>
      <c r="DB13">
        <v>0</v>
      </c>
    </row>
    <row r="14" spans="1:106" x14ac:dyDescent="0.2">
      <c r="A14">
        <f>ROW(Source!A26)</f>
        <v>26</v>
      </c>
      <c r="B14">
        <v>34712839</v>
      </c>
      <c r="C14">
        <v>34712915</v>
      </c>
      <c r="D14">
        <v>31527035</v>
      </c>
      <c r="E14">
        <v>1</v>
      </c>
      <c r="F14">
        <v>1</v>
      </c>
      <c r="G14">
        <v>1</v>
      </c>
      <c r="H14">
        <v>2</v>
      </c>
      <c r="I14" t="s">
        <v>214</v>
      </c>
      <c r="J14" t="s">
        <v>215</v>
      </c>
      <c r="K14" t="s">
        <v>216</v>
      </c>
      <c r="L14">
        <v>1368</v>
      </c>
      <c r="N14">
        <v>1011</v>
      </c>
      <c r="O14" t="s">
        <v>207</v>
      </c>
      <c r="P14" t="s">
        <v>207</v>
      </c>
      <c r="Q14">
        <v>1</v>
      </c>
      <c r="W14">
        <v>0</v>
      </c>
      <c r="X14">
        <v>68519795</v>
      </c>
      <c r="Y14">
        <v>0.11</v>
      </c>
      <c r="AA14">
        <v>0</v>
      </c>
      <c r="AB14">
        <v>29.6</v>
      </c>
      <c r="AC14">
        <v>10.06</v>
      </c>
      <c r="AD14">
        <v>0</v>
      </c>
      <c r="AE14">
        <v>0</v>
      </c>
      <c r="AF14">
        <v>29.6</v>
      </c>
      <c r="AG14">
        <v>10.06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0.11</v>
      </c>
      <c r="AU14" t="s">
        <v>3</v>
      </c>
      <c r="AV14">
        <v>0</v>
      </c>
      <c r="AW14">
        <v>2</v>
      </c>
      <c r="AX14">
        <v>34712925</v>
      </c>
      <c r="AY14">
        <v>1</v>
      </c>
      <c r="AZ14">
        <v>0</v>
      </c>
      <c r="BA14">
        <v>24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Y14*Source!I26</f>
        <v>1.32</v>
      </c>
      <c r="CY14">
        <f>AB14</f>
        <v>29.6</v>
      </c>
      <c r="CZ14">
        <f>AF14</f>
        <v>29.6</v>
      </c>
      <c r="DA14">
        <f>AJ14</f>
        <v>1</v>
      </c>
      <c r="DB14">
        <v>0</v>
      </c>
    </row>
    <row r="15" spans="1:106" x14ac:dyDescent="0.2">
      <c r="A15">
        <f>ROW(Source!A26)</f>
        <v>26</v>
      </c>
      <c r="B15">
        <v>34712839</v>
      </c>
      <c r="C15">
        <v>34712915</v>
      </c>
      <c r="D15">
        <v>31528142</v>
      </c>
      <c r="E15">
        <v>1</v>
      </c>
      <c r="F15">
        <v>1</v>
      </c>
      <c r="G15">
        <v>1</v>
      </c>
      <c r="H15">
        <v>2</v>
      </c>
      <c r="I15" t="s">
        <v>211</v>
      </c>
      <c r="J15" t="s">
        <v>212</v>
      </c>
      <c r="K15" t="s">
        <v>213</v>
      </c>
      <c r="L15">
        <v>1368</v>
      </c>
      <c r="N15">
        <v>1011</v>
      </c>
      <c r="O15" t="s">
        <v>207</v>
      </c>
      <c r="P15" t="s">
        <v>207</v>
      </c>
      <c r="Q15">
        <v>1</v>
      </c>
      <c r="W15">
        <v>0</v>
      </c>
      <c r="X15">
        <v>1372534845</v>
      </c>
      <c r="Y15">
        <v>0.03</v>
      </c>
      <c r="AA15">
        <v>0</v>
      </c>
      <c r="AB15">
        <v>65.709999999999994</v>
      </c>
      <c r="AC15">
        <v>11.6</v>
      </c>
      <c r="AD15">
        <v>0</v>
      </c>
      <c r="AE15">
        <v>0</v>
      </c>
      <c r="AF15">
        <v>65.709999999999994</v>
      </c>
      <c r="AG15">
        <v>11.6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0.03</v>
      </c>
      <c r="AU15" t="s">
        <v>3</v>
      </c>
      <c r="AV15">
        <v>0</v>
      </c>
      <c r="AW15">
        <v>2</v>
      </c>
      <c r="AX15">
        <v>34712926</v>
      </c>
      <c r="AY15">
        <v>1</v>
      </c>
      <c r="AZ15">
        <v>0</v>
      </c>
      <c r="BA15">
        <v>25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Y15*Source!I26</f>
        <v>0.36</v>
      </c>
      <c r="CY15">
        <f>AB15</f>
        <v>65.709999999999994</v>
      </c>
      <c r="CZ15">
        <f>AF15</f>
        <v>65.709999999999994</v>
      </c>
      <c r="DA15">
        <f>AJ15</f>
        <v>1</v>
      </c>
      <c r="DB15">
        <v>0</v>
      </c>
    </row>
    <row r="16" spans="1:106" x14ac:dyDescent="0.2">
      <c r="A16">
        <f>ROW(Source!A26)</f>
        <v>26</v>
      </c>
      <c r="B16">
        <v>34712839</v>
      </c>
      <c r="C16">
        <v>34712915</v>
      </c>
      <c r="D16">
        <v>31528446</v>
      </c>
      <c r="E16">
        <v>1</v>
      </c>
      <c r="F16">
        <v>1</v>
      </c>
      <c r="G16">
        <v>1</v>
      </c>
      <c r="H16">
        <v>2</v>
      </c>
      <c r="I16" t="s">
        <v>217</v>
      </c>
      <c r="J16" t="s">
        <v>218</v>
      </c>
      <c r="K16" t="s">
        <v>219</v>
      </c>
      <c r="L16">
        <v>1368</v>
      </c>
      <c r="N16">
        <v>1011</v>
      </c>
      <c r="O16" t="s">
        <v>207</v>
      </c>
      <c r="P16" t="s">
        <v>207</v>
      </c>
      <c r="Q16">
        <v>1</v>
      </c>
      <c r="W16">
        <v>0</v>
      </c>
      <c r="X16">
        <v>-353815937</v>
      </c>
      <c r="Y16">
        <v>0.14000000000000001</v>
      </c>
      <c r="AA16">
        <v>0</v>
      </c>
      <c r="AB16">
        <v>8.1</v>
      </c>
      <c r="AC16">
        <v>0</v>
      </c>
      <c r="AD16">
        <v>0</v>
      </c>
      <c r="AE16">
        <v>0</v>
      </c>
      <c r="AF16">
        <v>8.1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0.14000000000000001</v>
      </c>
      <c r="AU16" t="s">
        <v>3</v>
      </c>
      <c r="AV16">
        <v>0</v>
      </c>
      <c r="AW16">
        <v>2</v>
      </c>
      <c r="AX16">
        <v>34712927</v>
      </c>
      <c r="AY16">
        <v>1</v>
      </c>
      <c r="AZ16">
        <v>0</v>
      </c>
      <c r="BA16">
        <v>26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Y16*Source!I26</f>
        <v>1.6800000000000002</v>
      </c>
      <c r="CY16">
        <f>AB16</f>
        <v>8.1</v>
      </c>
      <c r="CZ16">
        <f>AF16</f>
        <v>8.1</v>
      </c>
      <c r="DA16">
        <f>AJ16</f>
        <v>1</v>
      </c>
      <c r="DB16">
        <v>0</v>
      </c>
    </row>
    <row r="17" spans="1:106" x14ac:dyDescent="0.2">
      <c r="A17">
        <f>ROW(Source!A27)</f>
        <v>27</v>
      </c>
      <c r="B17">
        <v>34712840</v>
      </c>
      <c r="C17">
        <v>34712915</v>
      </c>
      <c r="D17">
        <v>31715651</v>
      </c>
      <c r="E17">
        <v>1</v>
      </c>
      <c r="F17">
        <v>1</v>
      </c>
      <c r="G17">
        <v>1</v>
      </c>
      <c r="H17">
        <v>1</v>
      </c>
      <c r="I17" t="s">
        <v>199</v>
      </c>
      <c r="J17" t="s">
        <v>3</v>
      </c>
      <c r="K17" t="s">
        <v>200</v>
      </c>
      <c r="L17">
        <v>1191</v>
      </c>
      <c r="N17">
        <v>1013</v>
      </c>
      <c r="O17" t="s">
        <v>201</v>
      </c>
      <c r="P17" t="s">
        <v>201</v>
      </c>
      <c r="Q17">
        <v>1</v>
      </c>
      <c r="W17">
        <v>0</v>
      </c>
      <c r="X17">
        <v>1069510174</v>
      </c>
      <c r="Y17">
        <v>2.2999999999999998</v>
      </c>
      <c r="AA17">
        <v>0</v>
      </c>
      <c r="AB17">
        <v>0</v>
      </c>
      <c r="AC17">
        <v>0</v>
      </c>
      <c r="AD17">
        <v>176.05</v>
      </c>
      <c r="AE17">
        <v>0</v>
      </c>
      <c r="AF17">
        <v>0</v>
      </c>
      <c r="AG17">
        <v>0</v>
      </c>
      <c r="AH17">
        <v>9.6199999999999992</v>
      </c>
      <c r="AI17">
        <v>1</v>
      </c>
      <c r="AJ17">
        <v>1</v>
      </c>
      <c r="AK17">
        <v>1</v>
      </c>
      <c r="AL17">
        <v>18.3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2.2999999999999998</v>
      </c>
      <c r="AU17" t="s">
        <v>3</v>
      </c>
      <c r="AV17">
        <v>1</v>
      </c>
      <c r="AW17">
        <v>2</v>
      </c>
      <c r="AX17">
        <v>34712922</v>
      </c>
      <c r="AY17">
        <v>1</v>
      </c>
      <c r="AZ17">
        <v>0</v>
      </c>
      <c r="BA17">
        <v>34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Y17*Source!I27</f>
        <v>27.599999999999998</v>
      </c>
      <c r="CY17">
        <f>AD17</f>
        <v>176.05</v>
      </c>
      <c r="CZ17">
        <f>AH17</f>
        <v>9.6199999999999992</v>
      </c>
      <c r="DA17">
        <f>AL17</f>
        <v>18.3</v>
      </c>
      <c r="DB17">
        <v>0</v>
      </c>
    </row>
    <row r="18" spans="1:106" x14ac:dyDescent="0.2">
      <c r="A18">
        <f>ROW(Source!A27)</f>
        <v>27</v>
      </c>
      <c r="B18">
        <v>34712840</v>
      </c>
      <c r="C18">
        <v>34712915</v>
      </c>
      <c r="D18">
        <v>31709492</v>
      </c>
      <c r="E18">
        <v>1</v>
      </c>
      <c r="F18">
        <v>1</v>
      </c>
      <c r="G18">
        <v>1</v>
      </c>
      <c r="H18">
        <v>1</v>
      </c>
      <c r="I18" t="s">
        <v>202</v>
      </c>
      <c r="J18" t="s">
        <v>3</v>
      </c>
      <c r="K18" t="s">
        <v>203</v>
      </c>
      <c r="L18">
        <v>1191</v>
      </c>
      <c r="N18">
        <v>1013</v>
      </c>
      <c r="O18" t="s">
        <v>201</v>
      </c>
      <c r="P18" t="s">
        <v>201</v>
      </c>
      <c r="Q18">
        <v>1</v>
      </c>
      <c r="W18">
        <v>0</v>
      </c>
      <c r="X18">
        <v>-1417349443</v>
      </c>
      <c r="Y18">
        <v>0.47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18.3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0.47</v>
      </c>
      <c r="AU18" t="s">
        <v>3</v>
      </c>
      <c r="AV18">
        <v>2</v>
      </c>
      <c r="AW18">
        <v>2</v>
      </c>
      <c r="AX18">
        <v>34712923</v>
      </c>
      <c r="AY18">
        <v>1</v>
      </c>
      <c r="AZ18">
        <v>0</v>
      </c>
      <c r="BA18">
        <v>35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Y18*Source!I27</f>
        <v>5.64</v>
      </c>
      <c r="CY18">
        <f>AD18</f>
        <v>0</v>
      </c>
      <c r="CZ18">
        <f>AH18</f>
        <v>0</v>
      </c>
      <c r="DA18">
        <f>AL18</f>
        <v>1</v>
      </c>
      <c r="DB18">
        <v>0</v>
      </c>
    </row>
    <row r="19" spans="1:106" x14ac:dyDescent="0.2">
      <c r="A19">
        <f>ROW(Source!A27)</f>
        <v>27</v>
      </c>
      <c r="B19">
        <v>34712840</v>
      </c>
      <c r="C19">
        <v>34712915</v>
      </c>
      <c r="D19">
        <v>31526753</v>
      </c>
      <c r="E19">
        <v>1</v>
      </c>
      <c r="F19">
        <v>1</v>
      </c>
      <c r="G19">
        <v>1</v>
      </c>
      <c r="H19">
        <v>2</v>
      </c>
      <c r="I19" t="s">
        <v>204</v>
      </c>
      <c r="J19" t="s">
        <v>205</v>
      </c>
      <c r="K19" t="s">
        <v>206</v>
      </c>
      <c r="L19">
        <v>1368</v>
      </c>
      <c r="N19">
        <v>1011</v>
      </c>
      <c r="O19" t="s">
        <v>207</v>
      </c>
      <c r="P19" t="s">
        <v>207</v>
      </c>
      <c r="Q19">
        <v>1</v>
      </c>
      <c r="W19">
        <v>0</v>
      </c>
      <c r="X19">
        <v>-1718674368</v>
      </c>
      <c r="Y19">
        <v>0.33</v>
      </c>
      <c r="AA19">
        <v>0</v>
      </c>
      <c r="AB19">
        <v>1399.88</v>
      </c>
      <c r="AC19">
        <v>247.05</v>
      </c>
      <c r="AD19">
        <v>0</v>
      </c>
      <c r="AE19">
        <v>0</v>
      </c>
      <c r="AF19">
        <v>111.99</v>
      </c>
      <c r="AG19">
        <v>13.5</v>
      </c>
      <c r="AH19">
        <v>0</v>
      </c>
      <c r="AI19">
        <v>1</v>
      </c>
      <c r="AJ19">
        <v>12.5</v>
      </c>
      <c r="AK19">
        <v>18.3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0.33</v>
      </c>
      <c r="AU19" t="s">
        <v>3</v>
      </c>
      <c r="AV19">
        <v>0</v>
      </c>
      <c r="AW19">
        <v>2</v>
      </c>
      <c r="AX19">
        <v>34712924</v>
      </c>
      <c r="AY19">
        <v>1</v>
      </c>
      <c r="AZ19">
        <v>0</v>
      </c>
      <c r="BA19">
        <v>36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Y19*Source!I27</f>
        <v>3.96</v>
      </c>
      <c r="CY19">
        <f>AB19</f>
        <v>1399.88</v>
      </c>
      <c r="CZ19">
        <f>AF19</f>
        <v>111.99</v>
      </c>
      <c r="DA19">
        <f>AJ19</f>
        <v>12.5</v>
      </c>
      <c r="DB19">
        <v>0</v>
      </c>
    </row>
    <row r="20" spans="1:106" x14ac:dyDescent="0.2">
      <c r="A20">
        <f>ROW(Source!A27)</f>
        <v>27</v>
      </c>
      <c r="B20">
        <v>34712840</v>
      </c>
      <c r="C20">
        <v>34712915</v>
      </c>
      <c r="D20">
        <v>31527035</v>
      </c>
      <c r="E20">
        <v>1</v>
      </c>
      <c r="F20">
        <v>1</v>
      </c>
      <c r="G20">
        <v>1</v>
      </c>
      <c r="H20">
        <v>2</v>
      </c>
      <c r="I20" t="s">
        <v>214</v>
      </c>
      <c r="J20" t="s">
        <v>215</v>
      </c>
      <c r="K20" t="s">
        <v>216</v>
      </c>
      <c r="L20">
        <v>1368</v>
      </c>
      <c r="N20">
        <v>1011</v>
      </c>
      <c r="O20" t="s">
        <v>207</v>
      </c>
      <c r="P20" t="s">
        <v>207</v>
      </c>
      <c r="Q20">
        <v>1</v>
      </c>
      <c r="W20">
        <v>0</v>
      </c>
      <c r="X20">
        <v>68519795</v>
      </c>
      <c r="Y20">
        <v>0.11</v>
      </c>
      <c r="AA20">
        <v>0</v>
      </c>
      <c r="AB20">
        <v>370</v>
      </c>
      <c r="AC20">
        <v>184.1</v>
      </c>
      <c r="AD20">
        <v>0</v>
      </c>
      <c r="AE20">
        <v>0</v>
      </c>
      <c r="AF20">
        <v>29.6</v>
      </c>
      <c r="AG20">
        <v>10.06</v>
      </c>
      <c r="AH20">
        <v>0</v>
      </c>
      <c r="AI20">
        <v>1</v>
      </c>
      <c r="AJ20">
        <v>12.5</v>
      </c>
      <c r="AK20">
        <v>18.3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0.11</v>
      </c>
      <c r="AU20" t="s">
        <v>3</v>
      </c>
      <c r="AV20">
        <v>0</v>
      </c>
      <c r="AW20">
        <v>2</v>
      </c>
      <c r="AX20">
        <v>34712925</v>
      </c>
      <c r="AY20">
        <v>1</v>
      </c>
      <c r="AZ20">
        <v>0</v>
      </c>
      <c r="BA20">
        <v>37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Y20*Source!I27</f>
        <v>1.32</v>
      </c>
      <c r="CY20">
        <f>AB20</f>
        <v>370</v>
      </c>
      <c r="CZ20">
        <f>AF20</f>
        <v>29.6</v>
      </c>
      <c r="DA20">
        <f>AJ20</f>
        <v>12.5</v>
      </c>
      <c r="DB20">
        <v>0</v>
      </c>
    </row>
    <row r="21" spans="1:106" x14ac:dyDescent="0.2">
      <c r="A21">
        <f>ROW(Source!A27)</f>
        <v>27</v>
      </c>
      <c r="B21">
        <v>34712840</v>
      </c>
      <c r="C21">
        <v>34712915</v>
      </c>
      <c r="D21">
        <v>31528142</v>
      </c>
      <c r="E21">
        <v>1</v>
      </c>
      <c r="F21">
        <v>1</v>
      </c>
      <c r="G21">
        <v>1</v>
      </c>
      <c r="H21">
        <v>2</v>
      </c>
      <c r="I21" t="s">
        <v>211</v>
      </c>
      <c r="J21" t="s">
        <v>212</v>
      </c>
      <c r="K21" t="s">
        <v>213</v>
      </c>
      <c r="L21">
        <v>1368</v>
      </c>
      <c r="N21">
        <v>1011</v>
      </c>
      <c r="O21" t="s">
        <v>207</v>
      </c>
      <c r="P21" t="s">
        <v>207</v>
      </c>
      <c r="Q21">
        <v>1</v>
      </c>
      <c r="W21">
        <v>0</v>
      </c>
      <c r="X21">
        <v>1372534845</v>
      </c>
      <c r="Y21">
        <v>0.03</v>
      </c>
      <c r="AA21">
        <v>0</v>
      </c>
      <c r="AB21">
        <v>821.38</v>
      </c>
      <c r="AC21">
        <v>212.28</v>
      </c>
      <c r="AD21">
        <v>0</v>
      </c>
      <c r="AE21">
        <v>0</v>
      </c>
      <c r="AF21">
        <v>65.709999999999994</v>
      </c>
      <c r="AG21">
        <v>11.6</v>
      </c>
      <c r="AH21">
        <v>0</v>
      </c>
      <c r="AI21">
        <v>1</v>
      </c>
      <c r="AJ21">
        <v>12.5</v>
      </c>
      <c r="AK21">
        <v>18.3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0.03</v>
      </c>
      <c r="AU21" t="s">
        <v>3</v>
      </c>
      <c r="AV21">
        <v>0</v>
      </c>
      <c r="AW21">
        <v>2</v>
      </c>
      <c r="AX21">
        <v>34712926</v>
      </c>
      <c r="AY21">
        <v>1</v>
      </c>
      <c r="AZ21">
        <v>0</v>
      </c>
      <c r="BA21">
        <v>38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Y21*Source!I27</f>
        <v>0.36</v>
      </c>
      <c r="CY21">
        <f>AB21</f>
        <v>821.38</v>
      </c>
      <c r="CZ21">
        <f>AF21</f>
        <v>65.709999999999994</v>
      </c>
      <c r="DA21">
        <f>AJ21</f>
        <v>12.5</v>
      </c>
      <c r="DB21">
        <v>0</v>
      </c>
    </row>
    <row r="22" spans="1:106" x14ac:dyDescent="0.2">
      <c r="A22">
        <f>ROW(Source!A27)</f>
        <v>27</v>
      </c>
      <c r="B22">
        <v>34712840</v>
      </c>
      <c r="C22">
        <v>34712915</v>
      </c>
      <c r="D22">
        <v>31528446</v>
      </c>
      <c r="E22">
        <v>1</v>
      </c>
      <c r="F22">
        <v>1</v>
      </c>
      <c r="G22">
        <v>1</v>
      </c>
      <c r="H22">
        <v>2</v>
      </c>
      <c r="I22" t="s">
        <v>217</v>
      </c>
      <c r="J22" t="s">
        <v>218</v>
      </c>
      <c r="K22" t="s">
        <v>219</v>
      </c>
      <c r="L22">
        <v>1368</v>
      </c>
      <c r="N22">
        <v>1011</v>
      </c>
      <c r="O22" t="s">
        <v>207</v>
      </c>
      <c r="P22" t="s">
        <v>207</v>
      </c>
      <c r="Q22">
        <v>1</v>
      </c>
      <c r="W22">
        <v>0</v>
      </c>
      <c r="X22">
        <v>-353815937</v>
      </c>
      <c r="Y22">
        <v>0.14000000000000001</v>
      </c>
      <c r="AA22">
        <v>0</v>
      </c>
      <c r="AB22">
        <v>101.25</v>
      </c>
      <c r="AC22">
        <v>0</v>
      </c>
      <c r="AD22">
        <v>0</v>
      </c>
      <c r="AE22">
        <v>0</v>
      </c>
      <c r="AF22">
        <v>8.1</v>
      </c>
      <c r="AG22">
        <v>0</v>
      </c>
      <c r="AH22">
        <v>0</v>
      </c>
      <c r="AI22">
        <v>1</v>
      </c>
      <c r="AJ22">
        <v>12.5</v>
      </c>
      <c r="AK22">
        <v>18.3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0.14000000000000001</v>
      </c>
      <c r="AU22" t="s">
        <v>3</v>
      </c>
      <c r="AV22">
        <v>0</v>
      </c>
      <c r="AW22">
        <v>2</v>
      </c>
      <c r="AX22">
        <v>34712927</v>
      </c>
      <c r="AY22">
        <v>1</v>
      </c>
      <c r="AZ22">
        <v>0</v>
      </c>
      <c r="BA22">
        <v>39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Y22*Source!I27</f>
        <v>1.6800000000000002</v>
      </c>
      <c r="CY22">
        <f>AB22</f>
        <v>101.25</v>
      </c>
      <c r="CZ22">
        <f>AF22</f>
        <v>8.1</v>
      </c>
      <c r="DA22">
        <f>AJ22</f>
        <v>12.5</v>
      </c>
      <c r="DB22">
        <v>0</v>
      </c>
    </row>
    <row r="23" spans="1:106" x14ac:dyDescent="0.2">
      <c r="A23">
        <f>ROW(Source!A28)</f>
        <v>28</v>
      </c>
      <c r="B23">
        <v>34712839</v>
      </c>
      <c r="C23">
        <v>34712935</v>
      </c>
      <c r="D23">
        <v>31715651</v>
      </c>
      <c r="E23">
        <v>1</v>
      </c>
      <c r="F23">
        <v>1</v>
      </c>
      <c r="G23">
        <v>1</v>
      </c>
      <c r="H23">
        <v>1</v>
      </c>
      <c r="I23" t="s">
        <v>199</v>
      </c>
      <c r="J23" t="s">
        <v>3</v>
      </c>
      <c r="K23" t="s">
        <v>200</v>
      </c>
      <c r="L23">
        <v>1191</v>
      </c>
      <c r="N23">
        <v>1013</v>
      </c>
      <c r="O23" t="s">
        <v>201</v>
      </c>
      <c r="P23" t="s">
        <v>201</v>
      </c>
      <c r="Q23">
        <v>1</v>
      </c>
      <c r="W23">
        <v>0</v>
      </c>
      <c r="X23">
        <v>1069510174</v>
      </c>
      <c r="Y23">
        <v>58.6</v>
      </c>
      <c r="AA23">
        <v>0</v>
      </c>
      <c r="AB23">
        <v>0</v>
      </c>
      <c r="AC23">
        <v>0</v>
      </c>
      <c r="AD23">
        <v>9.6199999999999992</v>
      </c>
      <c r="AE23">
        <v>0</v>
      </c>
      <c r="AF23">
        <v>0</v>
      </c>
      <c r="AG23">
        <v>0</v>
      </c>
      <c r="AH23">
        <v>9.6199999999999992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58.6</v>
      </c>
      <c r="AU23" t="s">
        <v>3</v>
      </c>
      <c r="AV23">
        <v>1</v>
      </c>
      <c r="AW23">
        <v>2</v>
      </c>
      <c r="AX23">
        <v>34712942</v>
      </c>
      <c r="AY23">
        <v>1</v>
      </c>
      <c r="AZ23">
        <v>0</v>
      </c>
      <c r="BA23">
        <v>47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Y23*Source!I28</f>
        <v>12.305999999999999</v>
      </c>
      <c r="CY23">
        <f>AD23</f>
        <v>9.6199999999999992</v>
      </c>
      <c r="CZ23">
        <f>AH23</f>
        <v>9.6199999999999992</v>
      </c>
      <c r="DA23">
        <f>AL23</f>
        <v>1</v>
      </c>
      <c r="DB23">
        <v>0</v>
      </c>
    </row>
    <row r="24" spans="1:106" x14ac:dyDescent="0.2">
      <c r="A24">
        <f>ROW(Source!A28)</f>
        <v>28</v>
      </c>
      <c r="B24">
        <v>34712839</v>
      </c>
      <c r="C24">
        <v>34712935</v>
      </c>
      <c r="D24">
        <v>31709492</v>
      </c>
      <c r="E24">
        <v>1</v>
      </c>
      <c r="F24">
        <v>1</v>
      </c>
      <c r="G24">
        <v>1</v>
      </c>
      <c r="H24">
        <v>1</v>
      </c>
      <c r="I24" t="s">
        <v>202</v>
      </c>
      <c r="J24" t="s">
        <v>3</v>
      </c>
      <c r="K24" t="s">
        <v>203</v>
      </c>
      <c r="L24">
        <v>1191</v>
      </c>
      <c r="N24">
        <v>1013</v>
      </c>
      <c r="O24" t="s">
        <v>201</v>
      </c>
      <c r="P24" t="s">
        <v>201</v>
      </c>
      <c r="Q24">
        <v>1</v>
      </c>
      <c r="W24">
        <v>0</v>
      </c>
      <c r="X24">
        <v>-1417349443</v>
      </c>
      <c r="Y24">
        <v>7.32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7.32</v>
      </c>
      <c r="AU24" t="s">
        <v>3</v>
      </c>
      <c r="AV24">
        <v>2</v>
      </c>
      <c r="AW24">
        <v>2</v>
      </c>
      <c r="AX24">
        <v>34712943</v>
      </c>
      <c r="AY24">
        <v>1</v>
      </c>
      <c r="AZ24">
        <v>0</v>
      </c>
      <c r="BA24">
        <v>48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Y24*Source!I28</f>
        <v>1.5371999999999999</v>
      </c>
      <c r="CY24">
        <f>AD24</f>
        <v>0</v>
      </c>
      <c r="CZ24">
        <f>AH24</f>
        <v>0</v>
      </c>
      <c r="DA24">
        <f>AL24</f>
        <v>1</v>
      </c>
      <c r="DB24">
        <v>0</v>
      </c>
    </row>
    <row r="25" spans="1:106" x14ac:dyDescent="0.2">
      <c r="A25">
        <f>ROW(Source!A28)</f>
        <v>28</v>
      </c>
      <c r="B25">
        <v>34712839</v>
      </c>
      <c r="C25">
        <v>34712935</v>
      </c>
      <c r="D25">
        <v>31526753</v>
      </c>
      <c r="E25">
        <v>1</v>
      </c>
      <c r="F25">
        <v>1</v>
      </c>
      <c r="G25">
        <v>1</v>
      </c>
      <c r="H25">
        <v>2</v>
      </c>
      <c r="I25" t="s">
        <v>204</v>
      </c>
      <c r="J25" t="s">
        <v>205</v>
      </c>
      <c r="K25" t="s">
        <v>206</v>
      </c>
      <c r="L25">
        <v>1368</v>
      </c>
      <c r="N25">
        <v>1011</v>
      </c>
      <c r="O25" t="s">
        <v>207</v>
      </c>
      <c r="P25" t="s">
        <v>207</v>
      </c>
      <c r="Q25">
        <v>1</v>
      </c>
      <c r="W25">
        <v>0</v>
      </c>
      <c r="X25">
        <v>-1718674368</v>
      </c>
      <c r="Y25">
        <v>0.22</v>
      </c>
      <c r="AA25">
        <v>0</v>
      </c>
      <c r="AB25">
        <v>111.99</v>
      </c>
      <c r="AC25">
        <v>13.5</v>
      </c>
      <c r="AD25">
        <v>0</v>
      </c>
      <c r="AE25">
        <v>0</v>
      </c>
      <c r="AF25">
        <v>111.99</v>
      </c>
      <c r="AG25">
        <v>13.5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0.22</v>
      </c>
      <c r="AU25" t="s">
        <v>3</v>
      </c>
      <c r="AV25">
        <v>0</v>
      </c>
      <c r="AW25">
        <v>2</v>
      </c>
      <c r="AX25">
        <v>34712944</v>
      </c>
      <c r="AY25">
        <v>1</v>
      </c>
      <c r="AZ25">
        <v>0</v>
      </c>
      <c r="BA25">
        <v>49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Y25*Source!I28</f>
        <v>4.6199999999999998E-2</v>
      </c>
      <c r="CY25">
        <f>AB25</f>
        <v>111.99</v>
      </c>
      <c r="CZ25">
        <f>AF25</f>
        <v>111.99</v>
      </c>
      <c r="DA25">
        <f>AJ25</f>
        <v>1</v>
      </c>
      <c r="DB25">
        <v>0</v>
      </c>
    </row>
    <row r="26" spans="1:106" x14ac:dyDescent="0.2">
      <c r="A26">
        <f>ROW(Source!A28)</f>
        <v>28</v>
      </c>
      <c r="B26">
        <v>34712839</v>
      </c>
      <c r="C26">
        <v>34712935</v>
      </c>
      <c r="D26">
        <v>31528142</v>
      </c>
      <c r="E26">
        <v>1</v>
      </c>
      <c r="F26">
        <v>1</v>
      </c>
      <c r="G26">
        <v>1</v>
      </c>
      <c r="H26">
        <v>2</v>
      </c>
      <c r="I26" t="s">
        <v>211</v>
      </c>
      <c r="J26" t="s">
        <v>212</v>
      </c>
      <c r="K26" t="s">
        <v>213</v>
      </c>
      <c r="L26">
        <v>1368</v>
      </c>
      <c r="N26">
        <v>1011</v>
      </c>
      <c r="O26" t="s">
        <v>207</v>
      </c>
      <c r="P26" t="s">
        <v>207</v>
      </c>
      <c r="Q26">
        <v>1</v>
      </c>
      <c r="W26">
        <v>0</v>
      </c>
      <c r="X26">
        <v>1372534845</v>
      </c>
      <c r="Y26">
        <v>0.22</v>
      </c>
      <c r="AA26">
        <v>0</v>
      </c>
      <c r="AB26">
        <v>65.709999999999994</v>
      </c>
      <c r="AC26">
        <v>11.6</v>
      </c>
      <c r="AD26">
        <v>0</v>
      </c>
      <c r="AE26">
        <v>0</v>
      </c>
      <c r="AF26">
        <v>65.709999999999994</v>
      </c>
      <c r="AG26">
        <v>11.6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0.22</v>
      </c>
      <c r="AU26" t="s">
        <v>3</v>
      </c>
      <c r="AV26">
        <v>0</v>
      </c>
      <c r="AW26">
        <v>2</v>
      </c>
      <c r="AX26">
        <v>34712945</v>
      </c>
      <c r="AY26">
        <v>1</v>
      </c>
      <c r="AZ26">
        <v>0</v>
      </c>
      <c r="BA26">
        <v>50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Y26*Source!I28</f>
        <v>4.6199999999999998E-2</v>
      </c>
      <c r="CY26">
        <f>AB26</f>
        <v>65.709999999999994</v>
      </c>
      <c r="CZ26">
        <f>AF26</f>
        <v>65.709999999999994</v>
      </c>
      <c r="DA26">
        <f>AJ26</f>
        <v>1</v>
      </c>
      <c r="DB26">
        <v>0</v>
      </c>
    </row>
    <row r="27" spans="1:106" x14ac:dyDescent="0.2">
      <c r="A27">
        <f>ROW(Source!A28)</f>
        <v>28</v>
      </c>
      <c r="B27">
        <v>34712839</v>
      </c>
      <c r="C27">
        <v>34712935</v>
      </c>
      <c r="D27">
        <v>31528446</v>
      </c>
      <c r="E27">
        <v>1</v>
      </c>
      <c r="F27">
        <v>1</v>
      </c>
      <c r="G27">
        <v>1</v>
      </c>
      <c r="H27">
        <v>2</v>
      </c>
      <c r="I27" t="s">
        <v>217</v>
      </c>
      <c r="J27" t="s">
        <v>218</v>
      </c>
      <c r="K27" t="s">
        <v>219</v>
      </c>
      <c r="L27">
        <v>1368</v>
      </c>
      <c r="N27">
        <v>1011</v>
      </c>
      <c r="O27" t="s">
        <v>207</v>
      </c>
      <c r="P27" t="s">
        <v>207</v>
      </c>
      <c r="Q27">
        <v>1</v>
      </c>
      <c r="W27">
        <v>0</v>
      </c>
      <c r="X27">
        <v>-353815937</v>
      </c>
      <c r="Y27">
        <v>7.25</v>
      </c>
      <c r="AA27">
        <v>0</v>
      </c>
      <c r="AB27">
        <v>8.1</v>
      </c>
      <c r="AC27">
        <v>0</v>
      </c>
      <c r="AD27">
        <v>0</v>
      </c>
      <c r="AE27">
        <v>0</v>
      </c>
      <c r="AF27">
        <v>8.1</v>
      </c>
      <c r="AG27">
        <v>0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7.25</v>
      </c>
      <c r="AU27" t="s">
        <v>3</v>
      </c>
      <c r="AV27">
        <v>0</v>
      </c>
      <c r="AW27">
        <v>2</v>
      </c>
      <c r="AX27">
        <v>34712946</v>
      </c>
      <c r="AY27">
        <v>1</v>
      </c>
      <c r="AZ27">
        <v>0</v>
      </c>
      <c r="BA27">
        <v>51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Y27*Source!I28</f>
        <v>1.5225</v>
      </c>
      <c r="CY27">
        <f>AB27</f>
        <v>8.1</v>
      </c>
      <c r="CZ27">
        <f>AF27</f>
        <v>8.1</v>
      </c>
      <c r="DA27">
        <f>AJ27</f>
        <v>1</v>
      </c>
      <c r="DB27">
        <v>0</v>
      </c>
    </row>
    <row r="28" spans="1:106" x14ac:dyDescent="0.2">
      <c r="A28">
        <f>ROW(Source!A28)</f>
        <v>28</v>
      </c>
      <c r="B28">
        <v>34712839</v>
      </c>
      <c r="C28">
        <v>34712935</v>
      </c>
      <c r="D28">
        <v>31529331</v>
      </c>
      <c r="E28">
        <v>1</v>
      </c>
      <c r="F28">
        <v>1</v>
      </c>
      <c r="G28">
        <v>1</v>
      </c>
      <c r="H28">
        <v>2</v>
      </c>
      <c r="I28" t="s">
        <v>220</v>
      </c>
      <c r="J28" t="s">
        <v>221</v>
      </c>
      <c r="K28" t="s">
        <v>222</v>
      </c>
      <c r="L28">
        <v>1368</v>
      </c>
      <c r="N28">
        <v>1011</v>
      </c>
      <c r="O28" t="s">
        <v>207</v>
      </c>
      <c r="P28" t="s">
        <v>207</v>
      </c>
      <c r="Q28">
        <v>1</v>
      </c>
      <c r="W28">
        <v>0</v>
      </c>
      <c r="X28">
        <v>-734522426</v>
      </c>
      <c r="Y28">
        <v>6.88</v>
      </c>
      <c r="AA28">
        <v>0</v>
      </c>
      <c r="AB28">
        <v>15.24</v>
      </c>
      <c r="AC28">
        <v>10.06</v>
      </c>
      <c r="AD28">
        <v>0</v>
      </c>
      <c r="AE28">
        <v>0</v>
      </c>
      <c r="AF28">
        <v>15.24</v>
      </c>
      <c r="AG28">
        <v>10.06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6.88</v>
      </c>
      <c r="AU28" t="s">
        <v>3</v>
      </c>
      <c r="AV28">
        <v>0</v>
      </c>
      <c r="AW28">
        <v>2</v>
      </c>
      <c r="AX28">
        <v>34712947</v>
      </c>
      <c r="AY28">
        <v>1</v>
      </c>
      <c r="AZ28">
        <v>0</v>
      </c>
      <c r="BA28">
        <v>52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Y28*Source!I28</f>
        <v>1.4447999999999999</v>
      </c>
      <c r="CY28">
        <f>AB28</f>
        <v>15.24</v>
      </c>
      <c r="CZ28">
        <f>AF28</f>
        <v>15.24</v>
      </c>
      <c r="DA28">
        <f>AJ28</f>
        <v>1</v>
      </c>
      <c r="DB28">
        <v>0</v>
      </c>
    </row>
    <row r="29" spans="1:106" x14ac:dyDescent="0.2">
      <c r="A29">
        <f>ROW(Source!A29)</f>
        <v>29</v>
      </c>
      <c r="B29">
        <v>34712840</v>
      </c>
      <c r="C29">
        <v>34712935</v>
      </c>
      <c r="D29">
        <v>31715651</v>
      </c>
      <c r="E29">
        <v>1</v>
      </c>
      <c r="F29">
        <v>1</v>
      </c>
      <c r="G29">
        <v>1</v>
      </c>
      <c r="H29">
        <v>1</v>
      </c>
      <c r="I29" t="s">
        <v>199</v>
      </c>
      <c r="J29" t="s">
        <v>3</v>
      </c>
      <c r="K29" t="s">
        <v>200</v>
      </c>
      <c r="L29">
        <v>1191</v>
      </c>
      <c r="N29">
        <v>1013</v>
      </c>
      <c r="O29" t="s">
        <v>201</v>
      </c>
      <c r="P29" t="s">
        <v>201</v>
      </c>
      <c r="Q29">
        <v>1</v>
      </c>
      <c r="W29">
        <v>0</v>
      </c>
      <c r="X29">
        <v>1069510174</v>
      </c>
      <c r="Y29">
        <v>58.6</v>
      </c>
      <c r="AA29">
        <v>0</v>
      </c>
      <c r="AB29">
        <v>0</v>
      </c>
      <c r="AC29">
        <v>0</v>
      </c>
      <c r="AD29">
        <v>176.05</v>
      </c>
      <c r="AE29">
        <v>0</v>
      </c>
      <c r="AF29">
        <v>0</v>
      </c>
      <c r="AG29">
        <v>0</v>
      </c>
      <c r="AH29">
        <v>9.6199999999999992</v>
      </c>
      <c r="AI29">
        <v>1</v>
      </c>
      <c r="AJ29">
        <v>1</v>
      </c>
      <c r="AK29">
        <v>1</v>
      </c>
      <c r="AL29">
        <v>18.3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58.6</v>
      </c>
      <c r="AU29" t="s">
        <v>3</v>
      </c>
      <c r="AV29">
        <v>1</v>
      </c>
      <c r="AW29">
        <v>2</v>
      </c>
      <c r="AX29">
        <v>34712942</v>
      </c>
      <c r="AY29">
        <v>1</v>
      </c>
      <c r="AZ29">
        <v>0</v>
      </c>
      <c r="BA29">
        <v>59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Y29*Source!I29</f>
        <v>12.305999999999999</v>
      </c>
      <c r="CY29">
        <f>AD29</f>
        <v>176.05</v>
      </c>
      <c r="CZ29">
        <f>AH29</f>
        <v>9.6199999999999992</v>
      </c>
      <c r="DA29">
        <f>AL29</f>
        <v>18.3</v>
      </c>
      <c r="DB29">
        <v>0</v>
      </c>
    </row>
    <row r="30" spans="1:106" x14ac:dyDescent="0.2">
      <c r="A30">
        <f>ROW(Source!A29)</f>
        <v>29</v>
      </c>
      <c r="B30">
        <v>34712840</v>
      </c>
      <c r="C30">
        <v>34712935</v>
      </c>
      <c r="D30">
        <v>31709492</v>
      </c>
      <c r="E30">
        <v>1</v>
      </c>
      <c r="F30">
        <v>1</v>
      </c>
      <c r="G30">
        <v>1</v>
      </c>
      <c r="H30">
        <v>1</v>
      </c>
      <c r="I30" t="s">
        <v>202</v>
      </c>
      <c r="J30" t="s">
        <v>3</v>
      </c>
      <c r="K30" t="s">
        <v>203</v>
      </c>
      <c r="L30">
        <v>1191</v>
      </c>
      <c r="N30">
        <v>1013</v>
      </c>
      <c r="O30" t="s">
        <v>201</v>
      </c>
      <c r="P30" t="s">
        <v>201</v>
      </c>
      <c r="Q30">
        <v>1</v>
      </c>
      <c r="W30">
        <v>0</v>
      </c>
      <c r="X30">
        <v>-1417349443</v>
      </c>
      <c r="Y30">
        <v>7.32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7.32</v>
      </c>
      <c r="AU30" t="s">
        <v>3</v>
      </c>
      <c r="AV30">
        <v>2</v>
      </c>
      <c r="AW30">
        <v>2</v>
      </c>
      <c r="AX30">
        <v>34712943</v>
      </c>
      <c r="AY30">
        <v>1</v>
      </c>
      <c r="AZ30">
        <v>0</v>
      </c>
      <c r="BA30">
        <v>60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Y30*Source!I29</f>
        <v>1.5371999999999999</v>
      </c>
      <c r="CY30">
        <f>AD30</f>
        <v>0</v>
      </c>
      <c r="CZ30">
        <f>AH30</f>
        <v>0</v>
      </c>
      <c r="DA30">
        <f>AL30</f>
        <v>1</v>
      </c>
      <c r="DB30">
        <v>0</v>
      </c>
    </row>
    <row r="31" spans="1:106" x14ac:dyDescent="0.2">
      <c r="A31">
        <f>ROW(Source!A29)</f>
        <v>29</v>
      </c>
      <c r="B31">
        <v>34712840</v>
      </c>
      <c r="C31">
        <v>34712935</v>
      </c>
      <c r="D31">
        <v>31526753</v>
      </c>
      <c r="E31">
        <v>1</v>
      </c>
      <c r="F31">
        <v>1</v>
      </c>
      <c r="G31">
        <v>1</v>
      </c>
      <c r="H31">
        <v>2</v>
      </c>
      <c r="I31" t="s">
        <v>204</v>
      </c>
      <c r="J31" t="s">
        <v>205</v>
      </c>
      <c r="K31" t="s">
        <v>206</v>
      </c>
      <c r="L31">
        <v>1368</v>
      </c>
      <c r="N31">
        <v>1011</v>
      </c>
      <c r="O31" t="s">
        <v>207</v>
      </c>
      <c r="P31" t="s">
        <v>207</v>
      </c>
      <c r="Q31">
        <v>1</v>
      </c>
      <c r="W31">
        <v>0</v>
      </c>
      <c r="X31">
        <v>-1718674368</v>
      </c>
      <c r="Y31">
        <v>0.22</v>
      </c>
      <c r="AA31">
        <v>0</v>
      </c>
      <c r="AB31">
        <v>1399.88</v>
      </c>
      <c r="AC31">
        <v>247.05</v>
      </c>
      <c r="AD31">
        <v>0</v>
      </c>
      <c r="AE31">
        <v>0</v>
      </c>
      <c r="AF31">
        <v>111.99</v>
      </c>
      <c r="AG31">
        <v>13.5</v>
      </c>
      <c r="AH31">
        <v>0</v>
      </c>
      <c r="AI31">
        <v>1</v>
      </c>
      <c r="AJ31">
        <v>12.5</v>
      </c>
      <c r="AK31">
        <v>18.3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0.22</v>
      </c>
      <c r="AU31" t="s">
        <v>3</v>
      </c>
      <c r="AV31">
        <v>0</v>
      </c>
      <c r="AW31">
        <v>2</v>
      </c>
      <c r="AX31">
        <v>34712944</v>
      </c>
      <c r="AY31">
        <v>1</v>
      </c>
      <c r="AZ31">
        <v>0</v>
      </c>
      <c r="BA31">
        <v>61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Y31*Source!I29</f>
        <v>4.6199999999999998E-2</v>
      </c>
      <c r="CY31">
        <f>AB31</f>
        <v>1399.88</v>
      </c>
      <c r="CZ31">
        <f>AF31</f>
        <v>111.99</v>
      </c>
      <c r="DA31">
        <f>AJ31</f>
        <v>12.5</v>
      </c>
      <c r="DB31">
        <v>0</v>
      </c>
    </row>
    <row r="32" spans="1:106" x14ac:dyDescent="0.2">
      <c r="A32">
        <f>ROW(Source!A29)</f>
        <v>29</v>
      </c>
      <c r="B32">
        <v>34712840</v>
      </c>
      <c r="C32">
        <v>34712935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211</v>
      </c>
      <c r="J32" t="s">
        <v>212</v>
      </c>
      <c r="K32" t="s">
        <v>213</v>
      </c>
      <c r="L32">
        <v>1368</v>
      </c>
      <c r="N32">
        <v>1011</v>
      </c>
      <c r="O32" t="s">
        <v>207</v>
      </c>
      <c r="P32" t="s">
        <v>207</v>
      </c>
      <c r="Q32">
        <v>1</v>
      </c>
      <c r="W32">
        <v>0</v>
      </c>
      <c r="X32">
        <v>1372534845</v>
      </c>
      <c r="Y32">
        <v>0.22</v>
      </c>
      <c r="AA32">
        <v>0</v>
      </c>
      <c r="AB32">
        <v>821.38</v>
      </c>
      <c r="AC32">
        <v>212.28</v>
      </c>
      <c r="AD32">
        <v>0</v>
      </c>
      <c r="AE32">
        <v>0</v>
      </c>
      <c r="AF32">
        <v>65.709999999999994</v>
      </c>
      <c r="AG32">
        <v>11.6</v>
      </c>
      <c r="AH32">
        <v>0</v>
      </c>
      <c r="AI32">
        <v>1</v>
      </c>
      <c r="AJ32">
        <v>12.5</v>
      </c>
      <c r="AK32">
        <v>18.3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0.22</v>
      </c>
      <c r="AU32" t="s">
        <v>3</v>
      </c>
      <c r="AV32">
        <v>0</v>
      </c>
      <c r="AW32">
        <v>2</v>
      </c>
      <c r="AX32">
        <v>34712945</v>
      </c>
      <c r="AY32">
        <v>1</v>
      </c>
      <c r="AZ32">
        <v>0</v>
      </c>
      <c r="BA32">
        <v>62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Y32*Source!I29</f>
        <v>4.6199999999999998E-2</v>
      </c>
      <c r="CY32">
        <f>AB32</f>
        <v>821.38</v>
      </c>
      <c r="CZ32">
        <f>AF32</f>
        <v>65.709999999999994</v>
      </c>
      <c r="DA32">
        <f>AJ32</f>
        <v>12.5</v>
      </c>
      <c r="DB32">
        <v>0</v>
      </c>
    </row>
    <row r="33" spans="1:106" x14ac:dyDescent="0.2">
      <c r="A33">
        <f>ROW(Source!A29)</f>
        <v>29</v>
      </c>
      <c r="B33">
        <v>34712840</v>
      </c>
      <c r="C33">
        <v>34712935</v>
      </c>
      <c r="D33">
        <v>31528446</v>
      </c>
      <c r="E33">
        <v>1</v>
      </c>
      <c r="F33">
        <v>1</v>
      </c>
      <c r="G33">
        <v>1</v>
      </c>
      <c r="H33">
        <v>2</v>
      </c>
      <c r="I33" t="s">
        <v>217</v>
      </c>
      <c r="J33" t="s">
        <v>218</v>
      </c>
      <c r="K33" t="s">
        <v>219</v>
      </c>
      <c r="L33">
        <v>1368</v>
      </c>
      <c r="N33">
        <v>1011</v>
      </c>
      <c r="O33" t="s">
        <v>207</v>
      </c>
      <c r="P33" t="s">
        <v>207</v>
      </c>
      <c r="Q33">
        <v>1</v>
      </c>
      <c r="W33">
        <v>0</v>
      </c>
      <c r="X33">
        <v>-353815937</v>
      </c>
      <c r="Y33">
        <v>7.25</v>
      </c>
      <c r="AA33">
        <v>0</v>
      </c>
      <c r="AB33">
        <v>101.25</v>
      </c>
      <c r="AC33">
        <v>0</v>
      </c>
      <c r="AD33">
        <v>0</v>
      </c>
      <c r="AE33">
        <v>0</v>
      </c>
      <c r="AF33">
        <v>8.1</v>
      </c>
      <c r="AG33">
        <v>0</v>
      </c>
      <c r="AH33">
        <v>0</v>
      </c>
      <c r="AI33">
        <v>1</v>
      </c>
      <c r="AJ33">
        <v>12.5</v>
      </c>
      <c r="AK33">
        <v>18.3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7.25</v>
      </c>
      <c r="AU33" t="s">
        <v>3</v>
      </c>
      <c r="AV33">
        <v>0</v>
      </c>
      <c r="AW33">
        <v>2</v>
      </c>
      <c r="AX33">
        <v>34712946</v>
      </c>
      <c r="AY33">
        <v>1</v>
      </c>
      <c r="AZ33">
        <v>0</v>
      </c>
      <c r="BA33">
        <v>63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Y33*Source!I29</f>
        <v>1.5225</v>
      </c>
      <c r="CY33">
        <f>AB33</f>
        <v>101.25</v>
      </c>
      <c r="CZ33">
        <f>AF33</f>
        <v>8.1</v>
      </c>
      <c r="DA33">
        <f>AJ33</f>
        <v>12.5</v>
      </c>
      <c r="DB33">
        <v>0</v>
      </c>
    </row>
    <row r="34" spans="1:106" x14ac:dyDescent="0.2">
      <c r="A34">
        <f>ROW(Source!A29)</f>
        <v>29</v>
      </c>
      <c r="B34">
        <v>34712840</v>
      </c>
      <c r="C34">
        <v>34712935</v>
      </c>
      <c r="D34">
        <v>31529331</v>
      </c>
      <c r="E34">
        <v>1</v>
      </c>
      <c r="F34">
        <v>1</v>
      </c>
      <c r="G34">
        <v>1</v>
      </c>
      <c r="H34">
        <v>2</v>
      </c>
      <c r="I34" t="s">
        <v>220</v>
      </c>
      <c r="J34" t="s">
        <v>221</v>
      </c>
      <c r="K34" t="s">
        <v>222</v>
      </c>
      <c r="L34">
        <v>1368</v>
      </c>
      <c r="N34">
        <v>1011</v>
      </c>
      <c r="O34" t="s">
        <v>207</v>
      </c>
      <c r="P34" t="s">
        <v>207</v>
      </c>
      <c r="Q34">
        <v>1</v>
      </c>
      <c r="W34">
        <v>0</v>
      </c>
      <c r="X34">
        <v>-734522426</v>
      </c>
      <c r="Y34">
        <v>6.88</v>
      </c>
      <c r="AA34">
        <v>0</v>
      </c>
      <c r="AB34">
        <v>190.5</v>
      </c>
      <c r="AC34">
        <v>184.1</v>
      </c>
      <c r="AD34">
        <v>0</v>
      </c>
      <c r="AE34">
        <v>0</v>
      </c>
      <c r="AF34">
        <v>15.24</v>
      </c>
      <c r="AG34">
        <v>10.06</v>
      </c>
      <c r="AH34">
        <v>0</v>
      </c>
      <c r="AI34">
        <v>1</v>
      </c>
      <c r="AJ34">
        <v>12.5</v>
      </c>
      <c r="AK34">
        <v>18.3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6.88</v>
      </c>
      <c r="AU34" t="s">
        <v>3</v>
      </c>
      <c r="AV34">
        <v>0</v>
      </c>
      <c r="AW34">
        <v>2</v>
      </c>
      <c r="AX34">
        <v>34712947</v>
      </c>
      <c r="AY34">
        <v>1</v>
      </c>
      <c r="AZ34">
        <v>0</v>
      </c>
      <c r="BA34">
        <v>64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Y34*Source!I29</f>
        <v>1.4447999999999999</v>
      </c>
      <c r="CY34">
        <f>AB34</f>
        <v>190.5</v>
      </c>
      <c r="CZ34">
        <f>AF34</f>
        <v>15.24</v>
      </c>
      <c r="DA34">
        <f>AJ34</f>
        <v>12.5</v>
      </c>
      <c r="DB34">
        <v>0</v>
      </c>
    </row>
    <row r="35" spans="1:106" x14ac:dyDescent="0.2">
      <c r="A35">
        <f>ROW(Source!A30)</f>
        <v>30</v>
      </c>
      <c r="B35">
        <v>34712839</v>
      </c>
      <c r="C35">
        <v>34712954</v>
      </c>
      <c r="D35">
        <v>31709494</v>
      </c>
      <c r="E35">
        <v>1</v>
      </c>
      <c r="F35">
        <v>1</v>
      </c>
      <c r="G35">
        <v>1</v>
      </c>
      <c r="H35">
        <v>1</v>
      </c>
      <c r="I35" t="s">
        <v>223</v>
      </c>
      <c r="J35" t="s">
        <v>3</v>
      </c>
      <c r="K35" t="s">
        <v>224</v>
      </c>
      <c r="L35">
        <v>1191</v>
      </c>
      <c r="N35">
        <v>1013</v>
      </c>
      <c r="O35" t="s">
        <v>201</v>
      </c>
      <c r="P35" t="s">
        <v>201</v>
      </c>
      <c r="Q35">
        <v>1</v>
      </c>
      <c r="W35">
        <v>0</v>
      </c>
      <c r="X35">
        <v>-1081351934</v>
      </c>
      <c r="Y35">
        <v>19</v>
      </c>
      <c r="AA35">
        <v>0</v>
      </c>
      <c r="AB35">
        <v>0</v>
      </c>
      <c r="AC35">
        <v>0</v>
      </c>
      <c r="AD35">
        <v>9.4</v>
      </c>
      <c r="AE35">
        <v>0</v>
      </c>
      <c r="AF35">
        <v>0</v>
      </c>
      <c r="AG35">
        <v>0</v>
      </c>
      <c r="AH35">
        <v>9.4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19</v>
      </c>
      <c r="AU35" t="s">
        <v>3</v>
      </c>
      <c r="AV35">
        <v>1</v>
      </c>
      <c r="AW35">
        <v>2</v>
      </c>
      <c r="AX35">
        <v>34712960</v>
      </c>
      <c r="AY35">
        <v>1</v>
      </c>
      <c r="AZ35">
        <v>0</v>
      </c>
      <c r="BA35">
        <v>71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Y35*Source!I30</f>
        <v>2.2799999999999998</v>
      </c>
      <c r="CY35">
        <f>AD35</f>
        <v>9.4</v>
      </c>
      <c r="CZ35">
        <f>AH35</f>
        <v>9.4</v>
      </c>
      <c r="DA35">
        <f>AL35</f>
        <v>1</v>
      </c>
      <c r="DB35">
        <v>0</v>
      </c>
    </row>
    <row r="36" spans="1:106" x14ac:dyDescent="0.2">
      <c r="A36">
        <f>ROW(Source!A30)</f>
        <v>30</v>
      </c>
      <c r="B36">
        <v>34712839</v>
      </c>
      <c r="C36">
        <v>34712954</v>
      </c>
      <c r="D36">
        <v>31709492</v>
      </c>
      <c r="E36">
        <v>1</v>
      </c>
      <c r="F36">
        <v>1</v>
      </c>
      <c r="G36">
        <v>1</v>
      </c>
      <c r="H36">
        <v>1</v>
      </c>
      <c r="I36" t="s">
        <v>202</v>
      </c>
      <c r="J36" t="s">
        <v>3</v>
      </c>
      <c r="K36" t="s">
        <v>203</v>
      </c>
      <c r="L36">
        <v>1191</v>
      </c>
      <c r="N36">
        <v>1013</v>
      </c>
      <c r="O36" t="s">
        <v>201</v>
      </c>
      <c r="P36" t="s">
        <v>201</v>
      </c>
      <c r="Q36">
        <v>1</v>
      </c>
      <c r="W36">
        <v>0</v>
      </c>
      <c r="X36">
        <v>-1417349443</v>
      </c>
      <c r="Y36">
        <v>0.38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0.38</v>
      </c>
      <c r="AU36" t="s">
        <v>3</v>
      </c>
      <c r="AV36">
        <v>2</v>
      </c>
      <c r="AW36">
        <v>2</v>
      </c>
      <c r="AX36">
        <v>34712961</v>
      </c>
      <c r="AY36">
        <v>1</v>
      </c>
      <c r="AZ36">
        <v>0</v>
      </c>
      <c r="BA36">
        <v>72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Y36*Source!I30</f>
        <v>4.5600000000000002E-2</v>
      </c>
      <c r="CY36">
        <f>AD36</f>
        <v>0</v>
      </c>
      <c r="CZ36">
        <f>AH36</f>
        <v>0</v>
      </c>
      <c r="DA36">
        <f>AL36</f>
        <v>1</v>
      </c>
      <c r="DB36">
        <v>0</v>
      </c>
    </row>
    <row r="37" spans="1:106" x14ac:dyDescent="0.2">
      <c r="A37">
        <f>ROW(Source!A30)</f>
        <v>30</v>
      </c>
      <c r="B37">
        <v>34712839</v>
      </c>
      <c r="C37">
        <v>34712954</v>
      </c>
      <c r="D37">
        <v>31526753</v>
      </c>
      <c r="E37">
        <v>1</v>
      </c>
      <c r="F37">
        <v>1</v>
      </c>
      <c r="G37">
        <v>1</v>
      </c>
      <c r="H37">
        <v>2</v>
      </c>
      <c r="I37" t="s">
        <v>204</v>
      </c>
      <c r="J37" t="s">
        <v>205</v>
      </c>
      <c r="K37" t="s">
        <v>206</v>
      </c>
      <c r="L37">
        <v>1368</v>
      </c>
      <c r="N37">
        <v>1011</v>
      </c>
      <c r="O37" t="s">
        <v>207</v>
      </c>
      <c r="P37" t="s">
        <v>207</v>
      </c>
      <c r="Q37">
        <v>1</v>
      </c>
      <c r="W37">
        <v>0</v>
      </c>
      <c r="X37">
        <v>-1718674368</v>
      </c>
      <c r="Y37">
        <v>0.19</v>
      </c>
      <c r="AA37">
        <v>0</v>
      </c>
      <c r="AB37">
        <v>111.99</v>
      </c>
      <c r="AC37">
        <v>13.5</v>
      </c>
      <c r="AD37">
        <v>0</v>
      </c>
      <c r="AE37">
        <v>0</v>
      </c>
      <c r="AF37">
        <v>111.99</v>
      </c>
      <c r="AG37">
        <v>13.5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0.19</v>
      </c>
      <c r="AU37" t="s">
        <v>3</v>
      </c>
      <c r="AV37">
        <v>0</v>
      </c>
      <c r="AW37">
        <v>2</v>
      </c>
      <c r="AX37">
        <v>34712962</v>
      </c>
      <c r="AY37">
        <v>1</v>
      </c>
      <c r="AZ37">
        <v>0</v>
      </c>
      <c r="BA37">
        <v>73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Y37*Source!I30</f>
        <v>2.2800000000000001E-2</v>
      </c>
      <c r="CY37">
        <f>AB37</f>
        <v>111.99</v>
      </c>
      <c r="CZ37">
        <f>AF37</f>
        <v>111.99</v>
      </c>
      <c r="DA37">
        <f>AJ37</f>
        <v>1</v>
      </c>
      <c r="DB37">
        <v>0</v>
      </c>
    </row>
    <row r="38" spans="1:106" x14ac:dyDescent="0.2">
      <c r="A38">
        <f>ROW(Source!A30)</f>
        <v>30</v>
      </c>
      <c r="B38">
        <v>34712839</v>
      </c>
      <c r="C38">
        <v>34712954</v>
      </c>
      <c r="D38">
        <v>31528142</v>
      </c>
      <c r="E38">
        <v>1</v>
      </c>
      <c r="F38">
        <v>1</v>
      </c>
      <c r="G38">
        <v>1</v>
      </c>
      <c r="H38">
        <v>2</v>
      </c>
      <c r="I38" t="s">
        <v>211</v>
      </c>
      <c r="J38" t="s">
        <v>212</v>
      </c>
      <c r="K38" t="s">
        <v>213</v>
      </c>
      <c r="L38">
        <v>1368</v>
      </c>
      <c r="N38">
        <v>1011</v>
      </c>
      <c r="O38" t="s">
        <v>207</v>
      </c>
      <c r="P38" t="s">
        <v>207</v>
      </c>
      <c r="Q38">
        <v>1</v>
      </c>
      <c r="W38">
        <v>0</v>
      </c>
      <c r="X38">
        <v>1372534845</v>
      </c>
      <c r="Y38">
        <v>0.19</v>
      </c>
      <c r="AA38">
        <v>0</v>
      </c>
      <c r="AB38">
        <v>65.709999999999994</v>
      </c>
      <c r="AC38">
        <v>11.6</v>
      </c>
      <c r="AD38">
        <v>0</v>
      </c>
      <c r="AE38">
        <v>0</v>
      </c>
      <c r="AF38">
        <v>65.709999999999994</v>
      </c>
      <c r="AG38">
        <v>11.6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0.19</v>
      </c>
      <c r="AU38" t="s">
        <v>3</v>
      </c>
      <c r="AV38">
        <v>0</v>
      </c>
      <c r="AW38">
        <v>2</v>
      </c>
      <c r="AX38">
        <v>34712963</v>
      </c>
      <c r="AY38">
        <v>1</v>
      </c>
      <c r="AZ38">
        <v>0</v>
      </c>
      <c r="BA38">
        <v>74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Y38*Source!I30</f>
        <v>2.2800000000000001E-2</v>
      </c>
      <c r="CY38">
        <f>AB38</f>
        <v>65.709999999999994</v>
      </c>
      <c r="CZ38">
        <f>AF38</f>
        <v>65.709999999999994</v>
      </c>
      <c r="DA38">
        <f>AJ38</f>
        <v>1</v>
      </c>
      <c r="DB38">
        <v>0</v>
      </c>
    </row>
    <row r="39" spans="1:106" x14ac:dyDescent="0.2">
      <c r="A39">
        <f>ROW(Source!A30)</f>
        <v>30</v>
      </c>
      <c r="B39">
        <v>34712839</v>
      </c>
      <c r="C39">
        <v>34712954</v>
      </c>
      <c r="D39">
        <v>31528446</v>
      </c>
      <c r="E39">
        <v>1</v>
      </c>
      <c r="F39">
        <v>1</v>
      </c>
      <c r="G39">
        <v>1</v>
      </c>
      <c r="H39">
        <v>2</v>
      </c>
      <c r="I39" t="s">
        <v>217</v>
      </c>
      <c r="J39" t="s">
        <v>218</v>
      </c>
      <c r="K39" t="s">
        <v>219</v>
      </c>
      <c r="L39">
        <v>1368</v>
      </c>
      <c r="N39">
        <v>1011</v>
      </c>
      <c r="O39" t="s">
        <v>207</v>
      </c>
      <c r="P39" t="s">
        <v>207</v>
      </c>
      <c r="Q39">
        <v>1</v>
      </c>
      <c r="W39">
        <v>0</v>
      </c>
      <c r="X39">
        <v>-353815937</v>
      </c>
      <c r="Y39">
        <v>3.36</v>
      </c>
      <c r="AA39">
        <v>0</v>
      </c>
      <c r="AB39">
        <v>8.1</v>
      </c>
      <c r="AC39">
        <v>0</v>
      </c>
      <c r="AD39">
        <v>0</v>
      </c>
      <c r="AE39">
        <v>0</v>
      </c>
      <c r="AF39">
        <v>8.1</v>
      </c>
      <c r="AG39">
        <v>0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3.36</v>
      </c>
      <c r="AU39" t="s">
        <v>3</v>
      </c>
      <c r="AV39">
        <v>0</v>
      </c>
      <c r="AW39">
        <v>2</v>
      </c>
      <c r="AX39">
        <v>34712964</v>
      </c>
      <c r="AY39">
        <v>1</v>
      </c>
      <c r="AZ39">
        <v>0</v>
      </c>
      <c r="BA39">
        <v>75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Y39*Source!I30</f>
        <v>0.40319999999999995</v>
      </c>
      <c r="CY39">
        <f>AB39</f>
        <v>8.1</v>
      </c>
      <c r="CZ39">
        <f>AF39</f>
        <v>8.1</v>
      </c>
      <c r="DA39">
        <f>AJ39</f>
        <v>1</v>
      </c>
      <c r="DB39">
        <v>0</v>
      </c>
    </row>
    <row r="40" spans="1:106" x14ac:dyDescent="0.2">
      <c r="A40">
        <f>ROW(Source!A31)</f>
        <v>31</v>
      </c>
      <c r="B40">
        <v>34712840</v>
      </c>
      <c r="C40">
        <v>34712954</v>
      </c>
      <c r="D40">
        <v>31709494</v>
      </c>
      <c r="E40">
        <v>1</v>
      </c>
      <c r="F40">
        <v>1</v>
      </c>
      <c r="G40">
        <v>1</v>
      </c>
      <c r="H40">
        <v>1</v>
      </c>
      <c r="I40" t="s">
        <v>223</v>
      </c>
      <c r="J40" t="s">
        <v>3</v>
      </c>
      <c r="K40" t="s">
        <v>224</v>
      </c>
      <c r="L40">
        <v>1191</v>
      </c>
      <c r="N40">
        <v>1013</v>
      </c>
      <c r="O40" t="s">
        <v>201</v>
      </c>
      <c r="P40" t="s">
        <v>201</v>
      </c>
      <c r="Q40">
        <v>1</v>
      </c>
      <c r="W40">
        <v>0</v>
      </c>
      <c r="X40">
        <v>-1081351934</v>
      </c>
      <c r="Y40">
        <v>19</v>
      </c>
      <c r="AA40">
        <v>0</v>
      </c>
      <c r="AB40">
        <v>0</v>
      </c>
      <c r="AC40">
        <v>0</v>
      </c>
      <c r="AD40">
        <v>172.02</v>
      </c>
      <c r="AE40">
        <v>0</v>
      </c>
      <c r="AF40">
        <v>0</v>
      </c>
      <c r="AG40">
        <v>0</v>
      </c>
      <c r="AH40">
        <v>9.4</v>
      </c>
      <c r="AI40">
        <v>1</v>
      </c>
      <c r="AJ40">
        <v>1</v>
      </c>
      <c r="AK40">
        <v>1</v>
      </c>
      <c r="AL40">
        <v>18.3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19</v>
      </c>
      <c r="AU40" t="s">
        <v>3</v>
      </c>
      <c r="AV40">
        <v>1</v>
      </c>
      <c r="AW40">
        <v>2</v>
      </c>
      <c r="AX40">
        <v>34712960</v>
      </c>
      <c r="AY40">
        <v>1</v>
      </c>
      <c r="AZ40">
        <v>0</v>
      </c>
      <c r="BA40">
        <v>80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Y40*Source!I31</f>
        <v>2.2799999999999998</v>
      </c>
      <c r="CY40">
        <f>AD40</f>
        <v>172.02</v>
      </c>
      <c r="CZ40">
        <f>AH40</f>
        <v>9.4</v>
      </c>
      <c r="DA40">
        <f>AL40</f>
        <v>18.3</v>
      </c>
      <c r="DB40">
        <v>0</v>
      </c>
    </row>
    <row r="41" spans="1:106" x14ac:dyDescent="0.2">
      <c r="A41">
        <f>ROW(Source!A31)</f>
        <v>31</v>
      </c>
      <c r="B41">
        <v>34712840</v>
      </c>
      <c r="C41">
        <v>34712954</v>
      </c>
      <c r="D41">
        <v>31709492</v>
      </c>
      <c r="E41">
        <v>1</v>
      </c>
      <c r="F41">
        <v>1</v>
      </c>
      <c r="G41">
        <v>1</v>
      </c>
      <c r="H41">
        <v>1</v>
      </c>
      <c r="I41" t="s">
        <v>202</v>
      </c>
      <c r="J41" t="s">
        <v>3</v>
      </c>
      <c r="K41" t="s">
        <v>203</v>
      </c>
      <c r="L41">
        <v>1191</v>
      </c>
      <c r="N41">
        <v>1013</v>
      </c>
      <c r="O41" t="s">
        <v>201</v>
      </c>
      <c r="P41" t="s">
        <v>201</v>
      </c>
      <c r="Q41">
        <v>1</v>
      </c>
      <c r="W41">
        <v>0</v>
      </c>
      <c r="X41">
        <v>-1417349443</v>
      </c>
      <c r="Y41">
        <v>0.38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1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0.38</v>
      </c>
      <c r="AU41" t="s">
        <v>3</v>
      </c>
      <c r="AV41">
        <v>2</v>
      </c>
      <c r="AW41">
        <v>2</v>
      </c>
      <c r="AX41">
        <v>34712961</v>
      </c>
      <c r="AY41">
        <v>1</v>
      </c>
      <c r="AZ41">
        <v>0</v>
      </c>
      <c r="BA41">
        <v>81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Y41*Source!I31</f>
        <v>4.5600000000000002E-2</v>
      </c>
      <c r="CY41">
        <f>AD41</f>
        <v>0</v>
      </c>
      <c r="CZ41">
        <f>AH41</f>
        <v>0</v>
      </c>
      <c r="DA41">
        <f>AL41</f>
        <v>1</v>
      </c>
      <c r="DB41">
        <v>0</v>
      </c>
    </row>
    <row r="42" spans="1:106" x14ac:dyDescent="0.2">
      <c r="A42">
        <f>ROW(Source!A31)</f>
        <v>31</v>
      </c>
      <c r="B42">
        <v>34712840</v>
      </c>
      <c r="C42">
        <v>34712954</v>
      </c>
      <c r="D42">
        <v>31526753</v>
      </c>
      <c r="E42">
        <v>1</v>
      </c>
      <c r="F42">
        <v>1</v>
      </c>
      <c r="G42">
        <v>1</v>
      </c>
      <c r="H42">
        <v>2</v>
      </c>
      <c r="I42" t="s">
        <v>204</v>
      </c>
      <c r="J42" t="s">
        <v>205</v>
      </c>
      <c r="K42" t="s">
        <v>206</v>
      </c>
      <c r="L42">
        <v>1368</v>
      </c>
      <c r="N42">
        <v>1011</v>
      </c>
      <c r="O42" t="s">
        <v>207</v>
      </c>
      <c r="P42" t="s">
        <v>207</v>
      </c>
      <c r="Q42">
        <v>1</v>
      </c>
      <c r="W42">
        <v>0</v>
      </c>
      <c r="X42">
        <v>-1718674368</v>
      </c>
      <c r="Y42">
        <v>0.19</v>
      </c>
      <c r="AA42">
        <v>0</v>
      </c>
      <c r="AB42">
        <v>1399.88</v>
      </c>
      <c r="AC42">
        <v>247.05</v>
      </c>
      <c r="AD42">
        <v>0</v>
      </c>
      <c r="AE42">
        <v>0</v>
      </c>
      <c r="AF42">
        <v>111.99</v>
      </c>
      <c r="AG42">
        <v>13.5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0.19</v>
      </c>
      <c r="AU42" t="s">
        <v>3</v>
      </c>
      <c r="AV42">
        <v>0</v>
      </c>
      <c r="AW42">
        <v>2</v>
      </c>
      <c r="AX42">
        <v>34712962</v>
      </c>
      <c r="AY42">
        <v>1</v>
      </c>
      <c r="AZ42">
        <v>0</v>
      </c>
      <c r="BA42">
        <v>82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Y42*Source!I31</f>
        <v>2.2800000000000001E-2</v>
      </c>
      <c r="CY42">
        <f>AB42</f>
        <v>1399.88</v>
      </c>
      <c r="CZ42">
        <f>AF42</f>
        <v>111.99</v>
      </c>
      <c r="DA42">
        <f>AJ42</f>
        <v>12.5</v>
      </c>
      <c r="DB42">
        <v>0</v>
      </c>
    </row>
    <row r="43" spans="1:106" x14ac:dyDescent="0.2">
      <c r="A43">
        <f>ROW(Source!A31)</f>
        <v>31</v>
      </c>
      <c r="B43">
        <v>34712840</v>
      </c>
      <c r="C43">
        <v>34712954</v>
      </c>
      <c r="D43">
        <v>31528142</v>
      </c>
      <c r="E43">
        <v>1</v>
      </c>
      <c r="F43">
        <v>1</v>
      </c>
      <c r="G43">
        <v>1</v>
      </c>
      <c r="H43">
        <v>2</v>
      </c>
      <c r="I43" t="s">
        <v>211</v>
      </c>
      <c r="J43" t="s">
        <v>212</v>
      </c>
      <c r="K43" t="s">
        <v>213</v>
      </c>
      <c r="L43">
        <v>1368</v>
      </c>
      <c r="N43">
        <v>1011</v>
      </c>
      <c r="O43" t="s">
        <v>207</v>
      </c>
      <c r="P43" t="s">
        <v>207</v>
      </c>
      <c r="Q43">
        <v>1</v>
      </c>
      <c r="W43">
        <v>0</v>
      </c>
      <c r="X43">
        <v>1372534845</v>
      </c>
      <c r="Y43">
        <v>0.19</v>
      </c>
      <c r="AA43">
        <v>0</v>
      </c>
      <c r="AB43">
        <v>821.38</v>
      </c>
      <c r="AC43">
        <v>212.28</v>
      </c>
      <c r="AD43">
        <v>0</v>
      </c>
      <c r="AE43">
        <v>0</v>
      </c>
      <c r="AF43">
        <v>65.709999999999994</v>
      </c>
      <c r="AG43">
        <v>11.6</v>
      </c>
      <c r="AH43">
        <v>0</v>
      </c>
      <c r="AI43">
        <v>1</v>
      </c>
      <c r="AJ43">
        <v>12.5</v>
      </c>
      <c r="AK43">
        <v>18.3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0.19</v>
      </c>
      <c r="AU43" t="s">
        <v>3</v>
      </c>
      <c r="AV43">
        <v>0</v>
      </c>
      <c r="AW43">
        <v>2</v>
      </c>
      <c r="AX43">
        <v>34712963</v>
      </c>
      <c r="AY43">
        <v>1</v>
      </c>
      <c r="AZ43">
        <v>0</v>
      </c>
      <c r="BA43">
        <v>83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Y43*Source!I31</f>
        <v>2.2800000000000001E-2</v>
      </c>
      <c r="CY43">
        <f>AB43</f>
        <v>821.38</v>
      </c>
      <c r="CZ43">
        <f>AF43</f>
        <v>65.709999999999994</v>
      </c>
      <c r="DA43">
        <f>AJ43</f>
        <v>12.5</v>
      </c>
      <c r="DB43">
        <v>0</v>
      </c>
    </row>
    <row r="44" spans="1:106" x14ac:dyDescent="0.2">
      <c r="A44">
        <f>ROW(Source!A31)</f>
        <v>31</v>
      </c>
      <c r="B44">
        <v>34712840</v>
      </c>
      <c r="C44">
        <v>34712954</v>
      </c>
      <c r="D44">
        <v>31528446</v>
      </c>
      <c r="E44">
        <v>1</v>
      </c>
      <c r="F44">
        <v>1</v>
      </c>
      <c r="G44">
        <v>1</v>
      </c>
      <c r="H44">
        <v>2</v>
      </c>
      <c r="I44" t="s">
        <v>217</v>
      </c>
      <c r="J44" t="s">
        <v>218</v>
      </c>
      <c r="K44" t="s">
        <v>219</v>
      </c>
      <c r="L44">
        <v>1368</v>
      </c>
      <c r="N44">
        <v>1011</v>
      </c>
      <c r="O44" t="s">
        <v>207</v>
      </c>
      <c r="P44" t="s">
        <v>207</v>
      </c>
      <c r="Q44">
        <v>1</v>
      </c>
      <c r="W44">
        <v>0</v>
      </c>
      <c r="X44">
        <v>-353815937</v>
      </c>
      <c r="Y44">
        <v>3.36</v>
      </c>
      <c r="AA44">
        <v>0</v>
      </c>
      <c r="AB44">
        <v>101.25</v>
      </c>
      <c r="AC44">
        <v>0</v>
      </c>
      <c r="AD44">
        <v>0</v>
      </c>
      <c r="AE44">
        <v>0</v>
      </c>
      <c r="AF44">
        <v>8.1</v>
      </c>
      <c r="AG44">
        <v>0</v>
      </c>
      <c r="AH44">
        <v>0</v>
      </c>
      <c r="AI44">
        <v>1</v>
      </c>
      <c r="AJ44">
        <v>12.5</v>
      </c>
      <c r="AK44">
        <v>18.3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3.36</v>
      </c>
      <c r="AU44" t="s">
        <v>3</v>
      </c>
      <c r="AV44">
        <v>0</v>
      </c>
      <c r="AW44">
        <v>2</v>
      </c>
      <c r="AX44">
        <v>34712964</v>
      </c>
      <c r="AY44">
        <v>1</v>
      </c>
      <c r="AZ44">
        <v>0</v>
      </c>
      <c r="BA44">
        <v>84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Y44*Source!I31</f>
        <v>0.40319999999999995</v>
      </c>
      <c r="CY44">
        <f>AB44</f>
        <v>101.25</v>
      </c>
      <c r="CZ44">
        <f>AF44</f>
        <v>8.1</v>
      </c>
      <c r="DA44">
        <f>AJ44</f>
        <v>12.5</v>
      </c>
      <c r="DB44">
        <v>0</v>
      </c>
    </row>
    <row r="45" spans="1:106" x14ac:dyDescent="0.2">
      <c r="A45">
        <f>ROW(Source!A32)</f>
        <v>32</v>
      </c>
      <c r="B45">
        <v>34712839</v>
      </c>
      <c r="C45">
        <v>34712976</v>
      </c>
      <c r="D45">
        <v>32163577</v>
      </c>
      <c r="E45">
        <v>1</v>
      </c>
      <c r="F45">
        <v>1</v>
      </c>
      <c r="G45">
        <v>1</v>
      </c>
      <c r="H45">
        <v>1</v>
      </c>
      <c r="I45" t="s">
        <v>225</v>
      </c>
      <c r="J45" t="s">
        <v>3</v>
      </c>
      <c r="K45" t="s">
        <v>226</v>
      </c>
      <c r="L45">
        <v>1191</v>
      </c>
      <c r="N45">
        <v>1013</v>
      </c>
      <c r="O45" t="s">
        <v>201</v>
      </c>
      <c r="P45" t="s">
        <v>201</v>
      </c>
      <c r="Q45">
        <v>1</v>
      </c>
      <c r="W45">
        <v>0</v>
      </c>
      <c r="X45">
        <v>1197411217</v>
      </c>
      <c r="Y45">
        <v>1.08</v>
      </c>
      <c r="AA45">
        <v>0</v>
      </c>
      <c r="AB45">
        <v>0</v>
      </c>
      <c r="AC45">
        <v>0</v>
      </c>
      <c r="AD45">
        <v>9.6199999999999992</v>
      </c>
      <c r="AE45">
        <v>0</v>
      </c>
      <c r="AF45">
        <v>0</v>
      </c>
      <c r="AG45">
        <v>0</v>
      </c>
      <c r="AH45">
        <v>9.6199999999999992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1.08</v>
      </c>
      <c r="AU45" t="s">
        <v>3</v>
      </c>
      <c r="AV45">
        <v>1</v>
      </c>
      <c r="AW45">
        <v>2</v>
      </c>
      <c r="AX45">
        <v>34712980</v>
      </c>
      <c r="AY45">
        <v>1</v>
      </c>
      <c r="AZ45">
        <v>0</v>
      </c>
      <c r="BA45">
        <v>89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Y45*Source!I32</f>
        <v>2.16</v>
      </c>
      <c r="CY45">
        <f t="shared" ref="CY45:CY52" si="0">AD45</f>
        <v>9.6199999999999992</v>
      </c>
      <c r="CZ45">
        <f t="shared" ref="CZ45:CZ52" si="1">AH45</f>
        <v>9.6199999999999992</v>
      </c>
      <c r="DA45">
        <f t="shared" ref="DA45:DA52" si="2">AL45</f>
        <v>1</v>
      </c>
      <c r="DB45">
        <v>0</v>
      </c>
    </row>
    <row r="46" spans="1:106" x14ac:dyDescent="0.2">
      <c r="A46">
        <f>ROW(Source!A32)</f>
        <v>32</v>
      </c>
      <c r="B46">
        <v>34712839</v>
      </c>
      <c r="C46">
        <v>34712976</v>
      </c>
      <c r="D46">
        <v>32163326</v>
      </c>
      <c r="E46">
        <v>1</v>
      </c>
      <c r="F46">
        <v>1</v>
      </c>
      <c r="G46">
        <v>1</v>
      </c>
      <c r="H46">
        <v>1</v>
      </c>
      <c r="I46" t="s">
        <v>227</v>
      </c>
      <c r="J46" t="s">
        <v>3</v>
      </c>
      <c r="K46" t="s">
        <v>228</v>
      </c>
      <c r="L46">
        <v>1191</v>
      </c>
      <c r="N46">
        <v>1013</v>
      </c>
      <c r="O46" t="s">
        <v>201</v>
      </c>
      <c r="P46" t="s">
        <v>201</v>
      </c>
      <c r="Q46">
        <v>1</v>
      </c>
      <c r="W46">
        <v>0</v>
      </c>
      <c r="X46">
        <v>-1309109184</v>
      </c>
      <c r="Y46">
        <v>1.08</v>
      </c>
      <c r="AA46">
        <v>0</v>
      </c>
      <c r="AB46">
        <v>0</v>
      </c>
      <c r="AC46">
        <v>0</v>
      </c>
      <c r="AD46">
        <v>9.17</v>
      </c>
      <c r="AE46">
        <v>0</v>
      </c>
      <c r="AF46">
        <v>0</v>
      </c>
      <c r="AG46">
        <v>0</v>
      </c>
      <c r="AH46">
        <v>9.17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1.08</v>
      </c>
      <c r="AU46" t="s">
        <v>3</v>
      </c>
      <c r="AV46">
        <v>1</v>
      </c>
      <c r="AW46">
        <v>2</v>
      </c>
      <c r="AX46">
        <v>34712981</v>
      </c>
      <c r="AY46">
        <v>1</v>
      </c>
      <c r="AZ46">
        <v>0</v>
      </c>
      <c r="BA46">
        <v>90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Y46*Source!I32</f>
        <v>2.16</v>
      </c>
      <c r="CY46">
        <f t="shared" si="0"/>
        <v>9.17</v>
      </c>
      <c r="CZ46">
        <f t="shared" si="1"/>
        <v>9.17</v>
      </c>
      <c r="DA46">
        <f t="shared" si="2"/>
        <v>1</v>
      </c>
      <c r="DB46">
        <v>0</v>
      </c>
    </row>
    <row r="47" spans="1:106" x14ac:dyDescent="0.2">
      <c r="A47">
        <f>ROW(Source!A32)</f>
        <v>32</v>
      </c>
      <c r="B47">
        <v>34712839</v>
      </c>
      <c r="C47">
        <v>34712976</v>
      </c>
      <c r="D47">
        <v>32163380</v>
      </c>
      <c r="E47">
        <v>1</v>
      </c>
      <c r="F47">
        <v>1</v>
      </c>
      <c r="G47">
        <v>1</v>
      </c>
      <c r="H47">
        <v>1</v>
      </c>
      <c r="I47" t="s">
        <v>229</v>
      </c>
      <c r="J47" t="s">
        <v>3</v>
      </c>
      <c r="K47" t="s">
        <v>230</v>
      </c>
      <c r="L47">
        <v>1191</v>
      </c>
      <c r="N47">
        <v>1013</v>
      </c>
      <c r="O47" t="s">
        <v>201</v>
      </c>
      <c r="P47" t="s">
        <v>201</v>
      </c>
      <c r="Q47">
        <v>1</v>
      </c>
      <c r="W47">
        <v>0</v>
      </c>
      <c r="X47">
        <v>1818203118</v>
      </c>
      <c r="Y47">
        <v>3.24</v>
      </c>
      <c r="AA47">
        <v>0</v>
      </c>
      <c r="AB47">
        <v>0</v>
      </c>
      <c r="AC47">
        <v>0</v>
      </c>
      <c r="AD47">
        <v>14.09</v>
      </c>
      <c r="AE47">
        <v>0</v>
      </c>
      <c r="AF47">
        <v>0</v>
      </c>
      <c r="AG47">
        <v>0</v>
      </c>
      <c r="AH47">
        <v>14.09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3.24</v>
      </c>
      <c r="AU47" t="s">
        <v>3</v>
      </c>
      <c r="AV47">
        <v>1</v>
      </c>
      <c r="AW47">
        <v>2</v>
      </c>
      <c r="AX47">
        <v>34712982</v>
      </c>
      <c r="AY47">
        <v>1</v>
      </c>
      <c r="AZ47">
        <v>0</v>
      </c>
      <c r="BA47">
        <v>91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Y47*Source!I32</f>
        <v>6.48</v>
      </c>
      <c r="CY47">
        <f t="shared" si="0"/>
        <v>14.09</v>
      </c>
      <c r="CZ47">
        <f t="shared" si="1"/>
        <v>14.09</v>
      </c>
      <c r="DA47">
        <f t="shared" si="2"/>
        <v>1</v>
      </c>
      <c r="DB47">
        <v>0</v>
      </c>
    </row>
    <row r="48" spans="1:106" x14ac:dyDescent="0.2">
      <c r="A48">
        <f>ROW(Source!A33)</f>
        <v>33</v>
      </c>
      <c r="B48">
        <v>34712840</v>
      </c>
      <c r="C48">
        <v>34712976</v>
      </c>
      <c r="D48">
        <v>32163577</v>
      </c>
      <c r="E48">
        <v>1</v>
      </c>
      <c r="F48">
        <v>1</v>
      </c>
      <c r="G48">
        <v>1</v>
      </c>
      <c r="H48">
        <v>1</v>
      </c>
      <c r="I48" t="s">
        <v>225</v>
      </c>
      <c r="J48" t="s">
        <v>3</v>
      </c>
      <c r="K48" t="s">
        <v>226</v>
      </c>
      <c r="L48">
        <v>1191</v>
      </c>
      <c r="N48">
        <v>1013</v>
      </c>
      <c r="O48" t="s">
        <v>201</v>
      </c>
      <c r="P48" t="s">
        <v>201</v>
      </c>
      <c r="Q48">
        <v>1</v>
      </c>
      <c r="W48">
        <v>0</v>
      </c>
      <c r="X48">
        <v>1197411217</v>
      </c>
      <c r="Y48">
        <v>1.08</v>
      </c>
      <c r="AA48">
        <v>0</v>
      </c>
      <c r="AB48">
        <v>0</v>
      </c>
      <c r="AC48">
        <v>0</v>
      </c>
      <c r="AD48">
        <v>176.05</v>
      </c>
      <c r="AE48">
        <v>0</v>
      </c>
      <c r="AF48">
        <v>0</v>
      </c>
      <c r="AG48">
        <v>0</v>
      </c>
      <c r="AH48">
        <v>9.6199999999999992</v>
      </c>
      <c r="AI48">
        <v>1</v>
      </c>
      <c r="AJ48">
        <v>1</v>
      </c>
      <c r="AK48">
        <v>1</v>
      </c>
      <c r="AL48">
        <v>18.3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1.08</v>
      </c>
      <c r="AU48" t="s">
        <v>3</v>
      </c>
      <c r="AV48">
        <v>1</v>
      </c>
      <c r="AW48">
        <v>2</v>
      </c>
      <c r="AX48">
        <v>34712980</v>
      </c>
      <c r="AY48">
        <v>1</v>
      </c>
      <c r="AZ48">
        <v>0</v>
      </c>
      <c r="BA48">
        <v>92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Y48*Source!I33</f>
        <v>2.16</v>
      </c>
      <c r="CY48">
        <f t="shared" si="0"/>
        <v>176.05</v>
      </c>
      <c r="CZ48">
        <f t="shared" si="1"/>
        <v>9.6199999999999992</v>
      </c>
      <c r="DA48">
        <f t="shared" si="2"/>
        <v>18.3</v>
      </c>
      <c r="DB48">
        <v>0</v>
      </c>
    </row>
    <row r="49" spans="1:106" x14ac:dyDescent="0.2">
      <c r="A49">
        <f>ROW(Source!A33)</f>
        <v>33</v>
      </c>
      <c r="B49">
        <v>34712840</v>
      </c>
      <c r="C49">
        <v>34712976</v>
      </c>
      <c r="D49">
        <v>32163326</v>
      </c>
      <c r="E49">
        <v>1</v>
      </c>
      <c r="F49">
        <v>1</v>
      </c>
      <c r="G49">
        <v>1</v>
      </c>
      <c r="H49">
        <v>1</v>
      </c>
      <c r="I49" t="s">
        <v>227</v>
      </c>
      <c r="J49" t="s">
        <v>3</v>
      </c>
      <c r="K49" t="s">
        <v>228</v>
      </c>
      <c r="L49">
        <v>1191</v>
      </c>
      <c r="N49">
        <v>1013</v>
      </c>
      <c r="O49" t="s">
        <v>201</v>
      </c>
      <c r="P49" t="s">
        <v>201</v>
      </c>
      <c r="Q49">
        <v>1</v>
      </c>
      <c r="W49">
        <v>0</v>
      </c>
      <c r="X49">
        <v>-1309109184</v>
      </c>
      <c r="Y49">
        <v>1.08</v>
      </c>
      <c r="AA49">
        <v>0</v>
      </c>
      <c r="AB49">
        <v>0</v>
      </c>
      <c r="AC49">
        <v>0</v>
      </c>
      <c r="AD49">
        <v>167.81</v>
      </c>
      <c r="AE49">
        <v>0</v>
      </c>
      <c r="AF49">
        <v>0</v>
      </c>
      <c r="AG49">
        <v>0</v>
      </c>
      <c r="AH49">
        <v>9.17</v>
      </c>
      <c r="AI49">
        <v>1</v>
      </c>
      <c r="AJ49">
        <v>1</v>
      </c>
      <c r="AK49">
        <v>1</v>
      </c>
      <c r="AL49">
        <v>18.3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1.08</v>
      </c>
      <c r="AU49" t="s">
        <v>3</v>
      </c>
      <c r="AV49">
        <v>1</v>
      </c>
      <c r="AW49">
        <v>2</v>
      </c>
      <c r="AX49">
        <v>34712981</v>
      </c>
      <c r="AY49">
        <v>1</v>
      </c>
      <c r="AZ49">
        <v>0</v>
      </c>
      <c r="BA49">
        <v>93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Y49*Source!I33</f>
        <v>2.16</v>
      </c>
      <c r="CY49">
        <f t="shared" si="0"/>
        <v>167.81</v>
      </c>
      <c r="CZ49">
        <f t="shared" si="1"/>
        <v>9.17</v>
      </c>
      <c r="DA49">
        <f t="shared" si="2"/>
        <v>18.3</v>
      </c>
      <c r="DB49">
        <v>0</v>
      </c>
    </row>
    <row r="50" spans="1:106" x14ac:dyDescent="0.2">
      <c r="A50">
        <f>ROW(Source!A33)</f>
        <v>33</v>
      </c>
      <c r="B50">
        <v>34712840</v>
      </c>
      <c r="C50">
        <v>34712976</v>
      </c>
      <c r="D50">
        <v>32163380</v>
      </c>
      <c r="E50">
        <v>1</v>
      </c>
      <c r="F50">
        <v>1</v>
      </c>
      <c r="G50">
        <v>1</v>
      </c>
      <c r="H50">
        <v>1</v>
      </c>
      <c r="I50" t="s">
        <v>229</v>
      </c>
      <c r="J50" t="s">
        <v>3</v>
      </c>
      <c r="K50" t="s">
        <v>230</v>
      </c>
      <c r="L50">
        <v>1191</v>
      </c>
      <c r="N50">
        <v>1013</v>
      </c>
      <c r="O50" t="s">
        <v>201</v>
      </c>
      <c r="P50" t="s">
        <v>201</v>
      </c>
      <c r="Q50">
        <v>1</v>
      </c>
      <c r="W50">
        <v>0</v>
      </c>
      <c r="X50">
        <v>1818203118</v>
      </c>
      <c r="Y50">
        <v>3.24</v>
      </c>
      <c r="AA50">
        <v>0</v>
      </c>
      <c r="AB50">
        <v>0</v>
      </c>
      <c r="AC50">
        <v>0</v>
      </c>
      <c r="AD50">
        <v>257.85000000000002</v>
      </c>
      <c r="AE50">
        <v>0</v>
      </c>
      <c r="AF50">
        <v>0</v>
      </c>
      <c r="AG50">
        <v>0</v>
      </c>
      <c r="AH50">
        <v>14.09</v>
      </c>
      <c r="AI50">
        <v>1</v>
      </c>
      <c r="AJ50">
        <v>1</v>
      </c>
      <c r="AK50">
        <v>1</v>
      </c>
      <c r="AL50">
        <v>18.3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3.24</v>
      </c>
      <c r="AU50" t="s">
        <v>3</v>
      </c>
      <c r="AV50">
        <v>1</v>
      </c>
      <c r="AW50">
        <v>2</v>
      </c>
      <c r="AX50">
        <v>34712982</v>
      </c>
      <c r="AY50">
        <v>1</v>
      </c>
      <c r="AZ50">
        <v>0</v>
      </c>
      <c r="BA50">
        <v>94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Y50*Source!I33</f>
        <v>6.48</v>
      </c>
      <c r="CY50">
        <f t="shared" si="0"/>
        <v>257.85000000000002</v>
      </c>
      <c r="CZ50">
        <f t="shared" si="1"/>
        <v>14.09</v>
      </c>
      <c r="DA50">
        <f t="shared" si="2"/>
        <v>18.3</v>
      </c>
      <c r="DB50">
        <v>0</v>
      </c>
    </row>
    <row r="51" spans="1:106" x14ac:dyDescent="0.2">
      <c r="A51">
        <f>ROW(Source!A34)</f>
        <v>34</v>
      </c>
      <c r="B51">
        <v>34712839</v>
      </c>
      <c r="C51">
        <v>34713327</v>
      </c>
      <c r="D51">
        <v>31725395</v>
      </c>
      <c r="E51">
        <v>1</v>
      </c>
      <c r="F51">
        <v>1</v>
      </c>
      <c r="G51">
        <v>1</v>
      </c>
      <c r="H51">
        <v>1</v>
      </c>
      <c r="I51" t="s">
        <v>231</v>
      </c>
      <c r="J51" t="s">
        <v>3</v>
      </c>
      <c r="K51" t="s">
        <v>232</v>
      </c>
      <c r="L51">
        <v>1191</v>
      </c>
      <c r="N51">
        <v>1013</v>
      </c>
      <c r="O51" t="s">
        <v>201</v>
      </c>
      <c r="P51" t="s">
        <v>201</v>
      </c>
      <c r="Q51">
        <v>1</v>
      </c>
      <c r="W51">
        <v>0</v>
      </c>
      <c r="X51">
        <v>912892513</v>
      </c>
      <c r="Y51">
        <v>2.3199999999999998</v>
      </c>
      <c r="AA51">
        <v>0</v>
      </c>
      <c r="AB51">
        <v>0</v>
      </c>
      <c r="AC51">
        <v>0</v>
      </c>
      <c r="AD51">
        <v>9.92</v>
      </c>
      <c r="AE51">
        <v>0</v>
      </c>
      <c r="AF51">
        <v>0</v>
      </c>
      <c r="AG51">
        <v>0</v>
      </c>
      <c r="AH51">
        <v>9.92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2.3199999999999998</v>
      </c>
      <c r="AU51" t="s">
        <v>3</v>
      </c>
      <c r="AV51">
        <v>1</v>
      </c>
      <c r="AW51">
        <v>2</v>
      </c>
      <c r="AX51">
        <v>34713328</v>
      </c>
      <c r="AY51">
        <v>1</v>
      </c>
      <c r="AZ51">
        <v>0</v>
      </c>
      <c r="BA51">
        <v>95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Y51*Source!I34</f>
        <v>2.3199999999999998</v>
      </c>
      <c r="CY51">
        <f t="shared" si="0"/>
        <v>9.92</v>
      </c>
      <c r="CZ51">
        <f t="shared" si="1"/>
        <v>9.92</v>
      </c>
      <c r="DA51">
        <f t="shared" si="2"/>
        <v>1</v>
      </c>
      <c r="DB51">
        <v>0</v>
      </c>
    </row>
    <row r="52" spans="1:106" x14ac:dyDescent="0.2">
      <c r="A52">
        <f>ROW(Source!A34)</f>
        <v>34</v>
      </c>
      <c r="B52">
        <v>34712839</v>
      </c>
      <c r="C52">
        <v>34713327</v>
      </c>
      <c r="D52">
        <v>31709492</v>
      </c>
      <c r="E52">
        <v>1</v>
      </c>
      <c r="F52">
        <v>1</v>
      </c>
      <c r="G52">
        <v>1</v>
      </c>
      <c r="H52">
        <v>1</v>
      </c>
      <c r="I52" t="s">
        <v>202</v>
      </c>
      <c r="J52" t="s">
        <v>3</v>
      </c>
      <c r="K52" t="s">
        <v>203</v>
      </c>
      <c r="L52">
        <v>1191</v>
      </c>
      <c r="N52">
        <v>1013</v>
      </c>
      <c r="O52" t="s">
        <v>201</v>
      </c>
      <c r="P52" t="s">
        <v>201</v>
      </c>
      <c r="Q52">
        <v>1</v>
      </c>
      <c r="W52">
        <v>0</v>
      </c>
      <c r="X52">
        <v>-1417349443</v>
      </c>
      <c r="Y52">
        <v>0.28000000000000003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0.28000000000000003</v>
      </c>
      <c r="AU52" t="s">
        <v>3</v>
      </c>
      <c r="AV52">
        <v>2</v>
      </c>
      <c r="AW52">
        <v>2</v>
      </c>
      <c r="AX52">
        <v>34713329</v>
      </c>
      <c r="AY52">
        <v>1</v>
      </c>
      <c r="AZ52">
        <v>0</v>
      </c>
      <c r="BA52">
        <v>96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Y52*Source!I34</f>
        <v>0.28000000000000003</v>
      </c>
      <c r="CY52">
        <f t="shared" si="0"/>
        <v>0</v>
      </c>
      <c r="CZ52">
        <f t="shared" si="1"/>
        <v>0</v>
      </c>
      <c r="DA52">
        <f t="shared" si="2"/>
        <v>1</v>
      </c>
      <c r="DB52">
        <v>0</v>
      </c>
    </row>
    <row r="53" spans="1:106" x14ac:dyDescent="0.2">
      <c r="A53">
        <f>ROW(Source!A34)</f>
        <v>34</v>
      </c>
      <c r="B53">
        <v>34712839</v>
      </c>
      <c r="C53">
        <v>34713327</v>
      </c>
      <c r="D53">
        <v>31526753</v>
      </c>
      <c r="E53">
        <v>1</v>
      </c>
      <c r="F53">
        <v>1</v>
      </c>
      <c r="G53">
        <v>1</v>
      </c>
      <c r="H53">
        <v>2</v>
      </c>
      <c r="I53" t="s">
        <v>204</v>
      </c>
      <c r="J53" t="s">
        <v>205</v>
      </c>
      <c r="K53" t="s">
        <v>206</v>
      </c>
      <c r="L53">
        <v>1368</v>
      </c>
      <c r="N53">
        <v>1011</v>
      </c>
      <c r="O53" t="s">
        <v>207</v>
      </c>
      <c r="P53" t="s">
        <v>207</v>
      </c>
      <c r="Q53">
        <v>1</v>
      </c>
      <c r="W53">
        <v>0</v>
      </c>
      <c r="X53">
        <v>-1718674368</v>
      </c>
      <c r="Y53">
        <v>0.14000000000000001</v>
      </c>
      <c r="AA53">
        <v>0</v>
      </c>
      <c r="AB53">
        <v>111.99</v>
      </c>
      <c r="AC53">
        <v>13.5</v>
      </c>
      <c r="AD53">
        <v>0</v>
      </c>
      <c r="AE53">
        <v>0</v>
      </c>
      <c r="AF53">
        <v>111.99</v>
      </c>
      <c r="AG53">
        <v>13.5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0.14000000000000001</v>
      </c>
      <c r="AU53" t="s">
        <v>3</v>
      </c>
      <c r="AV53">
        <v>0</v>
      </c>
      <c r="AW53">
        <v>2</v>
      </c>
      <c r="AX53">
        <v>34713330</v>
      </c>
      <c r="AY53">
        <v>1</v>
      </c>
      <c r="AZ53">
        <v>0</v>
      </c>
      <c r="BA53">
        <v>97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Y53*Source!I34</f>
        <v>0.14000000000000001</v>
      </c>
      <c r="CY53">
        <f>AB53</f>
        <v>111.99</v>
      </c>
      <c r="CZ53">
        <f>AF53</f>
        <v>111.99</v>
      </c>
      <c r="DA53">
        <f>AJ53</f>
        <v>1</v>
      </c>
      <c r="DB53">
        <v>0</v>
      </c>
    </row>
    <row r="54" spans="1:106" x14ac:dyDescent="0.2">
      <c r="A54">
        <f>ROW(Source!A34)</f>
        <v>34</v>
      </c>
      <c r="B54">
        <v>34712839</v>
      </c>
      <c r="C54">
        <v>34713327</v>
      </c>
      <c r="D54">
        <v>31528142</v>
      </c>
      <c r="E54">
        <v>1</v>
      </c>
      <c r="F54">
        <v>1</v>
      </c>
      <c r="G54">
        <v>1</v>
      </c>
      <c r="H54">
        <v>2</v>
      </c>
      <c r="I54" t="s">
        <v>211</v>
      </c>
      <c r="J54" t="s">
        <v>212</v>
      </c>
      <c r="K54" t="s">
        <v>213</v>
      </c>
      <c r="L54">
        <v>1368</v>
      </c>
      <c r="N54">
        <v>1011</v>
      </c>
      <c r="O54" t="s">
        <v>207</v>
      </c>
      <c r="P54" t="s">
        <v>207</v>
      </c>
      <c r="Q54">
        <v>1</v>
      </c>
      <c r="W54">
        <v>0</v>
      </c>
      <c r="X54">
        <v>1372534845</v>
      </c>
      <c r="Y54">
        <v>0.14000000000000001</v>
      </c>
      <c r="AA54">
        <v>0</v>
      </c>
      <c r="AB54">
        <v>65.709999999999994</v>
      </c>
      <c r="AC54">
        <v>11.6</v>
      </c>
      <c r="AD54">
        <v>0</v>
      </c>
      <c r="AE54">
        <v>0</v>
      </c>
      <c r="AF54">
        <v>65.709999999999994</v>
      </c>
      <c r="AG54">
        <v>11.6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0.14000000000000001</v>
      </c>
      <c r="AU54" t="s">
        <v>3</v>
      </c>
      <c r="AV54">
        <v>0</v>
      </c>
      <c r="AW54">
        <v>2</v>
      </c>
      <c r="AX54">
        <v>34713331</v>
      </c>
      <c r="AY54">
        <v>1</v>
      </c>
      <c r="AZ54">
        <v>0</v>
      </c>
      <c r="BA54">
        <v>98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Y54*Source!I34</f>
        <v>0.14000000000000001</v>
      </c>
      <c r="CY54">
        <f>AB54</f>
        <v>65.709999999999994</v>
      </c>
      <c r="CZ54">
        <f>AF54</f>
        <v>65.709999999999994</v>
      </c>
      <c r="DA54">
        <f>AJ54</f>
        <v>1</v>
      </c>
      <c r="DB54">
        <v>0</v>
      </c>
    </row>
    <row r="55" spans="1:106" x14ac:dyDescent="0.2">
      <c r="A55">
        <f>ROW(Source!A34)</f>
        <v>34</v>
      </c>
      <c r="B55">
        <v>34712839</v>
      </c>
      <c r="C55">
        <v>34713327</v>
      </c>
      <c r="D55">
        <v>31528446</v>
      </c>
      <c r="E55">
        <v>1</v>
      </c>
      <c r="F55">
        <v>1</v>
      </c>
      <c r="G55">
        <v>1</v>
      </c>
      <c r="H55">
        <v>2</v>
      </c>
      <c r="I55" t="s">
        <v>217</v>
      </c>
      <c r="J55" t="s">
        <v>218</v>
      </c>
      <c r="K55" t="s">
        <v>219</v>
      </c>
      <c r="L55">
        <v>1368</v>
      </c>
      <c r="N55">
        <v>1011</v>
      </c>
      <c r="O55" t="s">
        <v>207</v>
      </c>
      <c r="P55" t="s">
        <v>207</v>
      </c>
      <c r="Q55">
        <v>1</v>
      </c>
      <c r="W55">
        <v>0</v>
      </c>
      <c r="X55">
        <v>-353815937</v>
      </c>
      <c r="Y55">
        <v>0.82</v>
      </c>
      <c r="AA55">
        <v>0</v>
      </c>
      <c r="AB55">
        <v>8.1</v>
      </c>
      <c r="AC55">
        <v>0</v>
      </c>
      <c r="AD55">
        <v>0</v>
      </c>
      <c r="AE55">
        <v>0</v>
      </c>
      <c r="AF55">
        <v>8.1</v>
      </c>
      <c r="AG55">
        <v>0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0.82</v>
      </c>
      <c r="AU55" t="s">
        <v>3</v>
      </c>
      <c r="AV55">
        <v>0</v>
      </c>
      <c r="AW55">
        <v>2</v>
      </c>
      <c r="AX55">
        <v>34713332</v>
      </c>
      <c r="AY55">
        <v>1</v>
      </c>
      <c r="AZ55">
        <v>0</v>
      </c>
      <c r="BA55">
        <v>99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Y55*Source!I34</f>
        <v>0.82</v>
      </c>
      <c r="CY55">
        <f>AB55</f>
        <v>8.1</v>
      </c>
      <c r="CZ55">
        <f>AF55</f>
        <v>8.1</v>
      </c>
      <c r="DA55">
        <f>AJ55</f>
        <v>1</v>
      </c>
      <c r="DB55">
        <v>0</v>
      </c>
    </row>
    <row r="56" spans="1:106" x14ac:dyDescent="0.2">
      <c r="A56">
        <f>ROW(Source!A35)</f>
        <v>35</v>
      </c>
      <c r="B56">
        <v>34712840</v>
      </c>
      <c r="C56">
        <v>34713327</v>
      </c>
      <c r="D56">
        <v>31725395</v>
      </c>
      <c r="E56">
        <v>1</v>
      </c>
      <c r="F56">
        <v>1</v>
      </c>
      <c r="G56">
        <v>1</v>
      </c>
      <c r="H56">
        <v>1</v>
      </c>
      <c r="I56" t="s">
        <v>231</v>
      </c>
      <c r="J56" t="s">
        <v>3</v>
      </c>
      <c r="K56" t="s">
        <v>232</v>
      </c>
      <c r="L56">
        <v>1191</v>
      </c>
      <c r="N56">
        <v>1013</v>
      </c>
      <c r="O56" t="s">
        <v>201</v>
      </c>
      <c r="P56" t="s">
        <v>201</v>
      </c>
      <c r="Q56">
        <v>1</v>
      </c>
      <c r="W56">
        <v>0</v>
      </c>
      <c r="X56">
        <v>912892513</v>
      </c>
      <c r="Y56">
        <v>2.3199999999999998</v>
      </c>
      <c r="AA56">
        <v>0</v>
      </c>
      <c r="AB56">
        <v>0</v>
      </c>
      <c r="AC56">
        <v>0</v>
      </c>
      <c r="AD56">
        <v>181.54</v>
      </c>
      <c r="AE56">
        <v>0</v>
      </c>
      <c r="AF56">
        <v>0</v>
      </c>
      <c r="AG56">
        <v>0</v>
      </c>
      <c r="AH56">
        <v>9.92</v>
      </c>
      <c r="AI56">
        <v>1</v>
      </c>
      <c r="AJ56">
        <v>1</v>
      </c>
      <c r="AK56">
        <v>1</v>
      </c>
      <c r="AL56">
        <v>18.3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2.3199999999999998</v>
      </c>
      <c r="AU56" t="s">
        <v>3</v>
      </c>
      <c r="AV56">
        <v>1</v>
      </c>
      <c r="AW56">
        <v>2</v>
      </c>
      <c r="AX56">
        <v>34713328</v>
      </c>
      <c r="AY56">
        <v>1</v>
      </c>
      <c r="AZ56">
        <v>0</v>
      </c>
      <c r="BA56">
        <v>105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Y56*Source!I35</f>
        <v>2.3199999999999998</v>
      </c>
      <c r="CY56">
        <f>AD56</f>
        <v>181.54</v>
      </c>
      <c r="CZ56">
        <f>AH56</f>
        <v>9.92</v>
      </c>
      <c r="DA56">
        <f>AL56</f>
        <v>18.3</v>
      </c>
      <c r="DB56">
        <v>0</v>
      </c>
    </row>
    <row r="57" spans="1:106" x14ac:dyDescent="0.2">
      <c r="A57">
        <f>ROW(Source!A35)</f>
        <v>35</v>
      </c>
      <c r="B57">
        <v>34712840</v>
      </c>
      <c r="C57">
        <v>34713327</v>
      </c>
      <c r="D57">
        <v>31709492</v>
      </c>
      <c r="E57">
        <v>1</v>
      </c>
      <c r="F57">
        <v>1</v>
      </c>
      <c r="G57">
        <v>1</v>
      </c>
      <c r="H57">
        <v>1</v>
      </c>
      <c r="I57" t="s">
        <v>202</v>
      </c>
      <c r="J57" t="s">
        <v>3</v>
      </c>
      <c r="K57" t="s">
        <v>203</v>
      </c>
      <c r="L57">
        <v>1191</v>
      </c>
      <c r="N57">
        <v>1013</v>
      </c>
      <c r="O57" t="s">
        <v>201</v>
      </c>
      <c r="P57" t="s">
        <v>201</v>
      </c>
      <c r="Q57">
        <v>1</v>
      </c>
      <c r="W57">
        <v>0</v>
      </c>
      <c r="X57">
        <v>-1417349443</v>
      </c>
      <c r="Y57">
        <v>0.28000000000000003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18.3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0.28000000000000003</v>
      </c>
      <c r="AU57" t="s">
        <v>3</v>
      </c>
      <c r="AV57">
        <v>2</v>
      </c>
      <c r="AW57">
        <v>2</v>
      </c>
      <c r="AX57">
        <v>34713329</v>
      </c>
      <c r="AY57">
        <v>1</v>
      </c>
      <c r="AZ57">
        <v>0</v>
      </c>
      <c r="BA57">
        <v>106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Y57*Source!I35</f>
        <v>0.28000000000000003</v>
      </c>
      <c r="CY57">
        <f>AD57</f>
        <v>0</v>
      </c>
      <c r="CZ57">
        <f>AH57</f>
        <v>0</v>
      </c>
      <c r="DA57">
        <f>AL57</f>
        <v>1</v>
      </c>
      <c r="DB57">
        <v>0</v>
      </c>
    </row>
    <row r="58" spans="1:106" x14ac:dyDescent="0.2">
      <c r="A58">
        <f>ROW(Source!A35)</f>
        <v>35</v>
      </c>
      <c r="B58">
        <v>34712840</v>
      </c>
      <c r="C58">
        <v>34713327</v>
      </c>
      <c r="D58">
        <v>31526753</v>
      </c>
      <c r="E58">
        <v>1</v>
      </c>
      <c r="F58">
        <v>1</v>
      </c>
      <c r="G58">
        <v>1</v>
      </c>
      <c r="H58">
        <v>2</v>
      </c>
      <c r="I58" t="s">
        <v>204</v>
      </c>
      <c r="J58" t="s">
        <v>205</v>
      </c>
      <c r="K58" t="s">
        <v>206</v>
      </c>
      <c r="L58">
        <v>1368</v>
      </c>
      <c r="N58">
        <v>1011</v>
      </c>
      <c r="O58" t="s">
        <v>207</v>
      </c>
      <c r="P58" t="s">
        <v>207</v>
      </c>
      <c r="Q58">
        <v>1</v>
      </c>
      <c r="W58">
        <v>0</v>
      </c>
      <c r="X58">
        <v>-1718674368</v>
      </c>
      <c r="Y58">
        <v>0.14000000000000001</v>
      </c>
      <c r="AA58">
        <v>0</v>
      </c>
      <c r="AB58">
        <v>1399.88</v>
      </c>
      <c r="AC58">
        <v>247.05</v>
      </c>
      <c r="AD58">
        <v>0</v>
      </c>
      <c r="AE58">
        <v>0</v>
      </c>
      <c r="AF58">
        <v>111.99</v>
      </c>
      <c r="AG58">
        <v>13.5</v>
      </c>
      <c r="AH58">
        <v>0</v>
      </c>
      <c r="AI58">
        <v>1</v>
      </c>
      <c r="AJ58">
        <v>12.5</v>
      </c>
      <c r="AK58">
        <v>18.3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0.14000000000000001</v>
      </c>
      <c r="AU58" t="s">
        <v>3</v>
      </c>
      <c r="AV58">
        <v>0</v>
      </c>
      <c r="AW58">
        <v>2</v>
      </c>
      <c r="AX58">
        <v>34713330</v>
      </c>
      <c r="AY58">
        <v>1</v>
      </c>
      <c r="AZ58">
        <v>0</v>
      </c>
      <c r="BA58">
        <v>107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Y58*Source!I35</f>
        <v>0.14000000000000001</v>
      </c>
      <c r="CY58">
        <f>AB58</f>
        <v>1399.88</v>
      </c>
      <c r="CZ58">
        <f>AF58</f>
        <v>111.99</v>
      </c>
      <c r="DA58">
        <f>AJ58</f>
        <v>12.5</v>
      </c>
      <c r="DB58">
        <v>0</v>
      </c>
    </row>
    <row r="59" spans="1:106" x14ac:dyDescent="0.2">
      <c r="A59">
        <f>ROW(Source!A35)</f>
        <v>35</v>
      </c>
      <c r="B59">
        <v>34712840</v>
      </c>
      <c r="C59">
        <v>34713327</v>
      </c>
      <c r="D59">
        <v>31528142</v>
      </c>
      <c r="E59">
        <v>1</v>
      </c>
      <c r="F59">
        <v>1</v>
      </c>
      <c r="G59">
        <v>1</v>
      </c>
      <c r="H59">
        <v>2</v>
      </c>
      <c r="I59" t="s">
        <v>211</v>
      </c>
      <c r="J59" t="s">
        <v>212</v>
      </c>
      <c r="K59" t="s">
        <v>213</v>
      </c>
      <c r="L59">
        <v>1368</v>
      </c>
      <c r="N59">
        <v>1011</v>
      </c>
      <c r="O59" t="s">
        <v>207</v>
      </c>
      <c r="P59" t="s">
        <v>207</v>
      </c>
      <c r="Q59">
        <v>1</v>
      </c>
      <c r="W59">
        <v>0</v>
      </c>
      <c r="X59">
        <v>1372534845</v>
      </c>
      <c r="Y59">
        <v>0.14000000000000001</v>
      </c>
      <c r="AA59">
        <v>0</v>
      </c>
      <c r="AB59">
        <v>821.38</v>
      </c>
      <c r="AC59">
        <v>212.28</v>
      </c>
      <c r="AD59">
        <v>0</v>
      </c>
      <c r="AE59">
        <v>0</v>
      </c>
      <c r="AF59">
        <v>65.709999999999994</v>
      </c>
      <c r="AG59">
        <v>11.6</v>
      </c>
      <c r="AH59">
        <v>0</v>
      </c>
      <c r="AI59">
        <v>1</v>
      </c>
      <c r="AJ59">
        <v>12.5</v>
      </c>
      <c r="AK59">
        <v>18.3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0.14000000000000001</v>
      </c>
      <c r="AU59" t="s">
        <v>3</v>
      </c>
      <c r="AV59">
        <v>0</v>
      </c>
      <c r="AW59">
        <v>2</v>
      </c>
      <c r="AX59">
        <v>34713331</v>
      </c>
      <c r="AY59">
        <v>1</v>
      </c>
      <c r="AZ59">
        <v>0</v>
      </c>
      <c r="BA59">
        <v>108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Y59*Source!I35</f>
        <v>0.14000000000000001</v>
      </c>
      <c r="CY59">
        <f>AB59</f>
        <v>821.38</v>
      </c>
      <c r="CZ59">
        <f>AF59</f>
        <v>65.709999999999994</v>
      </c>
      <c r="DA59">
        <f>AJ59</f>
        <v>12.5</v>
      </c>
      <c r="DB59">
        <v>0</v>
      </c>
    </row>
    <row r="60" spans="1:106" x14ac:dyDescent="0.2">
      <c r="A60">
        <f>ROW(Source!A35)</f>
        <v>35</v>
      </c>
      <c r="B60">
        <v>34712840</v>
      </c>
      <c r="C60">
        <v>34713327</v>
      </c>
      <c r="D60">
        <v>31528446</v>
      </c>
      <c r="E60">
        <v>1</v>
      </c>
      <c r="F60">
        <v>1</v>
      </c>
      <c r="G60">
        <v>1</v>
      </c>
      <c r="H60">
        <v>2</v>
      </c>
      <c r="I60" t="s">
        <v>217</v>
      </c>
      <c r="J60" t="s">
        <v>218</v>
      </c>
      <c r="K60" t="s">
        <v>219</v>
      </c>
      <c r="L60">
        <v>1368</v>
      </c>
      <c r="N60">
        <v>1011</v>
      </c>
      <c r="O60" t="s">
        <v>207</v>
      </c>
      <c r="P60" t="s">
        <v>207</v>
      </c>
      <c r="Q60">
        <v>1</v>
      </c>
      <c r="W60">
        <v>0</v>
      </c>
      <c r="X60">
        <v>-353815937</v>
      </c>
      <c r="Y60">
        <v>0.82</v>
      </c>
      <c r="AA60">
        <v>0</v>
      </c>
      <c r="AB60">
        <v>101.25</v>
      </c>
      <c r="AC60">
        <v>0</v>
      </c>
      <c r="AD60">
        <v>0</v>
      </c>
      <c r="AE60">
        <v>0</v>
      </c>
      <c r="AF60">
        <v>8.1</v>
      </c>
      <c r="AG60">
        <v>0</v>
      </c>
      <c r="AH60">
        <v>0</v>
      </c>
      <c r="AI60">
        <v>1</v>
      </c>
      <c r="AJ60">
        <v>12.5</v>
      </c>
      <c r="AK60">
        <v>18.3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0.82</v>
      </c>
      <c r="AU60" t="s">
        <v>3</v>
      </c>
      <c r="AV60">
        <v>0</v>
      </c>
      <c r="AW60">
        <v>2</v>
      </c>
      <c r="AX60">
        <v>34713332</v>
      </c>
      <c r="AY60">
        <v>1</v>
      </c>
      <c r="AZ60">
        <v>0</v>
      </c>
      <c r="BA60">
        <v>109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Y60*Source!I35</f>
        <v>0.82</v>
      </c>
      <c r="CY60">
        <f>AB60</f>
        <v>101.25</v>
      </c>
      <c r="CZ60">
        <f>AF60</f>
        <v>8.1</v>
      </c>
      <c r="DA60">
        <f>AJ60</f>
        <v>12.5</v>
      </c>
      <c r="DB60">
        <v>0</v>
      </c>
    </row>
    <row r="61" spans="1:106" x14ac:dyDescent="0.2">
      <c r="A61">
        <f>ROW(Source!A36)</f>
        <v>36</v>
      </c>
      <c r="B61">
        <v>34712839</v>
      </c>
      <c r="C61">
        <v>34713164</v>
      </c>
      <c r="D61">
        <v>32163577</v>
      </c>
      <c r="E61">
        <v>1</v>
      </c>
      <c r="F61">
        <v>1</v>
      </c>
      <c r="G61">
        <v>1</v>
      </c>
      <c r="H61">
        <v>1</v>
      </c>
      <c r="I61" t="s">
        <v>225</v>
      </c>
      <c r="J61" t="s">
        <v>3</v>
      </c>
      <c r="K61" t="s">
        <v>226</v>
      </c>
      <c r="L61">
        <v>1191</v>
      </c>
      <c r="N61">
        <v>1013</v>
      </c>
      <c r="O61" t="s">
        <v>201</v>
      </c>
      <c r="P61" t="s">
        <v>201</v>
      </c>
      <c r="Q61">
        <v>1</v>
      </c>
      <c r="W61">
        <v>0</v>
      </c>
      <c r="X61">
        <v>1197411217</v>
      </c>
      <c r="Y61">
        <v>4.32</v>
      </c>
      <c r="AA61">
        <v>0</v>
      </c>
      <c r="AB61">
        <v>0</v>
      </c>
      <c r="AC61">
        <v>0</v>
      </c>
      <c r="AD61">
        <v>9.6199999999999992</v>
      </c>
      <c r="AE61">
        <v>0</v>
      </c>
      <c r="AF61">
        <v>0</v>
      </c>
      <c r="AG61">
        <v>0</v>
      </c>
      <c r="AH61">
        <v>9.6199999999999992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4.32</v>
      </c>
      <c r="AU61" t="s">
        <v>3</v>
      </c>
      <c r="AV61">
        <v>1</v>
      </c>
      <c r="AW61">
        <v>2</v>
      </c>
      <c r="AX61">
        <v>34713165</v>
      </c>
      <c r="AY61">
        <v>1</v>
      </c>
      <c r="AZ61">
        <v>0</v>
      </c>
      <c r="BA61">
        <v>115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Y61*Source!I36</f>
        <v>4.32</v>
      </c>
      <c r="CY61">
        <f t="shared" ref="CY61:CY70" si="3">AD61</f>
        <v>9.6199999999999992</v>
      </c>
      <c r="CZ61">
        <f t="shared" ref="CZ61:CZ70" si="4">AH61</f>
        <v>9.6199999999999992</v>
      </c>
      <c r="DA61">
        <f t="shared" ref="DA61:DA70" si="5">AL61</f>
        <v>1</v>
      </c>
      <c r="DB61">
        <v>0</v>
      </c>
    </row>
    <row r="62" spans="1:106" x14ac:dyDescent="0.2">
      <c r="A62">
        <f>ROW(Source!A36)</f>
        <v>36</v>
      </c>
      <c r="B62">
        <v>34712839</v>
      </c>
      <c r="C62">
        <v>34713164</v>
      </c>
      <c r="D62">
        <v>32163326</v>
      </c>
      <c r="E62">
        <v>1</v>
      </c>
      <c r="F62">
        <v>1</v>
      </c>
      <c r="G62">
        <v>1</v>
      </c>
      <c r="H62">
        <v>1</v>
      </c>
      <c r="I62" t="s">
        <v>227</v>
      </c>
      <c r="J62" t="s">
        <v>3</v>
      </c>
      <c r="K62" t="s">
        <v>228</v>
      </c>
      <c r="L62">
        <v>1191</v>
      </c>
      <c r="N62">
        <v>1013</v>
      </c>
      <c r="O62" t="s">
        <v>201</v>
      </c>
      <c r="P62" t="s">
        <v>201</v>
      </c>
      <c r="Q62">
        <v>1</v>
      </c>
      <c r="W62">
        <v>0</v>
      </c>
      <c r="X62">
        <v>-1309109184</v>
      </c>
      <c r="Y62">
        <v>4.32</v>
      </c>
      <c r="AA62">
        <v>0</v>
      </c>
      <c r="AB62">
        <v>0</v>
      </c>
      <c r="AC62">
        <v>0</v>
      </c>
      <c r="AD62">
        <v>9.17</v>
      </c>
      <c r="AE62">
        <v>0</v>
      </c>
      <c r="AF62">
        <v>0</v>
      </c>
      <c r="AG62">
        <v>0</v>
      </c>
      <c r="AH62">
        <v>9.17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4.32</v>
      </c>
      <c r="AU62" t="s">
        <v>3</v>
      </c>
      <c r="AV62">
        <v>1</v>
      </c>
      <c r="AW62">
        <v>2</v>
      </c>
      <c r="AX62">
        <v>34713166</v>
      </c>
      <c r="AY62">
        <v>1</v>
      </c>
      <c r="AZ62">
        <v>0</v>
      </c>
      <c r="BA62">
        <v>116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Y62*Source!I36</f>
        <v>4.32</v>
      </c>
      <c r="CY62">
        <f t="shared" si="3"/>
        <v>9.17</v>
      </c>
      <c r="CZ62">
        <f t="shared" si="4"/>
        <v>9.17</v>
      </c>
      <c r="DA62">
        <f t="shared" si="5"/>
        <v>1</v>
      </c>
      <c r="DB62">
        <v>0</v>
      </c>
    </row>
    <row r="63" spans="1:106" x14ac:dyDescent="0.2">
      <c r="A63">
        <f>ROW(Source!A36)</f>
        <v>36</v>
      </c>
      <c r="B63">
        <v>34712839</v>
      </c>
      <c r="C63">
        <v>34713164</v>
      </c>
      <c r="D63">
        <v>32163380</v>
      </c>
      <c r="E63">
        <v>1</v>
      </c>
      <c r="F63">
        <v>1</v>
      </c>
      <c r="G63">
        <v>1</v>
      </c>
      <c r="H63">
        <v>1</v>
      </c>
      <c r="I63" t="s">
        <v>229</v>
      </c>
      <c r="J63" t="s">
        <v>3</v>
      </c>
      <c r="K63" t="s">
        <v>230</v>
      </c>
      <c r="L63">
        <v>1191</v>
      </c>
      <c r="N63">
        <v>1013</v>
      </c>
      <c r="O63" t="s">
        <v>201</v>
      </c>
      <c r="P63" t="s">
        <v>201</v>
      </c>
      <c r="Q63">
        <v>1</v>
      </c>
      <c r="W63">
        <v>0</v>
      </c>
      <c r="X63">
        <v>1818203118</v>
      </c>
      <c r="Y63">
        <v>12.96</v>
      </c>
      <c r="AA63">
        <v>0</v>
      </c>
      <c r="AB63">
        <v>0</v>
      </c>
      <c r="AC63">
        <v>0</v>
      </c>
      <c r="AD63">
        <v>14.09</v>
      </c>
      <c r="AE63">
        <v>0</v>
      </c>
      <c r="AF63">
        <v>0</v>
      </c>
      <c r="AG63">
        <v>0</v>
      </c>
      <c r="AH63">
        <v>14.09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12.96</v>
      </c>
      <c r="AU63" t="s">
        <v>3</v>
      </c>
      <c r="AV63">
        <v>1</v>
      </c>
      <c r="AW63">
        <v>2</v>
      </c>
      <c r="AX63">
        <v>34713167</v>
      </c>
      <c r="AY63">
        <v>1</v>
      </c>
      <c r="AZ63">
        <v>0</v>
      </c>
      <c r="BA63">
        <v>117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Y63*Source!I36</f>
        <v>12.96</v>
      </c>
      <c r="CY63">
        <f t="shared" si="3"/>
        <v>14.09</v>
      </c>
      <c r="CZ63">
        <f t="shared" si="4"/>
        <v>14.09</v>
      </c>
      <c r="DA63">
        <f t="shared" si="5"/>
        <v>1</v>
      </c>
      <c r="DB63">
        <v>0</v>
      </c>
    </row>
    <row r="64" spans="1:106" x14ac:dyDescent="0.2">
      <c r="A64">
        <f>ROW(Source!A37)</f>
        <v>37</v>
      </c>
      <c r="B64">
        <v>34712840</v>
      </c>
      <c r="C64">
        <v>34713164</v>
      </c>
      <c r="D64">
        <v>32163577</v>
      </c>
      <c r="E64">
        <v>1</v>
      </c>
      <c r="F64">
        <v>1</v>
      </c>
      <c r="G64">
        <v>1</v>
      </c>
      <c r="H64">
        <v>1</v>
      </c>
      <c r="I64" t="s">
        <v>225</v>
      </c>
      <c r="J64" t="s">
        <v>3</v>
      </c>
      <c r="K64" t="s">
        <v>226</v>
      </c>
      <c r="L64">
        <v>1191</v>
      </c>
      <c r="N64">
        <v>1013</v>
      </c>
      <c r="O64" t="s">
        <v>201</v>
      </c>
      <c r="P64" t="s">
        <v>201</v>
      </c>
      <c r="Q64">
        <v>1</v>
      </c>
      <c r="W64">
        <v>0</v>
      </c>
      <c r="X64">
        <v>1197411217</v>
      </c>
      <c r="Y64">
        <v>4.32</v>
      </c>
      <c r="AA64">
        <v>0</v>
      </c>
      <c r="AB64">
        <v>0</v>
      </c>
      <c r="AC64">
        <v>0</v>
      </c>
      <c r="AD64">
        <v>176.05</v>
      </c>
      <c r="AE64">
        <v>0</v>
      </c>
      <c r="AF64">
        <v>0</v>
      </c>
      <c r="AG64">
        <v>0</v>
      </c>
      <c r="AH64">
        <v>9.6199999999999992</v>
      </c>
      <c r="AI64">
        <v>1</v>
      </c>
      <c r="AJ64">
        <v>1</v>
      </c>
      <c r="AK64">
        <v>1</v>
      </c>
      <c r="AL64">
        <v>18.3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4.32</v>
      </c>
      <c r="AU64" t="s">
        <v>3</v>
      </c>
      <c r="AV64">
        <v>1</v>
      </c>
      <c r="AW64">
        <v>2</v>
      </c>
      <c r="AX64">
        <v>34713165</v>
      </c>
      <c r="AY64">
        <v>1</v>
      </c>
      <c r="AZ64">
        <v>0</v>
      </c>
      <c r="BA64">
        <v>118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Y64*Source!I37</f>
        <v>4.32</v>
      </c>
      <c r="CY64">
        <f t="shared" si="3"/>
        <v>176.05</v>
      </c>
      <c r="CZ64">
        <f t="shared" si="4"/>
        <v>9.6199999999999992</v>
      </c>
      <c r="DA64">
        <f t="shared" si="5"/>
        <v>18.3</v>
      </c>
      <c r="DB64">
        <v>0</v>
      </c>
    </row>
    <row r="65" spans="1:106" x14ac:dyDescent="0.2">
      <c r="A65">
        <f>ROW(Source!A37)</f>
        <v>37</v>
      </c>
      <c r="B65">
        <v>34712840</v>
      </c>
      <c r="C65">
        <v>34713164</v>
      </c>
      <c r="D65">
        <v>32163326</v>
      </c>
      <c r="E65">
        <v>1</v>
      </c>
      <c r="F65">
        <v>1</v>
      </c>
      <c r="G65">
        <v>1</v>
      </c>
      <c r="H65">
        <v>1</v>
      </c>
      <c r="I65" t="s">
        <v>227</v>
      </c>
      <c r="J65" t="s">
        <v>3</v>
      </c>
      <c r="K65" t="s">
        <v>228</v>
      </c>
      <c r="L65">
        <v>1191</v>
      </c>
      <c r="N65">
        <v>1013</v>
      </c>
      <c r="O65" t="s">
        <v>201</v>
      </c>
      <c r="P65" t="s">
        <v>201</v>
      </c>
      <c r="Q65">
        <v>1</v>
      </c>
      <c r="W65">
        <v>0</v>
      </c>
      <c r="X65">
        <v>-1309109184</v>
      </c>
      <c r="Y65">
        <v>4.32</v>
      </c>
      <c r="AA65">
        <v>0</v>
      </c>
      <c r="AB65">
        <v>0</v>
      </c>
      <c r="AC65">
        <v>0</v>
      </c>
      <c r="AD65">
        <v>167.81</v>
      </c>
      <c r="AE65">
        <v>0</v>
      </c>
      <c r="AF65">
        <v>0</v>
      </c>
      <c r="AG65">
        <v>0</v>
      </c>
      <c r="AH65">
        <v>9.17</v>
      </c>
      <c r="AI65">
        <v>1</v>
      </c>
      <c r="AJ65">
        <v>1</v>
      </c>
      <c r="AK65">
        <v>1</v>
      </c>
      <c r="AL65">
        <v>18.3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4.32</v>
      </c>
      <c r="AU65" t="s">
        <v>3</v>
      </c>
      <c r="AV65">
        <v>1</v>
      </c>
      <c r="AW65">
        <v>2</v>
      </c>
      <c r="AX65">
        <v>34713166</v>
      </c>
      <c r="AY65">
        <v>1</v>
      </c>
      <c r="AZ65">
        <v>0</v>
      </c>
      <c r="BA65">
        <v>119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Y65*Source!I37</f>
        <v>4.32</v>
      </c>
      <c r="CY65">
        <f t="shared" si="3"/>
        <v>167.81</v>
      </c>
      <c r="CZ65">
        <f t="shared" si="4"/>
        <v>9.17</v>
      </c>
      <c r="DA65">
        <f t="shared" si="5"/>
        <v>18.3</v>
      </c>
      <c r="DB65">
        <v>0</v>
      </c>
    </row>
    <row r="66" spans="1:106" x14ac:dyDescent="0.2">
      <c r="A66">
        <f>ROW(Source!A37)</f>
        <v>37</v>
      </c>
      <c r="B66">
        <v>34712840</v>
      </c>
      <c r="C66">
        <v>34713164</v>
      </c>
      <c r="D66">
        <v>32163380</v>
      </c>
      <c r="E66">
        <v>1</v>
      </c>
      <c r="F66">
        <v>1</v>
      </c>
      <c r="G66">
        <v>1</v>
      </c>
      <c r="H66">
        <v>1</v>
      </c>
      <c r="I66" t="s">
        <v>229</v>
      </c>
      <c r="J66" t="s">
        <v>3</v>
      </c>
      <c r="K66" t="s">
        <v>230</v>
      </c>
      <c r="L66">
        <v>1191</v>
      </c>
      <c r="N66">
        <v>1013</v>
      </c>
      <c r="O66" t="s">
        <v>201</v>
      </c>
      <c r="P66" t="s">
        <v>201</v>
      </c>
      <c r="Q66">
        <v>1</v>
      </c>
      <c r="W66">
        <v>0</v>
      </c>
      <c r="X66">
        <v>1818203118</v>
      </c>
      <c r="Y66">
        <v>12.96</v>
      </c>
      <c r="AA66">
        <v>0</v>
      </c>
      <c r="AB66">
        <v>0</v>
      </c>
      <c r="AC66">
        <v>0</v>
      </c>
      <c r="AD66">
        <v>257.85000000000002</v>
      </c>
      <c r="AE66">
        <v>0</v>
      </c>
      <c r="AF66">
        <v>0</v>
      </c>
      <c r="AG66">
        <v>0</v>
      </c>
      <c r="AH66">
        <v>14.09</v>
      </c>
      <c r="AI66">
        <v>1</v>
      </c>
      <c r="AJ66">
        <v>1</v>
      </c>
      <c r="AK66">
        <v>1</v>
      </c>
      <c r="AL66">
        <v>18.3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12.96</v>
      </c>
      <c r="AU66" t="s">
        <v>3</v>
      </c>
      <c r="AV66">
        <v>1</v>
      </c>
      <c r="AW66">
        <v>2</v>
      </c>
      <c r="AX66">
        <v>34713167</v>
      </c>
      <c r="AY66">
        <v>1</v>
      </c>
      <c r="AZ66">
        <v>0</v>
      </c>
      <c r="BA66">
        <v>120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Y66*Source!I37</f>
        <v>12.96</v>
      </c>
      <c r="CY66">
        <f t="shared" si="3"/>
        <v>257.85000000000002</v>
      </c>
      <c r="CZ66">
        <f t="shared" si="4"/>
        <v>14.09</v>
      </c>
      <c r="DA66">
        <f t="shared" si="5"/>
        <v>18.3</v>
      </c>
      <c r="DB66">
        <v>0</v>
      </c>
    </row>
    <row r="67" spans="1:106" x14ac:dyDescent="0.2">
      <c r="A67">
        <f>ROW(Source!A38)</f>
        <v>38</v>
      </c>
      <c r="B67">
        <v>34712839</v>
      </c>
      <c r="C67">
        <v>34712983</v>
      </c>
      <c r="D67">
        <v>32163577</v>
      </c>
      <c r="E67">
        <v>1</v>
      </c>
      <c r="F67">
        <v>1</v>
      </c>
      <c r="G67">
        <v>1</v>
      </c>
      <c r="H67">
        <v>1</v>
      </c>
      <c r="I67" t="s">
        <v>225</v>
      </c>
      <c r="J67" t="s">
        <v>3</v>
      </c>
      <c r="K67" t="s">
        <v>226</v>
      </c>
      <c r="L67">
        <v>1191</v>
      </c>
      <c r="N67">
        <v>1013</v>
      </c>
      <c r="O67" t="s">
        <v>201</v>
      </c>
      <c r="P67" t="s">
        <v>201</v>
      </c>
      <c r="Q67">
        <v>1</v>
      </c>
      <c r="W67">
        <v>0</v>
      </c>
      <c r="X67">
        <v>1197411217</v>
      </c>
      <c r="Y67">
        <v>2.92</v>
      </c>
      <c r="AA67">
        <v>0</v>
      </c>
      <c r="AB67">
        <v>0</v>
      </c>
      <c r="AC67">
        <v>0</v>
      </c>
      <c r="AD67">
        <v>9.6199999999999992</v>
      </c>
      <c r="AE67">
        <v>0</v>
      </c>
      <c r="AF67">
        <v>0</v>
      </c>
      <c r="AG67">
        <v>0</v>
      </c>
      <c r="AH67">
        <v>9.6199999999999992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2.92</v>
      </c>
      <c r="AU67" t="s">
        <v>3</v>
      </c>
      <c r="AV67">
        <v>1</v>
      </c>
      <c r="AW67">
        <v>2</v>
      </c>
      <c r="AX67">
        <v>34712986</v>
      </c>
      <c r="AY67">
        <v>1</v>
      </c>
      <c r="AZ67">
        <v>0</v>
      </c>
      <c r="BA67">
        <v>121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Y67*Source!I38</f>
        <v>2.92</v>
      </c>
      <c r="CY67">
        <f t="shared" si="3"/>
        <v>9.6199999999999992</v>
      </c>
      <c r="CZ67">
        <f t="shared" si="4"/>
        <v>9.6199999999999992</v>
      </c>
      <c r="DA67">
        <f t="shared" si="5"/>
        <v>1</v>
      </c>
      <c r="DB67">
        <v>0</v>
      </c>
    </row>
    <row r="68" spans="1:106" x14ac:dyDescent="0.2">
      <c r="A68">
        <f>ROW(Source!A38)</f>
        <v>38</v>
      </c>
      <c r="B68">
        <v>34712839</v>
      </c>
      <c r="C68">
        <v>34712983</v>
      </c>
      <c r="D68">
        <v>32163330</v>
      </c>
      <c r="E68">
        <v>1</v>
      </c>
      <c r="F68">
        <v>1</v>
      </c>
      <c r="G68">
        <v>1</v>
      </c>
      <c r="H68">
        <v>1</v>
      </c>
      <c r="I68" t="s">
        <v>233</v>
      </c>
      <c r="J68" t="s">
        <v>3</v>
      </c>
      <c r="K68" t="s">
        <v>234</v>
      </c>
      <c r="L68">
        <v>1191</v>
      </c>
      <c r="N68">
        <v>1013</v>
      </c>
      <c r="O68" t="s">
        <v>201</v>
      </c>
      <c r="P68" t="s">
        <v>201</v>
      </c>
      <c r="Q68">
        <v>1</v>
      </c>
      <c r="W68">
        <v>0</v>
      </c>
      <c r="X68">
        <v>1776637054</v>
      </c>
      <c r="Y68">
        <v>4.37</v>
      </c>
      <c r="AA68">
        <v>0</v>
      </c>
      <c r="AB68">
        <v>0</v>
      </c>
      <c r="AC68">
        <v>0</v>
      </c>
      <c r="AD68">
        <v>12.69</v>
      </c>
      <c r="AE68">
        <v>0</v>
      </c>
      <c r="AF68">
        <v>0</v>
      </c>
      <c r="AG68">
        <v>0</v>
      </c>
      <c r="AH68">
        <v>12.69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4.37</v>
      </c>
      <c r="AU68" t="s">
        <v>3</v>
      </c>
      <c r="AV68">
        <v>1</v>
      </c>
      <c r="AW68">
        <v>2</v>
      </c>
      <c r="AX68">
        <v>34712987</v>
      </c>
      <c r="AY68">
        <v>1</v>
      </c>
      <c r="AZ68">
        <v>0</v>
      </c>
      <c r="BA68">
        <v>122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Y68*Source!I38</f>
        <v>4.37</v>
      </c>
      <c r="CY68">
        <f t="shared" si="3"/>
        <v>12.69</v>
      </c>
      <c r="CZ68">
        <f t="shared" si="4"/>
        <v>12.69</v>
      </c>
      <c r="DA68">
        <f t="shared" si="5"/>
        <v>1</v>
      </c>
      <c r="DB68">
        <v>0</v>
      </c>
    </row>
    <row r="69" spans="1:106" x14ac:dyDescent="0.2">
      <c r="A69">
        <f>ROW(Source!A39)</f>
        <v>39</v>
      </c>
      <c r="B69">
        <v>34712840</v>
      </c>
      <c r="C69">
        <v>34712983</v>
      </c>
      <c r="D69">
        <v>32163577</v>
      </c>
      <c r="E69">
        <v>1</v>
      </c>
      <c r="F69">
        <v>1</v>
      </c>
      <c r="G69">
        <v>1</v>
      </c>
      <c r="H69">
        <v>1</v>
      </c>
      <c r="I69" t="s">
        <v>225</v>
      </c>
      <c r="J69" t="s">
        <v>3</v>
      </c>
      <c r="K69" t="s">
        <v>226</v>
      </c>
      <c r="L69">
        <v>1191</v>
      </c>
      <c r="N69">
        <v>1013</v>
      </c>
      <c r="O69" t="s">
        <v>201</v>
      </c>
      <c r="P69" t="s">
        <v>201</v>
      </c>
      <c r="Q69">
        <v>1</v>
      </c>
      <c r="W69">
        <v>0</v>
      </c>
      <c r="X69">
        <v>1197411217</v>
      </c>
      <c r="Y69">
        <v>2.92</v>
      </c>
      <c r="AA69">
        <v>0</v>
      </c>
      <c r="AB69">
        <v>0</v>
      </c>
      <c r="AC69">
        <v>0</v>
      </c>
      <c r="AD69">
        <v>176.05</v>
      </c>
      <c r="AE69">
        <v>0</v>
      </c>
      <c r="AF69">
        <v>0</v>
      </c>
      <c r="AG69">
        <v>0</v>
      </c>
      <c r="AH69">
        <v>9.6199999999999992</v>
      </c>
      <c r="AI69">
        <v>1</v>
      </c>
      <c r="AJ69">
        <v>1</v>
      </c>
      <c r="AK69">
        <v>1</v>
      </c>
      <c r="AL69">
        <v>18.3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2.92</v>
      </c>
      <c r="AU69" t="s">
        <v>3</v>
      </c>
      <c r="AV69">
        <v>1</v>
      </c>
      <c r="AW69">
        <v>2</v>
      </c>
      <c r="AX69">
        <v>34712986</v>
      </c>
      <c r="AY69">
        <v>1</v>
      </c>
      <c r="AZ69">
        <v>0</v>
      </c>
      <c r="BA69">
        <v>123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Y69*Source!I39</f>
        <v>2.92</v>
      </c>
      <c r="CY69">
        <f t="shared" si="3"/>
        <v>176.05</v>
      </c>
      <c r="CZ69">
        <f t="shared" si="4"/>
        <v>9.6199999999999992</v>
      </c>
      <c r="DA69">
        <f t="shared" si="5"/>
        <v>18.3</v>
      </c>
      <c r="DB69">
        <v>0</v>
      </c>
    </row>
    <row r="70" spans="1:106" x14ac:dyDescent="0.2">
      <c r="A70">
        <f>ROW(Source!A39)</f>
        <v>39</v>
      </c>
      <c r="B70">
        <v>34712840</v>
      </c>
      <c r="C70">
        <v>34712983</v>
      </c>
      <c r="D70">
        <v>32163330</v>
      </c>
      <c r="E70">
        <v>1</v>
      </c>
      <c r="F70">
        <v>1</v>
      </c>
      <c r="G70">
        <v>1</v>
      </c>
      <c r="H70">
        <v>1</v>
      </c>
      <c r="I70" t="s">
        <v>233</v>
      </c>
      <c r="J70" t="s">
        <v>3</v>
      </c>
      <c r="K70" t="s">
        <v>234</v>
      </c>
      <c r="L70">
        <v>1191</v>
      </c>
      <c r="N70">
        <v>1013</v>
      </c>
      <c r="O70" t="s">
        <v>201</v>
      </c>
      <c r="P70" t="s">
        <v>201</v>
      </c>
      <c r="Q70">
        <v>1</v>
      </c>
      <c r="W70">
        <v>0</v>
      </c>
      <c r="X70">
        <v>1776637054</v>
      </c>
      <c r="Y70">
        <v>4.37</v>
      </c>
      <c r="AA70">
        <v>0</v>
      </c>
      <c r="AB70">
        <v>0</v>
      </c>
      <c r="AC70">
        <v>0</v>
      </c>
      <c r="AD70">
        <v>232.23</v>
      </c>
      <c r="AE70">
        <v>0</v>
      </c>
      <c r="AF70">
        <v>0</v>
      </c>
      <c r="AG70">
        <v>0</v>
      </c>
      <c r="AH70">
        <v>12.69</v>
      </c>
      <c r="AI70">
        <v>1</v>
      </c>
      <c r="AJ70">
        <v>1</v>
      </c>
      <c r="AK70">
        <v>1</v>
      </c>
      <c r="AL70">
        <v>18.3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4.37</v>
      </c>
      <c r="AU70" t="s">
        <v>3</v>
      </c>
      <c r="AV70">
        <v>1</v>
      </c>
      <c r="AW70">
        <v>2</v>
      </c>
      <c r="AX70">
        <v>34712987</v>
      </c>
      <c r="AY70">
        <v>1</v>
      </c>
      <c r="AZ70">
        <v>0</v>
      </c>
      <c r="BA70">
        <v>124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Y70*Source!I39</f>
        <v>4.37</v>
      </c>
      <c r="CY70">
        <f t="shared" si="3"/>
        <v>232.23</v>
      </c>
      <c r="CZ70">
        <f t="shared" si="4"/>
        <v>12.69</v>
      </c>
      <c r="DA70">
        <f t="shared" si="5"/>
        <v>18.3</v>
      </c>
      <c r="DB7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34713146</v>
      </c>
      <c r="C1">
        <v>34713145</v>
      </c>
      <c r="D1">
        <v>31715651</v>
      </c>
      <c r="E1">
        <v>1</v>
      </c>
      <c r="F1">
        <v>1</v>
      </c>
      <c r="G1">
        <v>1</v>
      </c>
      <c r="H1">
        <v>1</v>
      </c>
      <c r="I1" t="s">
        <v>199</v>
      </c>
      <c r="J1" t="s">
        <v>3</v>
      </c>
      <c r="K1" t="s">
        <v>200</v>
      </c>
      <c r="L1">
        <v>1191</v>
      </c>
      <c r="N1">
        <v>1013</v>
      </c>
      <c r="O1" t="s">
        <v>201</v>
      </c>
      <c r="P1" t="s">
        <v>201</v>
      </c>
      <c r="Q1">
        <v>1</v>
      </c>
      <c r="X1">
        <v>12.4</v>
      </c>
      <c r="Y1">
        <v>0</v>
      </c>
      <c r="Z1">
        <v>0</v>
      </c>
      <c r="AA1">
        <v>0</v>
      </c>
      <c r="AB1">
        <v>9.6199999999999992</v>
      </c>
      <c r="AC1">
        <v>0</v>
      </c>
      <c r="AD1">
        <v>1</v>
      </c>
      <c r="AE1">
        <v>1</v>
      </c>
      <c r="AF1" t="s">
        <v>19</v>
      </c>
      <c r="AG1">
        <v>7.4399999999999995</v>
      </c>
      <c r="AH1">
        <v>2</v>
      </c>
      <c r="AI1">
        <v>34713146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34713147</v>
      </c>
      <c r="C2">
        <v>34713145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202</v>
      </c>
      <c r="J2" t="s">
        <v>3</v>
      </c>
      <c r="K2" t="s">
        <v>203</v>
      </c>
      <c r="L2">
        <v>1191</v>
      </c>
      <c r="N2">
        <v>1013</v>
      </c>
      <c r="O2" t="s">
        <v>201</v>
      </c>
      <c r="P2" t="s">
        <v>201</v>
      </c>
      <c r="Q2">
        <v>1</v>
      </c>
      <c r="X2">
        <v>0.41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19</v>
      </c>
      <c r="AG2">
        <v>0.24599999999999997</v>
      </c>
      <c r="AH2">
        <v>2</v>
      </c>
      <c r="AI2">
        <v>34713147</v>
      </c>
      <c r="AJ2">
        <v>2</v>
      </c>
      <c r="AK2">
        <v>2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34713148</v>
      </c>
      <c r="C3">
        <v>34713145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204</v>
      </c>
      <c r="J3" t="s">
        <v>205</v>
      </c>
      <c r="K3" t="s">
        <v>206</v>
      </c>
      <c r="L3">
        <v>1368</v>
      </c>
      <c r="N3">
        <v>1011</v>
      </c>
      <c r="O3" t="s">
        <v>207</v>
      </c>
      <c r="P3" t="s">
        <v>207</v>
      </c>
      <c r="Q3">
        <v>1</v>
      </c>
      <c r="X3">
        <v>0.13</v>
      </c>
      <c r="Y3">
        <v>0</v>
      </c>
      <c r="Z3">
        <v>111.99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19</v>
      </c>
      <c r="AG3">
        <v>7.8E-2</v>
      </c>
      <c r="AH3">
        <v>2</v>
      </c>
      <c r="AI3">
        <v>34713148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ROW(Source!A24)</f>
        <v>24</v>
      </c>
      <c r="B4">
        <v>34713149</v>
      </c>
      <c r="C4">
        <v>34713145</v>
      </c>
      <c r="D4">
        <v>31526949</v>
      </c>
      <c r="E4">
        <v>1</v>
      </c>
      <c r="F4">
        <v>1</v>
      </c>
      <c r="G4">
        <v>1</v>
      </c>
      <c r="H4">
        <v>2</v>
      </c>
      <c r="I4" t="s">
        <v>208</v>
      </c>
      <c r="J4" t="s">
        <v>209</v>
      </c>
      <c r="K4" t="s">
        <v>210</v>
      </c>
      <c r="L4">
        <v>1368</v>
      </c>
      <c r="N4">
        <v>1011</v>
      </c>
      <c r="O4" t="s">
        <v>207</v>
      </c>
      <c r="P4" t="s">
        <v>207</v>
      </c>
      <c r="Q4">
        <v>1</v>
      </c>
      <c r="X4">
        <v>0.15</v>
      </c>
      <c r="Y4">
        <v>0</v>
      </c>
      <c r="Z4">
        <v>131.44</v>
      </c>
      <c r="AA4">
        <v>11.6</v>
      </c>
      <c r="AB4">
        <v>0</v>
      </c>
      <c r="AC4">
        <v>0</v>
      </c>
      <c r="AD4">
        <v>1</v>
      </c>
      <c r="AE4">
        <v>0</v>
      </c>
      <c r="AF4" t="s">
        <v>19</v>
      </c>
      <c r="AG4">
        <v>0.09</v>
      </c>
      <c r="AH4">
        <v>2</v>
      </c>
      <c r="AI4">
        <v>34713149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ROW(Source!A24)</f>
        <v>24</v>
      </c>
      <c r="B5">
        <v>34713150</v>
      </c>
      <c r="C5">
        <v>34713145</v>
      </c>
      <c r="D5">
        <v>31528142</v>
      </c>
      <c r="E5">
        <v>1</v>
      </c>
      <c r="F5">
        <v>1</v>
      </c>
      <c r="G5">
        <v>1</v>
      </c>
      <c r="H5">
        <v>2</v>
      </c>
      <c r="I5" t="s">
        <v>211</v>
      </c>
      <c r="J5" t="s">
        <v>212</v>
      </c>
      <c r="K5" t="s">
        <v>213</v>
      </c>
      <c r="L5">
        <v>1368</v>
      </c>
      <c r="N5">
        <v>1011</v>
      </c>
      <c r="O5" t="s">
        <v>207</v>
      </c>
      <c r="P5" t="s">
        <v>207</v>
      </c>
      <c r="Q5">
        <v>1</v>
      </c>
      <c r="X5">
        <v>0.13</v>
      </c>
      <c r="Y5">
        <v>0</v>
      </c>
      <c r="Z5">
        <v>65.709999999999994</v>
      </c>
      <c r="AA5">
        <v>11.6</v>
      </c>
      <c r="AB5">
        <v>0</v>
      </c>
      <c r="AC5">
        <v>0</v>
      </c>
      <c r="AD5">
        <v>1</v>
      </c>
      <c r="AE5">
        <v>0</v>
      </c>
      <c r="AF5" t="s">
        <v>19</v>
      </c>
      <c r="AG5">
        <v>7.8E-2</v>
      </c>
      <c r="AH5">
        <v>2</v>
      </c>
      <c r="AI5">
        <v>34713150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ROW(Source!A24)</f>
        <v>24</v>
      </c>
      <c r="B6">
        <v>34713151</v>
      </c>
      <c r="C6">
        <v>34713145</v>
      </c>
      <c r="D6">
        <v>31449051</v>
      </c>
      <c r="E6">
        <v>1</v>
      </c>
      <c r="F6">
        <v>1</v>
      </c>
      <c r="G6">
        <v>1</v>
      </c>
      <c r="H6">
        <v>3</v>
      </c>
      <c r="I6" t="s">
        <v>235</v>
      </c>
      <c r="J6" t="s">
        <v>236</v>
      </c>
      <c r="K6" t="s">
        <v>237</v>
      </c>
      <c r="L6">
        <v>1346</v>
      </c>
      <c r="N6">
        <v>1009</v>
      </c>
      <c r="O6" t="s">
        <v>73</v>
      </c>
      <c r="P6" t="s">
        <v>73</v>
      </c>
      <c r="Q6">
        <v>1</v>
      </c>
      <c r="X6">
        <v>0.42</v>
      </c>
      <c r="Y6">
        <v>9.0399999999999991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F6" t="s">
        <v>18</v>
      </c>
      <c r="AG6">
        <v>0</v>
      </c>
      <c r="AH6">
        <v>3</v>
      </c>
      <c r="AI6">
        <v>-1</v>
      </c>
      <c r="AJ6" t="s">
        <v>3</v>
      </c>
      <c r="AK6">
        <v>4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ROW(Source!A24)</f>
        <v>24</v>
      </c>
      <c r="B7">
        <v>34713152</v>
      </c>
      <c r="C7">
        <v>34713145</v>
      </c>
      <c r="D7">
        <v>31449341</v>
      </c>
      <c r="E7">
        <v>1</v>
      </c>
      <c r="F7">
        <v>1</v>
      </c>
      <c r="G7">
        <v>1</v>
      </c>
      <c r="H7">
        <v>3</v>
      </c>
      <c r="I7" t="s">
        <v>238</v>
      </c>
      <c r="J7" t="s">
        <v>239</v>
      </c>
      <c r="K7" t="s">
        <v>240</v>
      </c>
      <c r="L7">
        <v>1355</v>
      </c>
      <c r="N7">
        <v>1010</v>
      </c>
      <c r="O7" t="s">
        <v>241</v>
      </c>
      <c r="P7" t="s">
        <v>241</v>
      </c>
      <c r="Q7">
        <v>100</v>
      </c>
      <c r="X7">
        <v>0.04</v>
      </c>
      <c r="Y7">
        <v>254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18</v>
      </c>
      <c r="AG7">
        <v>0</v>
      </c>
      <c r="AH7">
        <v>3</v>
      </c>
      <c r="AI7">
        <v>-1</v>
      </c>
      <c r="AJ7" t="s">
        <v>3</v>
      </c>
      <c r="AK7">
        <v>4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ROW(Source!A24)</f>
        <v>24</v>
      </c>
      <c r="B8">
        <v>34713153</v>
      </c>
      <c r="C8">
        <v>34713145</v>
      </c>
      <c r="D8">
        <v>31470585</v>
      </c>
      <c r="E8">
        <v>1</v>
      </c>
      <c r="F8">
        <v>1</v>
      </c>
      <c r="G8">
        <v>1</v>
      </c>
      <c r="H8">
        <v>3</v>
      </c>
      <c r="I8" t="s">
        <v>242</v>
      </c>
      <c r="J8" t="s">
        <v>243</v>
      </c>
      <c r="K8" t="s">
        <v>244</v>
      </c>
      <c r="L8">
        <v>1348</v>
      </c>
      <c r="N8">
        <v>1009</v>
      </c>
      <c r="O8" t="s">
        <v>245</v>
      </c>
      <c r="P8" t="s">
        <v>245</v>
      </c>
      <c r="Q8">
        <v>1000</v>
      </c>
      <c r="X8">
        <v>4.2000000000000002E-4</v>
      </c>
      <c r="Y8">
        <v>5000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18</v>
      </c>
      <c r="AG8">
        <v>0</v>
      </c>
      <c r="AH8">
        <v>3</v>
      </c>
      <c r="AI8">
        <v>-1</v>
      </c>
      <c r="AJ8" t="s">
        <v>3</v>
      </c>
      <c r="AK8">
        <v>4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ROW(Source!A24)</f>
        <v>24</v>
      </c>
      <c r="B9">
        <v>34713154</v>
      </c>
      <c r="C9">
        <v>34713145</v>
      </c>
      <c r="D9">
        <v>31482923</v>
      </c>
      <c r="E9">
        <v>1</v>
      </c>
      <c r="F9">
        <v>1</v>
      </c>
      <c r="G9">
        <v>1</v>
      </c>
      <c r="H9">
        <v>3</v>
      </c>
      <c r="I9" t="s">
        <v>246</v>
      </c>
      <c r="J9" t="s">
        <v>247</v>
      </c>
      <c r="K9" t="s">
        <v>248</v>
      </c>
      <c r="L9">
        <v>1346</v>
      </c>
      <c r="N9">
        <v>1009</v>
      </c>
      <c r="O9" t="s">
        <v>73</v>
      </c>
      <c r="P9" t="s">
        <v>73</v>
      </c>
      <c r="Q9">
        <v>1</v>
      </c>
      <c r="X9">
        <v>0.03</v>
      </c>
      <c r="Y9">
        <v>28.6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18</v>
      </c>
      <c r="AG9">
        <v>0</v>
      </c>
      <c r="AH9">
        <v>3</v>
      </c>
      <c r="AI9">
        <v>-1</v>
      </c>
      <c r="AJ9" t="s">
        <v>3</v>
      </c>
      <c r="AK9">
        <v>4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ROW(Source!A24)</f>
        <v>24</v>
      </c>
      <c r="B10">
        <v>34713155</v>
      </c>
      <c r="C10">
        <v>34713145</v>
      </c>
      <c r="D10">
        <v>31443668</v>
      </c>
      <c r="E10">
        <v>17</v>
      </c>
      <c r="F10">
        <v>1</v>
      </c>
      <c r="G10">
        <v>1</v>
      </c>
      <c r="H10">
        <v>3</v>
      </c>
      <c r="I10" t="s">
        <v>249</v>
      </c>
      <c r="J10" t="s">
        <v>3</v>
      </c>
      <c r="K10" t="s">
        <v>250</v>
      </c>
      <c r="L10">
        <v>1374</v>
      </c>
      <c r="N10">
        <v>1013</v>
      </c>
      <c r="O10" t="s">
        <v>251</v>
      </c>
      <c r="P10" t="s">
        <v>251</v>
      </c>
      <c r="Q10">
        <v>1</v>
      </c>
      <c r="X10">
        <v>2.39</v>
      </c>
      <c r="Y10">
        <v>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18</v>
      </c>
      <c r="AG10">
        <v>0</v>
      </c>
      <c r="AH10">
        <v>3</v>
      </c>
      <c r="AI10">
        <v>-1</v>
      </c>
      <c r="AJ10" t="s">
        <v>3</v>
      </c>
      <c r="AK10">
        <v>4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ROW(Source!A25)</f>
        <v>25</v>
      </c>
      <c r="B11">
        <v>34713146</v>
      </c>
      <c r="C11">
        <v>34713145</v>
      </c>
      <c r="D11">
        <v>31715651</v>
      </c>
      <c r="E11">
        <v>1</v>
      </c>
      <c r="F11">
        <v>1</v>
      </c>
      <c r="G11">
        <v>1</v>
      </c>
      <c r="H11">
        <v>1</v>
      </c>
      <c r="I11" t="s">
        <v>199</v>
      </c>
      <c r="J11" t="s">
        <v>3</v>
      </c>
      <c r="K11" t="s">
        <v>200</v>
      </c>
      <c r="L11">
        <v>1191</v>
      </c>
      <c r="N11">
        <v>1013</v>
      </c>
      <c r="O11" t="s">
        <v>201</v>
      </c>
      <c r="P11" t="s">
        <v>201</v>
      </c>
      <c r="Q11">
        <v>1</v>
      </c>
      <c r="X11">
        <v>12.4</v>
      </c>
      <c r="Y11">
        <v>0</v>
      </c>
      <c r="Z11">
        <v>0</v>
      </c>
      <c r="AA11">
        <v>0</v>
      </c>
      <c r="AB11">
        <v>9.6199999999999992</v>
      </c>
      <c r="AC11">
        <v>0</v>
      </c>
      <c r="AD11">
        <v>1</v>
      </c>
      <c r="AE11">
        <v>1</v>
      </c>
      <c r="AF11" t="s">
        <v>19</v>
      </c>
      <c r="AG11">
        <v>7.4399999999999995</v>
      </c>
      <c r="AH11">
        <v>2</v>
      </c>
      <c r="AI11">
        <v>34713146</v>
      </c>
      <c r="AJ11">
        <v>6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ROW(Source!A25)</f>
        <v>25</v>
      </c>
      <c r="B12">
        <v>34713147</v>
      </c>
      <c r="C12">
        <v>34713145</v>
      </c>
      <c r="D12">
        <v>31709492</v>
      </c>
      <c r="E12">
        <v>1</v>
      </c>
      <c r="F12">
        <v>1</v>
      </c>
      <c r="G12">
        <v>1</v>
      </c>
      <c r="H12">
        <v>1</v>
      </c>
      <c r="I12" t="s">
        <v>202</v>
      </c>
      <c r="J12" t="s">
        <v>3</v>
      </c>
      <c r="K12" t="s">
        <v>203</v>
      </c>
      <c r="L12">
        <v>1191</v>
      </c>
      <c r="N12">
        <v>1013</v>
      </c>
      <c r="O12" t="s">
        <v>201</v>
      </c>
      <c r="P12" t="s">
        <v>201</v>
      </c>
      <c r="Q12">
        <v>1</v>
      </c>
      <c r="X12">
        <v>0.41</v>
      </c>
      <c r="Y12">
        <v>0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2</v>
      </c>
      <c r="AF12" t="s">
        <v>19</v>
      </c>
      <c r="AG12">
        <v>0.24599999999999997</v>
      </c>
      <c r="AH12">
        <v>2</v>
      </c>
      <c r="AI12">
        <v>34713147</v>
      </c>
      <c r="AJ12">
        <v>7</v>
      </c>
      <c r="AK12">
        <v>2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ROW(Source!A25)</f>
        <v>25</v>
      </c>
      <c r="B13">
        <v>34713148</v>
      </c>
      <c r="C13">
        <v>34713145</v>
      </c>
      <c r="D13">
        <v>31526753</v>
      </c>
      <c r="E13">
        <v>1</v>
      </c>
      <c r="F13">
        <v>1</v>
      </c>
      <c r="G13">
        <v>1</v>
      </c>
      <c r="H13">
        <v>2</v>
      </c>
      <c r="I13" t="s">
        <v>204</v>
      </c>
      <c r="J13" t="s">
        <v>205</v>
      </c>
      <c r="K13" t="s">
        <v>206</v>
      </c>
      <c r="L13">
        <v>1368</v>
      </c>
      <c r="N13">
        <v>1011</v>
      </c>
      <c r="O13" t="s">
        <v>207</v>
      </c>
      <c r="P13" t="s">
        <v>207</v>
      </c>
      <c r="Q13">
        <v>1</v>
      </c>
      <c r="X13">
        <v>0.13</v>
      </c>
      <c r="Y13">
        <v>0</v>
      </c>
      <c r="Z13">
        <v>111.99</v>
      </c>
      <c r="AA13">
        <v>13.5</v>
      </c>
      <c r="AB13">
        <v>0</v>
      </c>
      <c r="AC13">
        <v>0</v>
      </c>
      <c r="AD13">
        <v>1</v>
      </c>
      <c r="AE13">
        <v>0</v>
      </c>
      <c r="AF13" t="s">
        <v>19</v>
      </c>
      <c r="AG13">
        <v>7.8E-2</v>
      </c>
      <c r="AH13">
        <v>2</v>
      </c>
      <c r="AI13">
        <v>34713148</v>
      </c>
      <c r="AJ13">
        <v>8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ROW(Source!A25)</f>
        <v>25</v>
      </c>
      <c r="B14">
        <v>34713149</v>
      </c>
      <c r="C14">
        <v>34713145</v>
      </c>
      <c r="D14">
        <v>31526949</v>
      </c>
      <c r="E14">
        <v>1</v>
      </c>
      <c r="F14">
        <v>1</v>
      </c>
      <c r="G14">
        <v>1</v>
      </c>
      <c r="H14">
        <v>2</v>
      </c>
      <c r="I14" t="s">
        <v>208</v>
      </c>
      <c r="J14" t="s">
        <v>209</v>
      </c>
      <c r="K14" t="s">
        <v>210</v>
      </c>
      <c r="L14">
        <v>1368</v>
      </c>
      <c r="N14">
        <v>1011</v>
      </c>
      <c r="O14" t="s">
        <v>207</v>
      </c>
      <c r="P14" t="s">
        <v>207</v>
      </c>
      <c r="Q14">
        <v>1</v>
      </c>
      <c r="X14">
        <v>0.15</v>
      </c>
      <c r="Y14">
        <v>0</v>
      </c>
      <c r="Z14">
        <v>131.44</v>
      </c>
      <c r="AA14">
        <v>11.6</v>
      </c>
      <c r="AB14">
        <v>0</v>
      </c>
      <c r="AC14">
        <v>0</v>
      </c>
      <c r="AD14">
        <v>1</v>
      </c>
      <c r="AE14">
        <v>0</v>
      </c>
      <c r="AF14" t="s">
        <v>19</v>
      </c>
      <c r="AG14">
        <v>0.09</v>
      </c>
      <c r="AH14">
        <v>2</v>
      </c>
      <c r="AI14">
        <v>34713149</v>
      </c>
      <c r="AJ14">
        <v>9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ROW(Source!A25)</f>
        <v>25</v>
      </c>
      <c r="B15">
        <v>34713150</v>
      </c>
      <c r="C15">
        <v>34713145</v>
      </c>
      <c r="D15">
        <v>31528142</v>
      </c>
      <c r="E15">
        <v>1</v>
      </c>
      <c r="F15">
        <v>1</v>
      </c>
      <c r="G15">
        <v>1</v>
      </c>
      <c r="H15">
        <v>2</v>
      </c>
      <c r="I15" t="s">
        <v>211</v>
      </c>
      <c r="J15" t="s">
        <v>212</v>
      </c>
      <c r="K15" t="s">
        <v>213</v>
      </c>
      <c r="L15">
        <v>1368</v>
      </c>
      <c r="N15">
        <v>1011</v>
      </c>
      <c r="O15" t="s">
        <v>207</v>
      </c>
      <c r="P15" t="s">
        <v>207</v>
      </c>
      <c r="Q15">
        <v>1</v>
      </c>
      <c r="X15">
        <v>0.13</v>
      </c>
      <c r="Y15">
        <v>0</v>
      </c>
      <c r="Z15">
        <v>65.709999999999994</v>
      </c>
      <c r="AA15">
        <v>11.6</v>
      </c>
      <c r="AB15">
        <v>0</v>
      </c>
      <c r="AC15">
        <v>0</v>
      </c>
      <c r="AD15">
        <v>1</v>
      </c>
      <c r="AE15">
        <v>0</v>
      </c>
      <c r="AF15" t="s">
        <v>19</v>
      </c>
      <c r="AG15">
        <v>7.8E-2</v>
      </c>
      <c r="AH15">
        <v>2</v>
      </c>
      <c r="AI15">
        <v>34713150</v>
      </c>
      <c r="AJ15">
        <v>10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ROW(Source!A25)</f>
        <v>25</v>
      </c>
      <c r="B16">
        <v>34713151</v>
      </c>
      <c r="C16">
        <v>34713145</v>
      </c>
      <c r="D16">
        <v>31449051</v>
      </c>
      <c r="E16">
        <v>1</v>
      </c>
      <c r="F16">
        <v>1</v>
      </c>
      <c r="G16">
        <v>1</v>
      </c>
      <c r="H16">
        <v>3</v>
      </c>
      <c r="I16" t="s">
        <v>235</v>
      </c>
      <c r="J16" t="s">
        <v>236</v>
      </c>
      <c r="K16" t="s">
        <v>237</v>
      </c>
      <c r="L16">
        <v>1346</v>
      </c>
      <c r="N16">
        <v>1009</v>
      </c>
      <c r="O16" t="s">
        <v>73</v>
      </c>
      <c r="P16" t="s">
        <v>73</v>
      </c>
      <c r="Q16">
        <v>1</v>
      </c>
      <c r="X16">
        <v>0.42</v>
      </c>
      <c r="Y16">
        <v>9.0399999999999991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18</v>
      </c>
      <c r="AG16">
        <v>0</v>
      </c>
      <c r="AH16">
        <v>3</v>
      </c>
      <c r="AI16">
        <v>-1</v>
      </c>
      <c r="AJ16" t="s">
        <v>3</v>
      </c>
      <c r="AK16">
        <v>4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ROW(Source!A25)</f>
        <v>25</v>
      </c>
      <c r="B17">
        <v>34713152</v>
      </c>
      <c r="C17">
        <v>34713145</v>
      </c>
      <c r="D17">
        <v>31449341</v>
      </c>
      <c r="E17">
        <v>1</v>
      </c>
      <c r="F17">
        <v>1</v>
      </c>
      <c r="G17">
        <v>1</v>
      </c>
      <c r="H17">
        <v>3</v>
      </c>
      <c r="I17" t="s">
        <v>238</v>
      </c>
      <c r="J17" t="s">
        <v>239</v>
      </c>
      <c r="K17" t="s">
        <v>240</v>
      </c>
      <c r="L17">
        <v>1355</v>
      </c>
      <c r="N17">
        <v>1010</v>
      </c>
      <c r="O17" t="s">
        <v>241</v>
      </c>
      <c r="P17" t="s">
        <v>241</v>
      </c>
      <c r="Q17">
        <v>100</v>
      </c>
      <c r="X17">
        <v>0.04</v>
      </c>
      <c r="Y17">
        <v>254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18</v>
      </c>
      <c r="AG17">
        <v>0</v>
      </c>
      <c r="AH17">
        <v>3</v>
      </c>
      <c r="AI17">
        <v>-1</v>
      </c>
      <c r="AJ17" t="s">
        <v>3</v>
      </c>
      <c r="AK17">
        <v>4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ROW(Source!A25)</f>
        <v>25</v>
      </c>
      <c r="B18">
        <v>34713153</v>
      </c>
      <c r="C18">
        <v>34713145</v>
      </c>
      <c r="D18">
        <v>31470585</v>
      </c>
      <c r="E18">
        <v>1</v>
      </c>
      <c r="F18">
        <v>1</v>
      </c>
      <c r="G18">
        <v>1</v>
      </c>
      <c r="H18">
        <v>3</v>
      </c>
      <c r="I18" t="s">
        <v>242</v>
      </c>
      <c r="J18" t="s">
        <v>243</v>
      </c>
      <c r="K18" t="s">
        <v>244</v>
      </c>
      <c r="L18">
        <v>1348</v>
      </c>
      <c r="N18">
        <v>1009</v>
      </c>
      <c r="O18" t="s">
        <v>245</v>
      </c>
      <c r="P18" t="s">
        <v>245</v>
      </c>
      <c r="Q18">
        <v>1000</v>
      </c>
      <c r="X18">
        <v>4.2000000000000002E-4</v>
      </c>
      <c r="Y18">
        <v>5000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18</v>
      </c>
      <c r="AG18">
        <v>0</v>
      </c>
      <c r="AH18">
        <v>3</v>
      </c>
      <c r="AI18">
        <v>-1</v>
      </c>
      <c r="AJ18" t="s">
        <v>3</v>
      </c>
      <c r="AK18">
        <v>4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ROW(Source!A25)</f>
        <v>25</v>
      </c>
      <c r="B19">
        <v>34713154</v>
      </c>
      <c r="C19">
        <v>34713145</v>
      </c>
      <c r="D19">
        <v>31482923</v>
      </c>
      <c r="E19">
        <v>1</v>
      </c>
      <c r="F19">
        <v>1</v>
      </c>
      <c r="G19">
        <v>1</v>
      </c>
      <c r="H19">
        <v>3</v>
      </c>
      <c r="I19" t="s">
        <v>246</v>
      </c>
      <c r="J19" t="s">
        <v>247</v>
      </c>
      <c r="K19" t="s">
        <v>248</v>
      </c>
      <c r="L19">
        <v>1346</v>
      </c>
      <c r="N19">
        <v>1009</v>
      </c>
      <c r="O19" t="s">
        <v>73</v>
      </c>
      <c r="P19" t="s">
        <v>73</v>
      </c>
      <c r="Q19">
        <v>1</v>
      </c>
      <c r="X19">
        <v>0.03</v>
      </c>
      <c r="Y19">
        <v>28.6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18</v>
      </c>
      <c r="AG19">
        <v>0</v>
      </c>
      <c r="AH19">
        <v>3</v>
      </c>
      <c r="AI19">
        <v>-1</v>
      </c>
      <c r="AJ19" t="s">
        <v>3</v>
      </c>
      <c r="AK19">
        <v>4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ROW(Source!A25)</f>
        <v>25</v>
      </c>
      <c r="B20">
        <v>34713155</v>
      </c>
      <c r="C20">
        <v>34713145</v>
      </c>
      <c r="D20">
        <v>31443668</v>
      </c>
      <c r="E20">
        <v>17</v>
      </c>
      <c r="F20">
        <v>1</v>
      </c>
      <c r="G20">
        <v>1</v>
      </c>
      <c r="H20">
        <v>3</v>
      </c>
      <c r="I20" t="s">
        <v>249</v>
      </c>
      <c r="J20" t="s">
        <v>3</v>
      </c>
      <c r="K20" t="s">
        <v>250</v>
      </c>
      <c r="L20">
        <v>1374</v>
      </c>
      <c r="N20">
        <v>1013</v>
      </c>
      <c r="O20" t="s">
        <v>251</v>
      </c>
      <c r="P20" t="s">
        <v>251</v>
      </c>
      <c r="Q20">
        <v>1</v>
      </c>
      <c r="X20">
        <v>2.39</v>
      </c>
      <c r="Y20">
        <v>1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18</v>
      </c>
      <c r="AG20">
        <v>0</v>
      </c>
      <c r="AH20">
        <v>3</v>
      </c>
      <c r="AI20">
        <v>-1</v>
      </c>
      <c r="AJ20" t="s">
        <v>3</v>
      </c>
      <c r="AK20">
        <v>4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ROW(Source!A26)</f>
        <v>26</v>
      </c>
      <c r="B21">
        <v>34712922</v>
      </c>
      <c r="C21">
        <v>34712915</v>
      </c>
      <c r="D21">
        <v>31715651</v>
      </c>
      <c r="E21">
        <v>1</v>
      </c>
      <c r="F21">
        <v>1</v>
      </c>
      <c r="G21">
        <v>1</v>
      </c>
      <c r="H21">
        <v>1</v>
      </c>
      <c r="I21" t="s">
        <v>199</v>
      </c>
      <c r="J21" t="s">
        <v>3</v>
      </c>
      <c r="K21" t="s">
        <v>200</v>
      </c>
      <c r="L21">
        <v>1191</v>
      </c>
      <c r="N21">
        <v>1013</v>
      </c>
      <c r="O21" t="s">
        <v>201</v>
      </c>
      <c r="P21" t="s">
        <v>201</v>
      </c>
      <c r="Q21">
        <v>1</v>
      </c>
      <c r="X21">
        <v>2.2999999999999998</v>
      </c>
      <c r="Y21">
        <v>0</v>
      </c>
      <c r="Z21">
        <v>0</v>
      </c>
      <c r="AA21">
        <v>0</v>
      </c>
      <c r="AB21">
        <v>9.6199999999999992</v>
      </c>
      <c r="AC21">
        <v>0</v>
      </c>
      <c r="AD21">
        <v>1</v>
      </c>
      <c r="AE21">
        <v>1</v>
      </c>
      <c r="AF21" t="s">
        <v>3</v>
      </c>
      <c r="AG21">
        <v>2.2999999999999998</v>
      </c>
      <c r="AH21">
        <v>2</v>
      </c>
      <c r="AI21">
        <v>34712916</v>
      </c>
      <c r="AJ21">
        <v>11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ROW(Source!A26)</f>
        <v>26</v>
      </c>
      <c r="B22">
        <v>34712923</v>
      </c>
      <c r="C22">
        <v>34712915</v>
      </c>
      <c r="D22">
        <v>31709492</v>
      </c>
      <c r="E22">
        <v>1</v>
      </c>
      <c r="F22">
        <v>1</v>
      </c>
      <c r="G22">
        <v>1</v>
      </c>
      <c r="H22">
        <v>1</v>
      </c>
      <c r="I22" t="s">
        <v>202</v>
      </c>
      <c r="J22" t="s">
        <v>3</v>
      </c>
      <c r="K22" t="s">
        <v>203</v>
      </c>
      <c r="L22">
        <v>1191</v>
      </c>
      <c r="N22">
        <v>1013</v>
      </c>
      <c r="O22" t="s">
        <v>201</v>
      </c>
      <c r="P22" t="s">
        <v>201</v>
      </c>
      <c r="Q22">
        <v>1</v>
      </c>
      <c r="X22">
        <v>0.47</v>
      </c>
      <c r="Y22">
        <v>0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2</v>
      </c>
      <c r="AF22" t="s">
        <v>3</v>
      </c>
      <c r="AG22">
        <v>0.47</v>
      </c>
      <c r="AH22">
        <v>2</v>
      </c>
      <c r="AI22">
        <v>34712917</v>
      </c>
      <c r="AJ22">
        <v>12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ROW(Source!A26)</f>
        <v>26</v>
      </c>
      <c r="B23">
        <v>34712924</v>
      </c>
      <c r="C23">
        <v>34712915</v>
      </c>
      <c r="D23">
        <v>31526753</v>
      </c>
      <c r="E23">
        <v>1</v>
      </c>
      <c r="F23">
        <v>1</v>
      </c>
      <c r="G23">
        <v>1</v>
      </c>
      <c r="H23">
        <v>2</v>
      </c>
      <c r="I23" t="s">
        <v>204</v>
      </c>
      <c r="J23" t="s">
        <v>205</v>
      </c>
      <c r="K23" t="s">
        <v>206</v>
      </c>
      <c r="L23">
        <v>1368</v>
      </c>
      <c r="N23">
        <v>1011</v>
      </c>
      <c r="O23" t="s">
        <v>207</v>
      </c>
      <c r="P23" t="s">
        <v>207</v>
      </c>
      <c r="Q23">
        <v>1</v>
      </c>
      <c r="X23">
        <v>0.33</v>
      </c>
      <c r="Y23">
        <v>0</v>
      </c>
      <c r="Z23">
        <v>111.99</v>
      </c>
      <c r="AA23">
        <v>13.5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0.33</v>
      </c>
      <c r="AH23">
        <v>2</v>
      </c>
      <c r="AI23">
        <v>34712918</v>
      </c>
      <c r="AJ23">
        <v>13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ROW(Source!A26)</f>
        <v>26</v>
      </c>
      <c r="B24">
        <v>34712925</v>
      </c>
      <c r="C24">
        <v>34712915</v>
      </c>
      <c r="D24">
        <v>31527035</v>
      </c>
      <c r="E24">
        <v>1</v>
      </c>
      <c r="F24">
        <v>1</v>
      </c>
      <c r="G24">
        <v>1</v>
      </c>
      <c r="H24">
        <v>2</v>
      </c>
      <c r="I24" t="s">
        <v>214</v>
      </c>
      <c r="J24" t="s">
        <v>215</v>
      </c>
      <c r="K24" t="s">
        <v>216</v>
      </c>
      <c r="L24">
        <v>1368</v>
      </c>
      <c r="N24">
        <v>1011</v>
      </c>
      <c r="O24" t="s">
        <v>207</v>
      </c>
      <c r="P24" t="s">
        <v>207</v>
      </c>
      <c r="Q24">
        <v>1</v>
      </c>
      <c r="X24">
        <v>0.11</v>
      </c>
      <c r="Y24">
        <v>0</v>
      </c>
      <c r="Z24">
        <v>29.6</v>
      </c>
      <c r="AA24">
        <v>10.06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0.11</v>
      </c>
      <c r="AH24">
        <v>2</v>
      </c>
      <c r="AI24">
        <v>34712919</v>
      </c>
      <c r="AJ24">
        <v>14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ROW(Source!A26)</f>
        <v>26</v>
      </c>
      <c r="B25">
        <v>34712926</v>
      </c>
      <c r="C25">
        <v>34712915</v>
      </c>
      <c r="D25">
        <v>31528142</v>
      </c>
      <c r="E25">
        <v>1</v>
      </c>
      <c r="F25">
        <v>1</v>
      </c>
      <c r="G25">
        <v>1</v>
      </c>
      <c r="H25">
        <v>2</v>
      </c>
      <c r="I25" t="s">
        <v>211</v>
      </c>
      <c r="J25" t="s">
        <v>212</v>
      </c>
      <c r="K25" t="s">
        <v>213</v>
      </c>
      <c r="L25">
        <v>1368</v>
      </c>
      <c r="N25">
        <v>1011</v>
      </c>
      <c r="O25" t="s">
        <v>207</v>
      </c>
      <c r="P25" t="s">
        <v>207</v>
      </c>
      <c r="Q25">
        <v>1</v>
      </c>
      <c r="X25">
        <v>0.03</v>
      </c>
      <c r="Y25">
        <v>0</v>
      </c>
      <c r="Z25">
        <v>65.709999999999994</v>
      </c>
      <c r="AA25">
        <v>11.6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0.03</v>
      </c>
      <c r="AH25">
        <v>2</v>
      </c>
      <c r="AI25">
        <v>34712920</v>
      </c>
      <c r="AJ25">
        <v>15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ROW(Source!A26)</f>
        <v>26</v>
      </c>
      <c r="B26">
        <v>34712927</v>
      </c>
      <c r="C26">
        <v>34712915</v>
      </c>
      <c r="D26">
        <v>31528446</v>
      </c>
      <c r="E26">
        <v>1</v>
      </c>
      <c r="F26">
        <v>1</v>
      </c>
      <c r="G26">
        <v>1</v>
      </c>
      <c r="H26">
        <v>2</v>
      </c>
      <c r="I26" t="s">
        <v>217</v>
      </c>
      <c r="J26" t="s">
        <v>218</v>
      </c>
      <c r="K26" t="s">
        <v>219</v>
      </c>
      <c r="L26">
        <v>1368</v>
      </c>
      <c r="N26">
        <v>1011</v>
      </c>
      <c r="O26" t="s">
        <v>207</v>
      </c>
      <c r="P26" t="s">
        <v>207</v>
      </c>
      <c r="Q26">
        <v>1</v>
      </c>
      <c r="X26">
        <v>0.14000000000000001</v>
      </c>
      <c r="Y26">
        <v>0</v>
      </c>
      <c r="Z26">
        <v>8.1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3</v>
      </c>
      <c r="AG26">
        <v>0.14000000000000001</v>
      </c>
      <c r="AH26">
        <v>2</v>
      </c>
      <c r="AI26">
        <v>34712921</v>
      </c>
      <c r="AJ26">
        <v>16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ROW(Source!A26)</f>
        <v>26</v>
      </c>
      <c r="B27">
        <v>34712928</v>
      </c>
      <c r="C27">
        <v>34712915</v>
      </c>
      <c r="D27">
        <v>31444704</v>
      </c>
      <c r="E27">
        <v>1</v>
      </c>
      <c r="F27">
        <v>1</v>
      </c>
      <c r="G27">
        <v>1</v>
      </c>
      <c r="H27">
        <v>3</v>
      </c>
      <c r="I27" t="s">
        <v>252</v>
      </c>
      <c r="J27" t="s">
        <v>253</v>
      </c>
      <c r="K27" t="s">
        <v>254</v>
      </c>
      <c r="L27">
        <v>1348</v>
      </c>
      <c r="N27">
        <v>1009</v>
      </c>
      <c r="O27" t="s">
        <v>245</v>
      </c>
      <c r="P27" t="s">
        <v>245</v>
      </c>
      <c r="Q27">
        <v>1000</v>
      </c>
      <c r="X27">
        <v>2.0000000000000002E-5</v>
      </c>
      <c r="Y27">
        <v>17500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2.0000000000000002E-5</v>
      </c>
      <c r="AH27">
        <v>3</v>
      </c>
      <c r="AI27">
        <v>-1</v>
      </c>
      <c r="AJ27" t="s">
        <v>3</v>
      </c>
      <c r="AK27">
        <v>4</v>
      </c>
      <c r="AL27">
        <v>-0.35000000000000003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1</v>
      </c>
    </row>
    <row r="28" spans="1:44" x14ac:dyDescent="0.2">
      <c r="A28">
        <f>ROW(Source!A26)</f>
        <v>26</v>
      </c>
      <c r="B28">
        <v>34712929</v>
      </c>
      <c r="C28">
        <v>34712915</v>
      </c>
      <c r="D28">
        <v>31447861</v>
      </c>
      <c r="E28">
        <v>1</v>
      </c>
      <c r="F28">
        <v>1</v>
      </c>
      <c r="G28">
        <v>1</v>
      </c>
      <c r="H28">
        <v>3</v>
      </c>
      <c r="I28" t="s">
        <v>255</v>
      </c>
      <c r="J28" t="s">
        <v>256</v>
      </c>
      <c r="K28" t="s">
        <v>257</v>
      </c>
      <c r="L28">
        <v>1346</v>
      </c>
      <c r="N28">
        <v>1009</v>
      </c>
      <c r="O28" t="s">
        <v>73</v>
      </c>
      <c r="P28" t="s">
        <v>73</v>
      </c>
      <c r="Q28">
        <v>1</v>
      </c>
      <c r="X28">
        <v>0.05</v>
      </c>
      <c r="Y28">
        <v>10.57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0.05</v>
      </c>
      <c r="AH28">
        <v>3</v>
      </c>
      <c r="AI28">
        <v>-1</v>
      </c>
      <c r="AJ28" t="s">
        <v>3</v>
      </c>
      <c r="AK28">
        <v>4</v>
      </c>
      <c r="AL28">
        <v>-0.52850000000000008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ROW(Source!A26)</f>
        <v>26</v>
      </c>
      <c r="B29">
        <v>34712930</v>
      </c>
      <c r="C29">
        <v>34712915</v>
      </c>
      <c r="D29">
        <v>31449051</v>
      </c>
      <c r="E29">
        <v>1</v>
      </c>
      <c r="F29">
        <v>1</v>
      </c>
      <c r="G29">
        <v>1</v>
      </c>
      <c r="H29">
        <v>3</v>
      </c>
      <c r="I29" t="s">
        <v>235</v>
      </c>
      <c r="J29" t="s">
        <v>236</v>
      </c>
      <c r="K29" t="s">
        <v>237</v>
      </c>
      <c r="L29">
        <v>1346</v>
      </c>
      <c r="N29">
        <v>1009</v>
      </c>
      <c r="O29" t="s">
        <v>73</v>
      </c>
      <c r="P29" t="s">
        <v>73</v>
      </c>
      <c r="Q29">
        <v>1</v>
      </c>
      <c r="X29">
        <v>0.79</v>
      </c>
      <c r="Y29">
        <v>9.0399999999999991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0.79</v>
      </c>
      <c r="AH29">
        <v>3</v>
      </c>
      <c r="AI29">
        <v>-1</v>
      </c>
      <c r="AJ29" t="s">
        <v>3</v>
      </c>
      <c r="AK29">
        <v>4</v>
      </c>
      <c r="AL29">
        <v>-7.1415999999999995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ROW(Source!A26)</f>
        <v>26</v>
      </c>
      <c r="B30">
        <v>34712931</v>
      </c>
      <c r="C30">
        <v>34712915</v>
      </c>
      <c r="D30">
        <v>31450124</v>
      </c>
      <c r="E30">
        <v>1</v>
      </c>
      <c r="F30">
        <v>1</v>
      </c>
      <c r="G30">
        <v>1</v>
      </c>
      <c r="H30">
        <v>3</v>
      </c>
      <c r="I30" t="s">
        <v>258</v>
      </c>
      <c r="J30" t="s">
        <v>259</v>
      </c>
      <c r="K30" t="s">
        <v>260</v>
      </c>
      <c r="L30">
        <v>1330</v>
      </c>
      <c r="N30">
        <v>1005</v>
      </c>
      <c r="O30" t="s">
        <v>261</v>
      </c>
      <c r="P30" t="s">
        <v>261</v>
      </c>
      <c r="Q30">
        <v>10</v>
      </c>
      <c r="X30">
        <v>3.0000000000000001E-3</v>
      </c>
      <c r="Y30">
        <v>79.099999999999994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3.0000000000000001E-3</v>
      </c>
      <c r="AH30">
        <v>3</v>
      </c>
      <c r="AI30">
        <v>-1</v>
      </c>
      <c r="AJ30" t="s">
        <v>3</v>
      </c>
      <c r="AK30">
        <v>4</v>
      </c>
      <c r="AL30">
        <v>-0.23729999999999998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ROW(Source!A26)</f>
        <v>26</v>
      </c>
      <c r="B31">
        <v>34712932</v>
      </c>
      <c r="C31">
        <v>34712915</v>
      </c>
      <c r="D31">
        <v>31470585</v>
      </c>
      <c r="E31">
        <v>1</v>
      </c>
      <c r="F31">
        <v>1</v>
      </c>
      <c r="G31">
        <v>1</v>
      </c>
      <c r="H31">
        <v>3</v>
      </c>
      <c r="I31" t="s">
        <v>242</v>
      </c>
      <c r="J31" t="s">
        <v>243</v>
      </c>
      <c r="K31" t="s">
        <v>244</v>
      </c>
      <c r="L31">
        <v>1348</v>
      </c>
      <c r="N31">
        <v>1009</v>
      </c>
      <c r="O31" t="s">
        <v>245</v>
      </c>
      <c r="P31" t="s">
        <v>245</v>
      </c>
      <c r="Q31">
        <v>1000</v>
      </c>
      <c r="X31">
        <v>3.0000000000000001E-3</v>
      </c>
      <c r="Y31">
        <v>5000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3.0000000000000001E-3</v>
      </c>
      <c r="AH31">
        <v>3</v>
      </c>
      <c r="AI31">
        <v>-1</v>
      </c>
      <c r="AJ31" t="s">
        <v>3</v>
      </c>
      <c r="AK31">
        <v>4</v>
      </c>
      <c r="AL31">
        <v>-15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ROW(Source!A26)</f>
        <v>26</v>
      </c>
      <c r="B32">
        <v>34712933</v>
      </c>
      <c r="C32">
        <v>34712915</v>
      </c>
      <c r="D32">
        <v>31482923</v>
      </c>
      <c r="E32">
        <v>1</v>
      </c>
      <c r="F32">
        <v>1</v>
      </c>
      <c r="G32">
        <v>1</v>
      </c>
      <c r="H32">
        <v>3</v>
      </c>
      <c r="I32" t="s">
        <v>246</v>
      </c>
      <c r="J32" t="s">
        <v>247</v>
      </c>
      <c r="K32" t="s">
        <v>248</v>
      </c>
      <c r="L32">
        <v>1346</v>
      </c>
      <c r="N32">
        <v>1009</v>
      </c>
      <c r="O32" t="s">
        <v>73</v>
      </c>
      <c r="P32" t="s">
        <v>73</v>
      </c>
      <c r="Q32">
        <v>1</v>
      </c>
      <c r="X32">
        <v>0.7</v>
      </c>
      <c r="Y32">
        <v>28.6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0.7</v>
      </c>
      <c r="AH32">
        <v>3</v>
      </c>
      <c r="AI32">
        <v>-1</v>
      </c>
      <c r="AJ32" t="s">
        <v>3</v>
      </c>
      <c r="AK32">
        <v>4</v>
      </c>
      <c r="AL32">
        <v>-20.02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ROW(Source!A26)</f>
        <v>26</v>
      </c>
      <c r="B33">
        <v>34712934</v>
      </c>
      <c r="C33">
        <v>34712915</v>
      </c>
      <c r="D33">
        <v>31443668</v>
      </c>
      <c r="E33">
        <v>17</v>
      </c>
      <c r="F33">
        <v>1</v>
      </c>
      <c r="G33">
        <v>1</v>
      </c>
      <c r="H33">
        <v>3</v>
      </c>
      <c r="I33" t="s">
        <v>249</v>
      </c>
      <c r="J33" t="s">
        <v>3</v>
      </c>
      <c r="K33" t="s">
        <v>250</v>
      </c>
      <c r="L33">
        <v>1374</v>
      </c>
      <c r="N33">
        <v>1013</v>
      </c>
      <c r="O33" t="s">
        <v>251</v>
      </c>
      <c r="P33" t="s">
        <v>251</v>
      </c>
      <c r="Q33">
        <v>1</v>
      </c>
      <c r="X33">
        <v>0.44</v>
      </c>
      <c r="Y33">
        <v>1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0.44</v>
      </c>
      <c r="AH33">
        <v>3</v>
      </c>
      <c r="AI33">
        <v>-1</v>
      </c>
      <c r="AJ33" t="s">
        <v>3</v>
      </c>
      <c r="AK33">
        <v>4</v>
      </c>
      <c r="AL33">
        <v>-0.44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ROW(Source!A27)</f>
        <v>27</v>
      </c>
      <c r="B34">
        <v>34712922</v>
      </c>
      <c r="C34">
        <v>34712915</v>
      </c>
      <c r="D34">
        <v>31715651</v>
      </c>
      <c r="E34">
        <v>1</v>
      </c>
      <c r="F34">
        <v>1</v>
      </c>
      <c r="G34">
        <v>1</v>
      </c>
      <c r="H34">
        <v>1</v>
      </c>
      <c r="I34" t="s">
        <v>199</v>
      </c>
      <c r="J34" t="s">
        <v>3</v>
      </c>
      <c r="K34" t="s">
        <v>200</v>
      </c>
      <c r="L34">
        <v>1191</v>
      </c>
      <c r="N34">
        <v>1013</v>
      </c>
      <c r="O34" t="s">
        <v>201</v>
      </c>
      <c r="P34" t="s">
        <v>201</v>
      </c>
      <c r="Q34">
        <v>1</v>
      </c>
      <c r="X34">
        <v>2.2999999999999998</v>
      </c>
      <c r="Y34">
        <v>0</v>
      </c>
      <c r="Z34">
        <v>0</v>
      </c>
      <c r="AA34">
        <v>0</v>
      </c>
      <c r="AB34">
        <v>9.6199999999999992</v>
      </c>
      <c r="AC34">
        <v>0</v>
      </c>
      <c r="AD34">
        <v>1</v>
      </c>
      <c r="AE34">
        <v>1</v>
      </c>
      <c r="AF34" t="s">
        <v>3</v>
      </c>
      <c r="AG34">
        <v>2.2999999999999998</v>
      </c>
      <c r="AH34">
        <v>2</v>
      </c>
      <c r="AI34">
        <v>34712916</v>
      </c>
      <c r="AJ34">
        <v>17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ROW(Source!A27)</f>
        <v>27</v>
      </c>
      <c r="B35">
        <v>34712923</v>
      </c>
      <c r="C35">
        <v>34712915</v>
      </c>
      <c r="D35">
        <v>31709492</v>
      </c>
      <c r="E35">
        <v>1</v>
      </c>
      <c r="F35">
        <v>1</v>
      </c>
      <c r="G35">
        <v>1</v>
      </c>
      <c r="H35">
        <v>1</v>
      </c>
      <c r="I35" t="s">
        <v>202</v>
      </c>
      <c r="J35" t="s">
        <v>3</v>
      </c>
      <c r="K35" t="s">
        <v>203</v>
      </c>
      <c r="L35">
        <v>1191</v>
      </c>
      <c r="N35">
        <v>1013</v>
      </c>
      <c r="O35" t="s">
        <v>201</v>
      </c>
      <c r="P35" t="s">
        <v>201</v>
      </c>
      <c r="Q35">
        <v>1</v>
      </c>
      <c r="X35">
        <v>0.47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2</v>
      </c>
      <c r="AF35" t="s">
        <v>3</v>
      </c>
      <c r="AG35">
        <v>0.47</v>
      </c>
      <c r="AH35">
        <v>2</v>
      </c>
      <c r="AI35">
        <v>34712917</v>
      </c>
      <c r="AJ35">
        <v>18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ROW(Source!A27)</f>
        <v>27</v>
      </c>
      <c r="B36">
        <v>34712924</v>
      </c>
      <c r="C36">
        <v>34712915</v>
      </c>
      <c r="D36">
        <v>31526753</v>
      </c>
      <c r="E36">
        <v>1</v>
      </c>
      <c r="F36">
        <v>1</v>
      </c>
      <c r="G36">
        <v>1</v>
      </c>
      <c r="H36">
        <v>2</v>
      </c>
      <c r="I36" t="s">
        <v>204</v>
      </c>
      <c r="J36" t="s">
        <v>205</v>
      </c>
      <c r="K36" t="s">
        <v>206</v>
      </c>
      <c r="L36">
        <v>1368</v>
      </c>
      <c r="N36">
        <v>1011</v>
      </c>
      <c r="O36" t="s">
        <v>207</v>
      </c>
      <c r="P36" t="s">
        <v>207</v>
      </c>
      <c r="Q36">
        <v>1</v>
      </c>
      <c r="X36">
        <v>0.33</v>
      </c>
      <c r="Y36">
        <v>0</v>
      </c>
      <c r="Z36">
        <v>111.99</v>
      </c>
      <c r="AA36">
        <v>13.5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0.33</v>
      </c>
      <c r="AH36">
        <v>2</v>
      </c>
      <c r="AI36">
        <v>34712918</v>
      </c>
      <c r="AJ36">
        <v>19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ROW(Source!A27)</f>
        <v>27</v>
      </c>
      <c r="B37">
        <v>34712925</v>
      </c>
      <c r="C37">
        <v>34712915</v>
      </c>
      <c r="D37">
        <v>31527035</v>
      </c>
      <c r="E37">
        <v>1</v>
      </c>
      <c r="F37">
        <v>1</v>
      </c>
      <c r="G37">
        <v>1</v>
      </c>
      <c r="H37">
        <v>2</v>
      </c>
      <c r="I37" t="s">
        <v>214</v>
      </c>
      <c r="J37" t="s">
        <v>215</v>
      </c>
      <c r="K37" t="s">
        <v>216</v>
      </c>
      <c r="L37">
        <v>1368</v>
      </c>
      <c r="N37">
        <v>1011</v>
      </c>
      <c r="O37" t="s">
        <v>207</v>
      </c>
      <c r="P37" t="s">
        <v>207</v>
      </c>
      <c r="Q37">
        <v>1</v>
      </c>
      <c r="X37">
        <v>0.11</v>
      </c>
      <c r="Y37">
        <v>0</v>
      </c>
      <c r="Z37">
        <v>29.6</v>
      </c>
      <c r="AA37">
        <v>10.06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0.11</v>
      </c>
      <c r="AH37">
        <v>2</v>
      </c>
      <c r="AI37">
        <v>34712919</v>
      </c>
      <c r="AJ37">
        <v>20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ROW(Source!A27)</f>
        <v>27</v>
      </c>
      <c r="B38">
        <v>34712926</v>
      </c>
      <c r="C38">
        <v>34712915</v>
      </c>
      <c r="D38">
        <v>31528142</v>
      </c>
      <c r="E38">
        <v>1</v>
      </c>
      <c r="F38">
        <v>1</v>
      </c>
      <c r="G38">
        <v>1</v>
      </c>
      <c r="H38">
        <v>2</v>
      </c>
      <c r="I38" t="s">
        <v>211</v>
      </c>
      <c r="J38" t="s">
        <v>212</v>
      </c>
      <c r="K38" t="s">
        <v>213</v>
      </c>
      <c r="L38">
        <v>1368</v>
      </c>
      <c r="N38">
        <v>1011</v>
      </c>
      <c r="O38" t="s">
        <v>207</v>
      </c>
      <c r="P38" t="s">
        <v>207</v>
      </c>
      <c r="Q38">
        <v>1</v>
      </c>
      <c r="X38">
        <v>0.03</v>
      </c>
      <c r="Y38">
        <v>0</v>
      </c>
      <c r="Z38">
        <v>65.709999999999994</v>
      </c>
      <c r="AA38">
        <v>11.6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0.03</v>
      </c>
      <c r="AH38">
        <v>2</v>
      </c>
      <c r="AI38">
        <v>34712920</v>
      </c>
      <c r="AJ38">
        <v>21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ROW(Source!A27)</f>
        <v>27</v>
      </c>
      <c r="B39">
        <v>34712927</v>
      </c>
      <c r="C39">
        <v>34712915</v>
      </c>
      <c r="D39">
        <v>31528446</v>
      </c>
      <c r="E39">
        <v>1</v>
      </c>
      <c r="F39">
        <v>1</v>
      </c>
      <c r="G39">
        <v>1</v>
      </c>
      <c r="H39">
        <v>2</v>
      </c>
      <c r="I39" t="s">
        <v>217</v>
      </c>
      <c r="J39" t="s">
        <v>218</v>
      </c>
      <c r="K39" t="s">
        <v>219</v>
      </c>
      <c r="L39">
        <v>1368</v>
      </c>
      <c r="N39">
        <v>1011</v>
      </c>
      <c r="O39" t="s">
        <v>207</v>
      </c>
      <c r="P39" t="s">
        <v>207</v>
      </c>
      <c r="Q39">
        <v>1</v>
      </c>
      <c r="X39">
        <v>0.14000000000000001</v>
      </c>
      <c r="Y39">
        <v>0</v>
      </c>
      <c r="Z39">
        <v>8.1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0.14000000000000001</v>
      </c>
      <c r="AH39">
        <v>2</v>
      </c>
      <c r="AI39">
        <v>34712921</v>
      </c>
      <c r="AJ39">
        <v>22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ROW(Source!A27)</f>
        <v>27</v>
      </c>
      <c r="B40">
        <v>34712928</v>
      </c>
      <c r="C40">
        <v>34712915</v>
      </c>
      <c r="D40">
        <v>31444704</v>
      </c>
      <c r="E40">
        <v>1</v>
      </c>
      <c r="F40">
        <v>1</v>
      </c>
      <c r="G40">
        <v>1</v>
      </c>
      <c r="H40">
        <v>3</v>
      </c>
      <c r="I40" t="s">
        <v>252</v>
      </c>
      <c r="J40" t="s">
        <v>253</v>
      </c>
      <c r="K40" t="s">
        <v>254</v>
      </c>
      <c r="L40">
        <v>1348</v>
      </c>
      <c r="N40">
        <v>1009</v>
      </c>
      <c r="O40" t="s">
        <v>245</v>
      </c>
      <c r="P40" t="s">
        <v>245</v>
      </c>
      <c r="Q40">
        <v>1000</v>
      </c>
      <c r="X40">
        <v>2.0000000000000002E-5</v>
      </c>
      <c r="Y40">
        <v>17500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2.0000000000000002E-5</v>
      </c>
      <c r="AH40">
        <v>3</v>
      </c>
      <c r="AI40">
        <v>-1</v>
      </c>
      <c r="AJ40" t="s">
        <v>3</v>
      </c>
      <c r="AK40">
        <v>4</v>
      </c>
      <c r="AL40">
        <v>-0.35000000000000003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ROW(Source!A27)</f>
        <v>27</v>
      </c>
      <c r="B41">
        <v>34712929</v>
      </c>
      <c r="C41">
        <v>34712915</v>
      </c>
      <c r="D41">
        <v>31447861</v>
      </c>
      <c r="E41">
        <v>1</v>
      </c>
      <c r="F41">
        <v>1</v>
      </c>
      <c r="G41">
        <v>1</v>
      </c>
      <c r="H41">
        <v>3</v>
      </c>
      <c r="I41" t="s">
        <v>255</v>
      </c>
      <c r="J41" t="s">
        <v>256</v>
      </c>
      <c r="K41" t="s">
        <v>257</v>
      </c>
      <c r="L41">
        <v>1346</v>
      </c>
      <c r="N41">
        <v>1009</v>
      </c>
      <c r="O41" t="s">
        <v>73</v>
      </c>
      <c r="P41" t="s">
        <v>73</v>
      </c>
      <c r="Q41">
        <v>1</v>
      </c>
      <c r="X41">
        <v>0.05</v>
      </c>
      <c r="Y41">
        <v>10.57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0.05</v>
      </c>
      <c r="AH41">
        <v>3</v>
      </c>
      <c r="AI41">
        <v>-1</v>
      </c>
      <c r="AJ41" t="s">
        <v>3</v>
      </c>
      <c r="AK41">
        <v>4</v>
      </c>
      <c r="AL41">
        <v>-0.52850000000000008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ROW(Source!A27)</f>
        <v>27</v>
      </c>
      <c r="B42">
        <v>34712930</v>
      </c>
      <c r="C42">
        <v>34712915</v>
      </c>
      <c r="D42">
        <v>31449051</v>
      </c>
      <c r="E42">
        <v>1</v>
      </c>
      <c r="F42">
        <v>1</v>
      </c>
      <c r="G42">
        <v>1</v>
      </c>
      <c r="H42">
        <v>3</v>
      </c>
      <c r="I42" t="s">
        <v>235</v>
      </c>
      <c r="J42" t="s">
        <v>236</v>
      </c>
      <c r="K42" t="s">
        <v>237</v>
      </c>
      <c r="L42">
        <v>1346</v>
      </c>
      <c r="N42">
        <v>1009</v>
      </c>
      <c r="O42" t="s">
        <v>73</v>
      </c>
      <c r="P42" t="s">
        <v>73</v>
      </c>
      <c r="Q42">
        <v>1</v>
      </c>
      <c r="X42">
        <v>0.79</v>
      </c>
      <c r="Y42">
        <v>9.0399999999999991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0.79</v>
      </c>
      <c r="AH42">
        <v>3</v>
      </c>
      <c r="AI42">
        <v>-1</v>
      </c>
      <c r="AJ42" t="s">
        <v>3</v>
      </c>
      <c r="AK42">
        <v>4</v>
      </c>
      <c r="AL42">
        <v>-7.1415999999999995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ROW(Source!A27)</f>
        <v>27</v>
      </c>
      <c r="B43">
        <v>34712931</v>
      </c>
      <c r="C43">
        <v>34712915</v>
      </c>
      <c r="D43">
        <v>31450124</v>
      </c>
      <c r="E43">
        <v>1</v>
      </c>
      <c r="F43">
        <v>1</v>
      </c>
      <c r="G43">
        <v>1</v>
      </c>
      <c r="H43">
        <v>3</v>
      </c>
      <c r="I43" t="s">
        <v>258</v>
      </c>
      <c r="J43" t="s">
        <v>259</v>
      </c>
      <c r="K43" t="s">
        <v>260</v>
      </c>
      <c r="L43">
        <v>1330</v>
      </c>
      <c r="N43">
        <v>1005</v>
      </c>
      <c r="O43" t="s">
        <v>261</v>
      </c>
      <c r="P43" t="s">
        <v>261</v>
      </c>
      <c r="Q43">
        <v>10</v>
      </c>
      <c r="X43">
        <v>3.0000000000000001E-3</v>
      </c>
      <c r="Y43">
        <v>79.099999999999994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3</v>
      </c>
      <c r="AG43">
        <v>3.0000000000000001E-3</v>
      </c>
      <c r="AH43">
        <v>3</v>
      </c>
      <c r="AI43">
        <v>-1</v>
      </c>
      <c r="AJ43" t="s">
        <v>3</v>
      </c>
      <c r="AK43">
        <v>4</v>
      </c>
      <c r="AL43">
        <v>-0.23729999999999998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1</v>
      </c>
    </row>
    <row r="44" spans="1:44" x14ac:dyDescent="0.2">
      <c r="A44">
        <f>ROW(Source!A27)</f>
        <v>27</v>
      </c>
      <c r="B44">
        <v>34712932</v>
      </c>
      <c r="C44">
        <v>34712915</v>
      </c>
      <c r="D44">
        <v>31470585</v>
      </c>
      <c r="E44">
        <v>1</v>
      </c>
      <c r="F44">
        <v>1</v>
      </c>
      <c r="G44">
        <v>1</v>
      </c>
      <c r="H44">
        <v>3</v>
      </c>
      <c r="I44" t="s">
        <v>242</v>
      </c>
      <c r="J44" t="s">
        <v>243</v>
      </c>
      <c r="K44" t="s">
        <v>244</v>
      </c>
      <c r="L44">
        <v>1348</v>
      </c>
      <c r="N44">
        <v>1009</v>
      </c>
      <c r="O44" t="s">
        <v>245</v>
      </c>
      <c r="P44" t="s">
        <v>245</v>
      </c>
      <c r="Q44">
        <v>1000</v>
      </c>
      <c r="X44">
        <v>3.0000000000000001E-3</v>
      </c>
      <c r="Y44">
        <v>5000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3</v>
      </c>
      <c r="AG44">
        <v>3.0000000000000001E-3</v>
      </c>
      <c r="AH44">
        <v>3</v>
      </c>
      <c r="AI44">
        <v>-1</v>
      </c>
      <c r="AJ44" t="s">
        <v>3</v>
      </c>
      <c r="AK44">
        <v>4</v>
      </c>
      <c r="AL44">
        <v>-15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1</v>
      </c>
    </row>
    <row r="45" spans="1:44" x14ac:dyDescent="0.2">
      <c r="A45">
        <f>ROW(Source!A27)</f>
        <v>27</v>
      </c>
      <c r="B45">
        <v>34712933</v>
      </c>
      <c r="C45">
        <v>34712915</v>
      </c>
      <c r="D45">
        <v>31482923</v>
      </c>
      <c r="E45">
        <v>1</v>
      </c>
      <c r="F45">
        <v>1</v>
      </c>
      <c r="G45">
        <v>1</v>
      </c>
      <c r="H45">
        <v>3</v>
      </c>
      <c r="I45" t="s">
        <v>246</v>
      </c>
      <c r="J45" t="s">
        <v>247</v>
      </c>
      <c r="K45" t="s">
        <v>248</v>
      </c>
      <c r="L45">
        <v>1346</v>
      </c>
      <c r="N45">
        <v>1009</v>
      </c>
      <c r="O45" t="s">
        <v>73</v>
      </c>
      <c r="P45" t="s">
        <v>73</v>
      </c>
      <c r="Q45">
        <v>1</v>
      </c>
      <c r="X45">
        <v>0.7</v>
      </c>
      <c r="Y45">
        <v>28.6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0.7</v>
      </c>
      <c r="AH45">
        <v>3</v>
      </c>
      <c r="AI45">
        <v>-1</v>
      </c>
      <c r="AJ45" t="s">
        <v>3</v>
      </c>
      <c r="AK45">
        <v>4</v>
      </c>
      <c r="AL45">
        <v>-20.02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1</v>
      </c>
    </row>
    <row r="46" spans="1:44" x14ac:dyDescent="0.2">
      <c r="A46">
        <f>ROW(Source!A27)</f>
        <v>27</v>
      </c>
      <c r="B46">
        <v>34712934</v>
      </c>
      <c r="C46">
        <v>34712915</v>
      </c>
      <c r="D46">
        <v>31443668</v>
      </c>
      <c r="E46">
        <v>17</v>
      </c>
      <c r="F46">
        <v>1</v>
      </c>
      <c r="G46">
        <v>1</v>
      </c>
      <c r="H46">
        <v>3</v>
      </c>
      <c r="I46" t="s">
        <v>249</v>
      </c>
      <c r="J46" t="s">
        <v>3</v>
      </c>
      <c r="K46" t="s">
        <v>250</v>
      </c>
      <c r="L46">
        <v>1374</v>
      </c>
      <c r="N46">
        <v>1013</v>
      </c>
      <c r="O46" t="s">
        <v>251</v>
      </c>
      <c r="P46" t="s">
        <v>251</v>
      </c>
      <c r="Q46">
        <v>1</v>
      </c>
      <c r="X46">
        <v>0.44</v>
      </c>
      <c r="Y46">
        <v>1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0.44</v>
      </c>
      <c r="AH46">
        <v>3</v>
      </c>
      <c r="AI46">
        <v>-1</v>
      </c>
      <c r="AJ46" t="s">
        <v>3</v>
      </c>
      <c r="AK46">
        <v>4</v>
      </c>
      <c r="AL46">
        <v>-0.44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1</v>
      </c>
    </row>
    <row r="47" spans="1:44" x14ac:dyDescent="0.2">
      <c r="A47">
        <f>ROW(Source!A28)</f>
        <v>28</v>
      </c>
      <c r="B47">
        <v>34712942</v>
      </c>
      <c r="C47">
        <v>34712935</v>
      </c>
      <c r="D47">
        <v>31715651</v>
      </c>
      <c r="E47">
        <v>1</v>
      </c>
      <c r="F47">
        <v>1</v>
      </c>
      <c r="G47">
        <v>1</v>
      </c>
      <c r="H47">
        <v>1</v>
      </c>
      <c r="I47" t="s">
        <v>199</v>
      </c>
      <c r="J47" t="s">
        <v>3</v>
      </c>
      <c r="K47" t="s">
        <v>200</v>
      </c>
      <c r="L47">
        <v>1191</v>
      </c>
      <c r="N47">
        <v>1013</v>
      </c>
      <c r="O47" t="s">
        <v>201</v>
      </c>
      <c r="P47" t="s">
        <v>201</v>
      </c>
      <c r="Q47">
        <v>1</v>
      </c>
      <c r="X47">
        <v>58.6</v>
      </c>
      <c r="Y47">
        <v>0</v>
      </c>
      <c r="Z47">
        <v>0</v>
      </c>
      <c r="AA47">
        <v>0</v>
      </c>
      <c r="AB47">
        <v>9.6199999999999992</v>
      </c>
      <c r="AC47">
        <v>0</v>
      </c>
      <c r="AD47">
        <v>1</v>
      </c>
      <c r="AE47">
        <v>1</v>
      </c>
      <c r="AF47" t="s">
        <v>3</v>
      </c>
      <c r="AG47">
        <v>58.6</v>
      </c>
      <c r="AH47">
        <v>2</v>
      </c>
      <c r="AI47">
        <v>34712936</v>
      </c>
      <c r="AJ47">
        <v>23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ROW(Source!A28)</f>
        <v>28</v>
      </c>
      <c r="B48">
        <v>34712943</v>
      </c>
      <c r="C48">
        <v>34712935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202</v>
      </c>
      <c r="J48" t="s">
        <v>3</v>
      </c>
      <c r="K48" t="s">
        <v>203</v>
      </c>
      <c r="L48">
        <v>1191</v>
      </c>
      <c r="N48">
        <v>1013</v>
      </c>
      <c r="O48" t="s">
        <v>201</v>
      </c>
      <c r="P48" t="s">
        <v>201</v>
      </c>
      <c r="Q48">
        <v>1</v>
      </c>
      <c r="X48">
        <v>7.32</v>
      </c>
      <c r="Y48">
        <v>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2</v>
      </c>
      <c r="AF48" t="s">
        <v>3</v>
      </c>
      <c r="AG48">
        <v>7.32</v>
      </c>
      <c r="AH48">
        <v>2</v>
      </c>
      <c r="AI48">
        <v>34712937</v>
      </c>
      <c r="AJ48">
        <v>24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ROW(Source!A28)</f>
        <v>28</v>
      </c>
      <c r="B49">
        <v>34712944</v>
      </c>
      <c r="C49">
        <v>34712935</v>
      </c>
      <c r="D49">
        <v>31526753</v>
      </c>
      <c r="E49">
        <v>1</v>
      </c>
      <c r="F49">
        <v>1</v>
      </c>
      <c r="G49">
        <v>1</v>
      </c>
      <c r="H49">
        <v>2</v>
      </c>
      <c r="I49" t="s">
        <v>204</v>
      </c>
      <c r="J49" t="s">
        <v>205</v>
      </c>
      <c r="K49" t="s">
        <v>206</v>
      </c>
      <c r="L49">
        <v>1368</v>
      </c>
      <c r="N49">
        <v>1011</v>
      </c>
      <c r="O49" t="s">
        <v>207</v>
      </c>
      <c r="P49" t="s">
        <v>207</v>
      </c>
      <c r="Q49">
        <v>1</v>
      </c>
      <c r="X49">
        <v>0.22</v>
      </c>
      <c r="Y49">
        <v>0</v>
      </c>
      <c r="Z49">
        <v>111.99</v>
      </c>
      <c r="AA49">
        <v>13.5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0.22</v>
      </c>
      <c r="AH49">
        <v>2</v>
      </c>
      <c r="AI49">
        <v>34712938</v>
      </c>
      <c r="AJ49">
        <v>25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ROW(Source!A28)</f>
        <v>28</v>
      </c>
      <c r="B50">
        <v>34712945</v>
      </c>
      <c r="C50">
        <v>34712935</v>
      </c>
      <c r="D50">
        <v>31528142</v>
      </c>
      <c r="E50">
        <v>1</v>
      </c>
      <c r="F50">
        <v>1</v>
      </c>
      <c r="G50">
        <v>1</v>
      </c>
      <c r="H50">
        <v>2</v>
      </c>
      <c r="I50" t="s">
        <v>211</v>
      </c>
      <c r="J50" t="s">
        <v>212</v>
      </c>
      <c r="K50" t="s">
        <v>213</v>
      </c>
      <c r="L50">
        <v>1368</v>
      </c>
      <c r="N50">
        <v>1011</v>
      </c>
      <c r="O50" t="s">
        <v>207</v>
      </c>
      <c r="P50" t="s">
        <v>207</v>
      </c>
      <c r="Q50">
        <v>1</v>
      </c>
      <c r="X50">
        <v>0.22</v>
      </c>
      <c r="Y50">
        <v>0</v>
      </c>
      <c r="Z50">
        <v>65.709999999999994</v>
      </c>
      <c r="AA50">
        <v>11.6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0.22</v>
      </c>
      <c r="AH50">
        <v>2</v>
      </c>
      <c r="AI50">
        <v>34712939</v>
      </c>
      <c r="AJ50">
        <v>26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ROW(Source!A28)</f>
        <v>28</v>
      </c>
      <c r="B51">
        <v>34712946</v>
      </c>
      <c r="C51">
        <v>34712935</v>
      </c>
      <c r="D51">
        <v>31528446</v>
      </c>
      <c r="E51">
        <v>1</v>
      </c>
      <c r="F51">
        <v>1</v>
      </c>
      <c r="G51">
        <v>1</v>
      </c>
      <c r="H51">
        <v>2</v>
      </c>
      <c r="I51" t="s">
        <v>217</v>
      </c>
      <c r="J51" t="s">
        <v>218</v>
      </c>
      <c r="K51" t="s">
        <v>219</v>
      </c>
      <c r="L51">
        <v>1368</v>
      </c>
      <c r="N51">
        <v>1011</v>
      </c>
      <c r="O51" t="s">
        <v>207</v>
      </c>
      <c r="P51" t="s">
        <v>207</v>
      </c>
      <c r="Q51">
        <v>1</v>
      </c>
      <c r="X51">
        <v>7.25</v>
      </c>
      <c r="Y51">
        <v>0</v>
      </c>
      <c r="Z51">
        <v>8.1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7.25</v>
      </c>
      <c r="AH51">
        <v>2</v>
      </c>
      <c r="AI51">
        <v>34712940</v>
      </c>
      <c r="AJ51">
        <v>27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ROW(Source!A28)</f>
        <v>28</v>
      </c>
      <c r="B52">
        <v>34712947</v>
      </c>
      <c r="C52">
        <v>34712935</v>
      </c>
      <c r="D52">
        <v>31529331</v>
      </c>
      <c r="E52">
        <v>1</v>
      </c>
      <c r="F52">
        <v>1</v>
      </c>
      <c r="G52">
        <v>1</v>
      </c>
      <c r="H52">
        <v>2</v>
      </c>
      <c r="I52" t="s">
        <v>220</v>
      </c>
      <c r="J52" t="s">
        <v>221</v>
      </c>
      <c r="K52" t="s">
        <v>222</v>
      </c>
      <c r="L52">
        <v>1368</v>
      </c>
      <c r="N52">
        <v>1011</v>
      </c>
      <c r="O52" t="s">
        <v>207</v>
      </c>
      <c r="P52" t="s">
        <v>207</v>
      </c>
      <c r="Q52">
        <v>1</v>
      </c>
      <c r="X52">
        <v>6.88</v>
      </c>
      <c r="Y52">
        <v>0</v>
      </c>
      <c r="Z52">
        <v>15.24</v>
      </c>
      <c r="AA52">
        <v>10.06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6.88</v>
      </c>
      <c r="AH52">
        <v>2</v>
      </c>
      <c r="AI52">
        <v>34712941</v>
      </c>
      <c r="AJ52">
        <v>28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ROW(Source!A28)</f>
        <v>28</v>
      </c>
      <c r="B53">
        <v>34712948</v>
      </c>
      <c r="C53">
        <v>34712935</v>
      </c>
      <c r="D53">
        <v>31444739</v>
      </c>
      <c r="E53">
        <v>1</v>
      </c>
      <c r="F53">
        <v>1</v>
      </c>
      <c r="G53">
        <v>1</v>
      </c>
      <c r="H53">
        <v>3</v>
      </c>
      <c r="I53" t="s">
        <v>262</v>
      </c>
      <c r="J53" t="s">
        <v>263</v>
      </c>
      <c r="K53" t="s">
        <v>264</v>
      </c>
      <c r="L53">
        <v>1339</v>
      </c>
      <c r="N53">
        <v>1007</v>
      </c>
      <c r="O53" t="s">
        <v>265</v>
      </c>
      <c r="P53" t="s">
        <v>265</v>
      </c>
      <c r="Q53">
        <v>1</v>
      </c>
      <c r="X53">
        <v>0.44</v>
      </c>
      <c r="Y53">
        <v>17.86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0.44</v>
      </c>
      <c r="AH53">
        <v>3</v>
      </c>
      <c r="AI53">
        <v>-1</v>
      </c>
      <c r="AJ53" t="s">
        <v>3</v>
      </c>
      <c r="AK53">
        <v>4</v>
      </c>
      <c r="AL53">
        <v>-7.8583999999999996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</row>
    <row r="54" spans="1:44" x14ac:dyDescent="0.2">
      <c r="A54">
        <f>ROW(Source!A28)</f>
        <v>28</v>
      </c>
      <c r="B54">
        <v>34712949</v>
      </c>
      <c r="C54">
        <v>34712935</v>
      </c>
      <c r="D54">
        <v>31448004</v>
      </c>
      <c r="E54">
        <v>1</v>
      </c>
      <c r="F54">
        <v>1</v>
      </c>
      <c r="G54">
        <v>1</v>
      </c>
      <c r="H54">
        <v>3</v>
      </c>
      <c r="I54" t="s">
        <v>266</v>
      </c>
      <c r="J54" t="s">
        <v>267</v>
      </c>
      <c r="K54" t="s">
        <v>268</v>
      </c>
      <c r="L54">
        <v>1346</v>
      </c>
      <c r="N54">
        <v>1009</v>
      </c>
      <c r="O54" t="s">
        <v>73</v>
      </c>
      <c r="P54" t="s">
        <v>73</v>
      </c>
      <c r="Q54">
        <v>1</v>
      </c>
      <c r="X54">
        <v>0.03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0.03</v>
      </c>
      <c r="AH54">
        <v>3</v>
      </c>
      <c r="AI54">
        <v>-1</v>
      </c>
      <c r="AJ54" t="s">
        <v>3</v>
      </c>
      <c r="AK54">
        <v>4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ROW(Source!A28)</f>
        <v>28</v>
      </c>
      <c r="B55">
        <v>34712950</v>
      </c>
      <c r="C55">
        <v>34712935</v>
      </c>
      <c r="D55">
        <v>31472957</v>
      </c>
      <c r="E55">
        <v>1</v>
      </c>
      <c r="F55">
        <v>1</v>
      </c>
      <c r="G55">
        <v>1</v>
      </c>
      <c r="H55">
        <v>3</v>
      </c>
      <c r="I55" t="s">
        <v>269</v>
      </c>
      <c r="J55" t="s">
        <v>270</v>
      </c>
      <c r="K55" t="s">
        <v>271</v>
      </c>
      <c r="L55">
        <v>1348</v>
      </c>
      <c r="N55">
        <v>1009</v>
      </c>
      <c r="O55" t="s">
        <v>245</v>
      </c>
      <c r="P55" t="s">
        <v>245</v>
      </c>
      <c r="Q55">
        <v>1000</v>
      </c>
      <c r="X55">
        <v>1.2999999999999999E-4</v>
      </c>
      <c r="Y55">
        <v>55960.01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1.2999999999999999E-4</v>
      </c>
      <c r="AH55">
        <v>3</v>
      </c>
      <c r="AI55">
        <v>-1</v>
      </c>
      <c r="AJ55" t="s">
        <v>3</v>
      </c>
      <c r="AK55">
        <v>4</v>
      </c>
      <c r="AL55">
        <v>-7.2748013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1</v>
      </c>
    </row>
    <row r="56" spans="1:44" x14ac:dyDescent="0.2">
      <c r="A56">
        <f>ROW(Source!A28)</f>
        <v>28</v>
      </c>
      <c r="B56">
        <v>34712951</v>
      </c>
      <c r="C56">
        <v>34712935</v>
      </c>
      <c r="D56">
        <v>31473837</v>
      </c>
      <c r="E56">
        <v>1</v>
      </c>
      <c r="F56">
        <v>1</v>
      </c>
      <c r="G56">
        <v>1</v>
      </c>
      <c r="H56">
        <v>3</v>
      </c>
      <c r="I56" t="s">
        <v>272</v>
      </c>
      <c r="J56" t="s">
        <v>273</v>
      </c>
      <c r="K56" t="s">
        <v>274</v>
      </c>
      <c r="L56">
        <v>1348</v>
      </c>
      <c r="N56">
        <v>1009</v>
      </c>
      <c r="O56" t="s">
        <v>245</v>
      </c>
      <c r="P56" t="s">
        <v>245</v>
      </c>
      <c r="Q56">
        <v>1000</v>
      </c>
      <c r="X56">
        <v>1.8000000000000001E-4</v>
      </c>
      <c r="Y56">
        <v>71640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1.8000000000000001E-4</v>
      </c>
      <c r="AH56">
        <v>3</v>
      </c>
      <c r="AI56">
        <v>-1</v>
      </c>
      <c r="AJ56" t="s">
        <v>3</v>
      </c>
      <c r="AK56">
        <v>4</v>
      </c>
      <c r="AL56">
        <v>-12.895200000000001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1</v>
      </c>
    </row>
    <row r="57" spans="1:44" x14ac:dyDescent="0.2">
      <c r="A57">
        <f>ROW(Source!A28)</f>
        <v>28</v>
      </c>
      <c r="B57">
        <v>34712952</v>
      </c>
      <c r="C57">
        <v>34712935</v>
      </c>
      <c r="D57">
        <v>31482923</v>
      </c>
      <c r="E57">
        <v>1</v>
      </c>
      <c r="F57">
        <v>1</v>
      </c>
      <c r="G57">
        <v>1</v>
      </c>
      <c r="H57">
        <v>3</v>
      </c>
      <c r="I57" t="s">
        <v>246</v>
      </c>
      <c r="J57" t="s">
        <v>247</v>
      </c>
      <c r="K57" t="s">
        <v>248</v>
      </c>
      <c r="L57">
        <v>1346</v>
      </c>
      <c r="N57">
        <v>1009</v>
      </c>
      <c r="O57" t="s">
        <v>73</v>
      </c>
      <c r="P57" t="s">
        <v>73</v>
      </c>
      <c r="Q57">
        <v>1</v>
      </c>
      <c r="X57">
        <v>1.36</v>
      </c>
      <c r="Y57">
        <v>28.6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1.36</v>
      </c>
      <c r="AH57">
        <v>3</v>
      </c>
      <c r="AI57">
        <v>-1</v>
      </c>
      <c r="AJ57" t="s">
        <v>3</v>
      </c>
      <c r="AK57">
        <v>4</v>
      </c>
      <c r="AL57">
        <v>-38.896000000000008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1</v>
      </c>
    </row>
    <row r="58" spans="1:44" x14ac:dyDescent="0.2">
      <c r="A58">
        <f>ROW(Source!A28)</f>
        <v>28</v>
      </c>
      <c r="B58">
        <v>34712953</v>
      </c>
      <c r="C58">
        <v>34712935</v>
      </c>
      <c r="D58">
        <v>31443668</v>
      </c>
      <c r="E58">
        <v>17</v>
      </c>
      <c r="F58">
        <v>1</v>
      </c>
      <c r="G58">
        <v>1</v>
      </c>
      <c r="H58">
        <v>3</v>
      </c>
      <c r="I58" t="s">
        <v>249</v>
      </c>
      <c r="J58" t="s">
        <v>3</v>
      </c>
      <c r="K58" t="s">
        <v>250</v>
      </c>
      <c r="L58">
        <v>1374</v>
      </c>
      <c r="N58">
        <v>1013</v>
      </c>
      <c r="O58" t="s">
        <v>251</v>
      </c>
      <c r="P58" t="s">
        <v>251</v>
      </c>
      <c r="Q58">
        <v>1</v>
      </c>
      <c r="X58">
        <v>11.27</v>
      </c>
      <c r="Y58">
        <v>1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11.27</v>
      </c>
      <c r="AH58">
        <v>3</v>
      </c>
      <c r="AI58">
        <v>-1</v>
      </c>
      <c r="AJ58" t="s">
        <v>3</v>
      </c>
      <c r="AK58">
        <v>4</v>
      </c>
      <c r="AL58">
        <v>-11.27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1</v>
      </c>
    </row>
    <row r="59" spans="1:44" x14ac:dyDescent="0.2">
      <c r="A59">
        <f>ROW(Source!A29)</f>
        <v>29</v>
      </c>
      <c r="B59">
        <v>34712942</v>
      </c>
      <c r="C59">
        <v>34712935</v>
      </c>
      <c r="D59">
        <v>31715651</v>
      </c>
      <c r="E59">
        <v>1</v>
      </c>
      <c r="F59">
        <v>1</v>
      </c>
      <c r="G59">
        <v>1</v>
      </c>
      <c r="H59">
        <v>1</v>
      </c>
      <c r="I59" t="s">
        <v>199</v>
      </c>
      <c r="J59" t="s">
        <v>3</v>
      </c>
      <c r="K59" t="s">
        <v>200</v>
      </c>
      <c r="L59">
        <v>1191</v>
      </c>
      <c r="N59">
        <v>1013</v>
      </c>
      <c r="O59" t="s">
        <v>201</v>
      </c>
      <c r="P59" t="s">
        <v>201</v>
      </c>
      <c r="Q59">
        <v>1</v>
      </c>
      <c r="X59">
        <v>58.6</v>
      </c>
      <c r="Y59">
        <v>0</v>
      </c>
      <c r="Z59">
        <v>0</v>
      </c>
      <c r="AA59">
        <v>0</v>
      </c>
      <c r="AB59">
        <v>9.6199999999999992</v>
      </c>
      <c r="AC59">
        <v>0</v>
      </c>
      <c r="AD59">
        <v>1</v>
      </c>
      <c r="AE59">
        <v>1</v>
      </c>
      <c r="AF59" t="s">
        <v>3</v>
      </c>
      <c r="AG59">
        <v>58.6</v>
      </c>
      <c r="AH59">
        <v>2</v>
      </c>
      <c r="AI59">
        <v>34712936</v>
      </c>
      <c r="AJ59">
        <v>29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ROW(Source!A29)</f>
        <v>29</v>
      </c>
      <c r="B60">
        <v>34712943</v>
      </c>
      <c r="C60">
        <v>34712935</v>
      </c>
      <c r="D60">
        <v>31709492</v>
      </c>
      <c r="E60">
        <v>1</v>
      </c>
      <c r="F60">
        <v>1</v>
      </c>
      <c r="G60">
        <v>1</v>
      </c>
      <c r="H60">
        <v>1</v>
      </c>
      <c r="I60" t="s">
        <v>202</v>
      </c>
      <c r="J60" t="s">
        <v>3</v>
      </c>
      <c r="K60" t="s">
        <v>203</v>
      </c>
      <c r="L60">
        <v>1191</v>
      </c>
      <c r="N60">
        <v>1013</v>
      </c>
      <c r="O60" t="s">
        <v>201</v>
      </c>
      <c r="P60" t="s">
        <v>201</v>
      </c>
      <c r="Q60">
        <v>1</v>
      </c>
      <c r="X60">
        <v>7.32</v>
      </c>
      <c r="Y60">
        <v>0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2</v>
      </c>
      <c r="AF60" t="s">
        <v>3</v>
      </c>
      <c r="AG60">
        <v>7.32</v>
      </c>
      <c r="AH60">
        <v>2</v>
      </c>
      <c r="AI60">
        <v>34712937</v>
      </c>
      <c r="AJ60">
        <v>30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ROW(Source!A29)</f>
        <v>29</v>
      </c>
      <c r="B61">
        <v>34712944</v>
      </c>
      <c r="C61">
        <v>34712935</v>
      </c>
      <c r="D61">
        <v>31526753</v>
      </c>
      <c r="E61">
        <v>1</v>
      </c>
      <c r="F61">
        <v>1</v>
      </c>
      <c r="G61">
        <v>1</v>
      </c>
      <c r="H61">
        <v>2</v>
      </c>
      <c r="I61" t="s">
        <v>204</v>
      </c>
      <c r="J61" t="s">
        <v>205</v>
      </c>
      <c r="K61" t="s">
        <v>206</v>
      </c>
      <c r="L61">
        <v>1368</v>
      </c>
      <c r="N61">
        <v>1011</v>
      </c>
      <c r="O61" t="s">
        <v>207</v>
      </c>
      <c r="P61" t="s">
        <v>207</v>
      </c>
      <c r="Q61">
        <v>1</v>
      </c>
      <c r="X61">
        <v>0.22</v>
      </c>
      <c r="Y61">
        <v>0</v>
      </c>
      <c r="Z61">
        <v>111.99</v>
      </c>
      <c r="AA61">
        <v>13.5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0.22</v>
      </c>
      <c r="AH61">
        <v>2</v>
      </c>
      <c r="AI61">
        <v>34712938</v>
      </c>
      <c r="AJ61">
        <v>31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ROW(Source!A29)</f>
        <v>29</v>
      </c>
      <c r="B62">
        <v>34712945</v>
      </c>
      <c r="C62">
        <v>34712935</v>
      </c>
      <c r="D62">
        <v>31528142</v>
      </c>
      <c r="E62">
        <v>1</v>
      </c>
      <c r="F62">
        <v>1</v>
      </c>
      <c r="G62">
        <v>1</v>
      </c>
      <c r="H62">
        <v>2</v>
      </c>
      <c r="I62" t="s">
        <v>211</v>
      </c>
      <c r="J62" t="s">
        <v>212</v>
      </c>
      <c r="K62" t="s">
        <v>213</v>
      </c>
      <c r="L62">
        <v>1368</v>
      </c>
      <c r="N62">
        <v>1011</v>
      </c>
      <c r="O62" t="s">
        <v>207</v>
      </c>
      <c r="P62" t="s">
        <v>207</v>
      </c>
      <c r="Q62">
        <v>1</v>
      </c>
      <c r="X62">
        <v>0.22</v>
      </c>
      <c r="Y62">
        <v>0</v>
      </c>
      <c r="Z62">
        <v>65.709999999999994</v>
      </c>
      <c r="AA62">
        <v>11.6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0.22</v>
      </c>
      <c r="AH62">
        <v>2</v>
      </c>
      <c r="AI62">
        <v>34712939</v>
      </c>
      <c r="AJ62">
        <v>32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ROW(Source!A29)</f>
        <v>29</v>
      </c>
      <c r="B63">
        <v>34712946</v>
      </c>
      <c r="C63">
        <v>34712935</v>
      </c>
      <c r="D63">
        <v>31528446</v>
      </c>
      <c r="E63">
        <v>1</v>
      </c>
      <c r="F63">
        <v>1</v>
      </c>
      <c r="G63">
        <v>1</v>
      </c>
      <c r="H63">
        <v>2</v>
      </c>
      <c r="I63" t="s">
        <v>217</v>
      </c>
      <c r="J63" t="s">
        <v>218</v>
      </c>
      <c r="K63" t="s">
        <v>219</v>
      </c>
      <c r="L63">
        <v>1368</v>
      </c>
      <c r="N63">
        <v>1011</v>
      </c>
      <c r="O63" t="s">
        <v>207</v>
      </c>
      <c r="P63" t="s">
        <v>207</v>
      </c>
      <c r="Q63">
        <v>1</v>
      </c>
      <c r="X63">
        <v>7.25</v>
      </c>
      <c r="Y63">
        <v>0</v>
      </c>
      <c r="Z63">
        <v>8.1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7.25</v>
      </c>
      <c r="AH63">
        <v>2</v>
      </c>
      <c r="AI63">
        <v>34712940</v>
      </c>
      <c r="AJ63">
        <v>33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ROW(Source!A29)</f>
        <v>29</v>
      </c>
      <c r="B64">
        <v>34712947</v>
      </c>
      <c r="C64">
        <v>34712935</v>
      </c>
      <c r="D64">
        <v>31529331</v>
      </c>
      <c r="E64">
        <v>1</v>
      </c>
      <c r="F64">
        <v>1</v>
      </c>
      <c r="G64">
        <v>1</v>
      </c>
      <c r="H64">
        <v>2</v>
      </c>
      <c r="I64" t="s">
        <v>220</v>
      </c>
      <c r="J64" t="s">
        <v>221</v>
      </c>
      <c r="K64" t="s">
        <v>222</v>
      </c>
      <c r="L64">
        <v>1368</v>
      </c>
      <c r="N64">
        <v>1011</v>
      </c>
      <c r="O64" t="s">
        <v>207</v>
      </c>
      <c r="P64" t="s">
        <v>207</v>
      </c>
      <c r="Q64">
        <v>1</v>
      </c>
      <c r="X64">
        <v>6.88</v>
      </c>
      <c r="Y64">
        <v>0</v>
      </c>
      <c r="Z64">
        <v>15.24</v>
      </c>
      <c r="AA64">
        <v>10.06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6.88</v>
      </c>
      <c r="AH64">
        <v>2</v>
      </c>
      <c r="AI64">
        <v>34712941</v>
      </c>
      <c r="AJ64">
        <v>34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ROW(Source!A29)</f>
        <v>29</v>
      </c>
      <c r="B65">
        <v>34712948</v>
      </c>
      <c r="C65">
        <v>34712935</v>
      </c>
      <c r="D65">
        <v>31444739</v>
      </c>
      <c r="E65">
        <v>1</v>
      </c>
      <c r="F65">
        <v>1</v>
      </c>
      <c r="G65">
        <v>1</v>
      </c>
      <c r="H65">
        <v>3</v>
      </c>
      <c r="I65" t="s">
        <v>262</v>
      </c>
      <c r="J65" t="s">
        <v>263</v>
      </c>
      <c r="K65" t="s">
        <v>264</v>
      </c>
      <c r="L65">
        <v>1339</v>
      </c>
      <c r="N65">
        <v>1007</v>
      </c>
      <c r="O65" t="s">
        <v>265</v>
      </c>
      <c r="P65" t="s">
        <v>265</v>
      </c>
      <c r="Q65">
        <v>1</v>
      </c>
      <c r="X65">
        <v>0.44</v>
      </c>
      <c r="Y65">
        <v>17.86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0.44</v>
      </c>
      <c r="AH65">
        <v>3</v>
      </c>
      <c r="AI65">
        <v>-1</v>
      </c>
      <c r="AJ65" t="s">
        <v>3</v>
      </c>
      <c r="AK65">
        <v>4</v>
      </c>
      <c r="AL65">
        <v>-7.8583999999999996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</row>
    <row r="66" spans="1:44" x14ac:dyDescent="0.2">
      <c r="A66">
        <f>ROW(Source!A29)</f>
        <v>29</v>
      </c>
      <c r="B66">
        <v>34712949</v>
      </c>
      <c r="C66">
        <v>34712935</v>
      </c>
      <c r="D66">
        <v>31448004</v>
      </c>
      <c r="E66">
        <v>1</v>
      </c>
      <c r="F66">
        <v>1</v>
      </c>
      <c r="G66">
        <v>1</v>
      </c>
      <c r="H66">
        <v>3</v>
      </c>
      <c r="I66" t="s">
        <v>266</v>
      </c>
      <c r="J66" t="s">
        <v>267</v>
      </c>
      <c r="K66" t="s">
        <v>268</v>
      </c>
      <c r="L66">
        <v>1346</v>
      </c>
      <c r="N66">
        <v>1009</v>
      </c>
      <c r="O66" t="s">
        <v>73</v>
      </c>
      <c r="P66" t="s">
        <v>73</v>
      </c>
      <c r="Q66">
        <v>1</v>
      </c>
      <c r="X66">
        <v>0.03</v>
      </c>
      <c r="Y66">
        <v>0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0.03</v>
      </c>
      <c r="AH66">
        <v>3</v>
      </c>
      <c r="AI66">
        <v>-1</v>
      </c>
      <c r="AJ66" t="s">
        <v>3</v>
      </c>
      <c r="AK66">
        <v>4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ROW(Source!A29)</f>
        <v>29</v>
      </c>
      <c r="B67">
        <v>34712950</v>
      </c>
      <c r="C67">
        <v>34712935</v>
      </c>
      <c r="D67">
        <v>31472957</v>
      </c>
      <c r="E67">
        <v>1</v>
      </c>
      <c r="F67">
        <v>1</v>
      </c>
      <c r="G67">
        <v>1</v>
      </c>
      <c r="H67">
        <v>3</v>
      </c>
      <c r="I67" t="s">
        <v>269</v>
      </c>
      <c r="J67" t="s">
        <v>270</v>
      </c>
      <c r="K67" t="s">
        <v>271</v>
      </c>
      <c r="L67">
        <v>1348</v>
      </c>
      <c r="N67">
        <v>1009</v>
      </c>
      <c r="O67" t="s">
        <v>245</v>
      </c>
      <c r="P67" t="s">
        <v>245</v>
      </c>
      <c r="Q67">
        <v>1000</v>
      </c>
      <c r="X67">
        <v>1.2999999999999999E-4</v>
      </c>
      <c r="Y67">
        <v>55960.01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1.2999999999999999E-4</v>
      </c>
      <c r="AH67">
        <v>3</v>
      </c>
      <c r="AI67">
        <v>-1</v>
      </c>
      <c r="AJ67" t="s">
        <v>3</v>
      </c>
      <c r="AK67">
        <v>4</v>
      </c>
      <c r="AL67">
        <v>-7.2748013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1</v>
      </c>
    </row>
    <row r="68" spans="1:44" x14ac:dyDescent="0.2">
      <c r="A68">
        <f>ROW(Source!A29)</f>
        <v>29</v>
      </c>
      <c r="B68">
        <v>34712951</v>
      </c>
      <c r="C68">
        <v>34712935</v>
      </c>
      <c r="D68">
        <v>31473837</v>
      </c>
      <c r="E68">
        <v>1</v>
      </c>
      <c r="F68">
        <v>1</v>
      </c>
      <c r="G68">
        <v>1</v>
      </c>
      <c r="H68">
        <v>3</v>
      </c>
      <c r="I68" t="s">
        <v>272</v>
      </c>
      <c r="J68" t="s">
        <v>273</v>
      </c>
      <c r="K68" t="s">
        <v>274</v>
      </c>
      <c r="L68">
        <v>1348</v>
      </c>
      <c r="N68">
        <v>1009</v>
      </c>
      <c r="O68" t="s">
        <v>245</v>
      </c>
      <c r="P68" t="s">
        <v>245</v>
      </c>
      <c r="Q68">
        <v>1000</v>
      </c>
      <c r="X68">
        <v>1.8000000000000001E-4</v>
      </c>
      <c r="Y68">
        <v>71640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1.8000000000000001E-4</v>
      </c>
      <c r="AH68">
        <v>3</v>
      </c>
      <c r="AI68">
        <v>-1</v>
      </c>
      <c r="AJ68" t="s">
        <v>3</v>
      </c>
      <c r="AK68">
        <v>4</v>
      </c>
      <c r="AL68">
        <v>-12.895200000000001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1</v>
      </c>
    </row>
    <row r="69" spans="1:44" x14ac:dyDescent="0.2">
      <c r="A69">
        <f>ROW(Source!A29)</f>
        <v>29</v>
      </c>
      <c r="B69">
        <v>34712952</v>
      </c>
      <c r="C69">
        <v>34712935</v>
      </c>
      <c r="D69">
        <v>31482923</v>
      </c>
      <c r="E69">
        <v>1</v>
      </c>
      <c r="F69">
        <v>1</v>
      </c>
      <c r="G69">
        <v>1</v>
      </c>
      <c r="H69">
        <v>3</v>
      </c>
      <c r="I69" t="s">
        <v>246</v>
      </c>
      <c r="J69" t="s">
        <v>247</v>
      </c>
      <c r="K69" t="s">
        <v>248</v>
      </c>
      <c r="L69">
        <v>1346</v>
      </c>
      <c r="N69">
        <v>1009</v>
      </c>
      <c r="O69" t="s">
        <v>73</v>
      </c>
      <c r="P69" t="s">
        <v>73</v>
      </c>
      <c r="Q69">
        <v>1</v>
      </c>
      <c r="X69">
        <v>1.36</v>
      </c>
      <c r="Y69">
        <v>28.6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1.36</v>
      </c>
      <c r="AH69">
        <v>3</v>
      </c>
      <c r="AI69">
        <v>-1</v>
      </c>
      <c r="AJ69" t="s">
        <v>3</v>
      </c>
      <c r="AK69">
        <v>4</v>
      </c>
      <c r="AL69">
        <v>-38.896000000000008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ROW(Source!A29)</f>
        <v>29</v>
      </c>
      <c r="B70">
        <v>34712953</v>
      </c>
      <c r="C70">
        <v>34712935</v>
      </c>
      <c r="D70">
        <v>31443668</v>
      </c>
      <c r="E70">
        <v>17</v>
      </c>
      <c r="F70">
        <v>1</v>
      </c>
      <c r="G70">
        <v>1</v>
      </c>
      <c r="H70">
        <v>3</v>
      </c>
      <c r="I70" t="s">
        <v>249</v>
      </c>
      <c r="J70" t="s">
        <v>3</v>
      </c>
      <c r="K70" t="s">
        <v>250</v>
      </c>
      <c r="L70">
        <v>1374</v>
      </c>
      <c r="N70">
        <v>1013</v>
      </c>
      <c r="O70" t="s">
        <v>251</v>
      </c>
      <c r="P70" t="s">
        <v>251</v>
      </c>
      <c r="Q70">
        <v>1</v>
      </c>
      <c r="X70">
        <v>11.27</v>
      </c>
      <c r="Y70">
        <v>1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11.27</v>
      </c>
      <c r="AH70">
        <v>3</v>
      </c>
      <c r="AI70">
        <v>-1</v>
      </c>
      <c r="AJ70" t="s">
        <v>3</v>
      </c>
      <c r="AK70">
        <v>4</v>
      </c>
      <c r="AL70">
        <v>-11.27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ROW(Source!A30)</f>
        <v>30</v>
      </c>
      <c r="B71">
        <v>34712960</v>
      </c>
      <c r="C71">
        <v>34712954</v>
      </c>
      <c r="D71">
        <v>31709494</v>
      </c>
      <c r="E71">
        <v>1</v>
      </c>
      <c r="F71">
        <v>1</v>
      </c>
      <c r="G71">
        <v>1</v>
      </c>
      <c r="H71">
        <v>1</v>
      </c>
      <c r="I71" t="s">
        <v>223</v>
      </c>
      <c r="J71" t="s">
        <v>3</v>
      </c>
      <c r="K71" t="s">
        <v>224</v>
      </c>
      <c r="L71">
        <v>1191</v>
      </c>
      <c r="N71">
        <v>1013</v>
      </c>
      <c r="O71" t="s">
        <v>201</v>
      </c>
      <c r="P71" t="s">
        <v>201</v>
      </c>
      <c r="Q71">
        <v>1</v>
      </c>
      <c r="X71">
        <v>19</v>
      </c>
      <c r="Y71">
        <v>0</v>
      </c>
      <c r="Z71">
        <v>0</v>
      </c>
      <c r="AA71">
        <v>0</v>
      </c>
      <c r="AB71">
        <v>9.4</v>
      </c>
      <c r="AC71">
        <v>0</v>
      </c>
      <c r="AD71">
        <v>1</v>
      </c>
      <c r="AE71">
        <v>1</v>
      </c>
      <c r="AF71" t="s">
        <v>3</v>
      </c>
      <c r="AG71">
        <v>19</v>
      </c>
      <c r="AH71">
        <v>2</v>
      </c>
      <c r="AI71">
        <v>34712955</v>
      </c>
      <c r="AJ71">
        <v>35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ROW(Source!A30)</f>
        <v>30</v>
      </c>
      <c r="B72">
        <v>34712961</v>
      </c>
      <c r="C72">
        <v>34712954</v>
      </c>
      <c r="D72">
        <v>31709492</v>
      </c>
      <c r="E72">
        <v>1</v>
      </c>
      <c r="F72">
        <v>1</v>
      </c>
      <c r="G72">
        <v>1</v>
      </c>
      <c r="H72">
        <v>1</v>
      </c>
      <c r="I72" t="s">
        <v>202</v>
      </c>
      <c r="J72" t="s">
        <v>3</v>
      </c>
      <c r="K72" t="s">
        <v>203</v>
      </c>
      <c r="L72">
        <v>1191</v>
      </c>
      <c r="N72">
        <v>1013</v>
      </c>
      <c r="O72" t="s">
        <v>201</v>
      </c>
      <c r="P72" t="s">
        <v>201</v>
      </c>
      <c r="Q72">
        <v>1</v>
      </c>
      <c r="X72">
        <v>0.38</v>
      </c>
      <c r="Y72">
        <v>0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2</v>
      </c>
      <c r="AF72" t="s">
        <v>3</v>
      </c>
      <c r="AG72">
        <v>0.38</v>
      </c>
      <c r="AH72">
        <v>2</v>
      </c>
      <c r="AI72">
        <v>34712956</v>
      </c>
      <c r="AJ72">
        <v>36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ROW(Source!A30)</f>
        <v>30</v>
      </c>
      <c r="B73">
        <v>34712962</v>
      </c>
      <c r="C73">
        <v>34712954</v>
      </c>
      <c r="D73">
        <v>31526753</v>
      </c>
      <c r="E73">
        <v>1</v>
      </c>
      <c r="F73">
        <v>1</v>
      </c>
      <c r="G73">
        <v>1</v>
      </c>
      <c r="H73">
        <v>2</v>
      </c>
      <c r="I73" t="s">
        <v>204</v>
      </c>
      <c r="J73" t="s">
        <v>205</v>
      </c>
      <c r="K73" t="s">
        <v>206</v>
      </c>
      <c r="L73">
        <v>1368</v>
      </c>
      <c r="N73">
        <v>1011</v>
      </c>
      <c r="O73" t="s">
        <v>207</v>
      </c>
      <c r="P73" t="s">
        <v>207</v>
      </c>
      <c r="Q73">
        <v>1</v>
      </c>
      <c r="X73">
        <v>0.19</v>
      </c>
      <c r="Y73">
        <v>0</v>
      </c>
      <c r="Z73">
        <v>111.99</v>
      </c>
      <c r="AA73">
        <v>13.5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0.19</v>
      </c>
      <c r="AH73">
        <v>2</v>
      </c>
      <c r="AI73">
        <v>34712957</v>
      </c>
      <c r="AJ73">
        <v>37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ROW(Source!A30)</f>
        <v>30</v>
      </c>
      <c r="B74">
        <v>34712963</v>
      </c>
      <c r="C74">
        <v>34712954</v>
      </c>
      <c r="D74">
        <v>31528142</v>
      </c>
      <c r="E74">
        <v>1</v>
      </c>
      <c r="F74">
        <v>1</v>
      </c>
      <c r="G74">
        <v>1</v>
      </c>
      <c r="H74">
        <v>2</v>
      </c>
      <c r="I74" t="s">
        <v>211</v>
      </c>
      <c r="J74" t="s">
        <v>212</v>
      </c>
      <c r="K74" t="s">
        <v>213</v>
      </c>
      <c r="L74">
        <v>1368</v>
      </c>
      <c r="N74">
        <v>1011</v>
      </c>
      <c r="O74" t="s">
        <v>207</v>
      </c>
      <c r="P74" t="s">
        <v>207</v>
      </c>
      <c r="Q74">
        <v>1</v>
      </c>
      <c r="X74">
        <v>0.19</v>
      </c>
      <c r="Y74">
        <v>0</v>
      </c>
      <c r="Z74">
        <v>65.709999999999994</v>
      </c>
      <c r="AA74">
        <v>11.6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0.19</v>
      </c>
      <c r="AH74">
        <v>2</v>
      </c>
      <c r="AI74">
        <v>34712958</v>
      </c>
      <c r="AJ74">
        <v>38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ROW(Source!A30)</f>
        <v>30</v>
      </c>
      <c r="B75">
        <v>34712964</v>
      </c>
      <c r="C75">
        <v>34712954</v>
      </c>
      <c r="D75">
        <v>31528446</v>
      </c>
      <c r="E75">
        <v>1</v>
      </c>
      <c r="F75">
        <v>1</v>
      </c>
      <c r="G75">
        <v>1</v>
      </c>
      <c r="H75">
        <v>2</v>
      </c>
      <c r="I75" t="s">
        <v>217</v>
      </c>
      <c r="J75" t="s">
        <v>218</v>
      </c>
      <c r="K75" t="s">
        <v>219</v>
      </c>
      <c r="L75">
        <v>1368</v>
      </c>
      <c r="N75">
        <v>1011</v>
      </c>
      <c r="O75" t="s">
        <v>207</v>
      </c>
      <c r="P75" t="s">
        <v>207</v>
      </c>
      <c r="Q75">
        <v>1</v>
      </c>
      <c r="X75">
        <v>3.36</v>
      </c>
      <c r="Y75">
        <v>0</v>
      </c>
      <c r="Z75">
        <v>8.1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3</v>
      </c>
      <c r="AG75">
        <v>3.36</v>
      </c>
      <c r="AH75">
        <v>2</v>
      </c>
      <c r="AI75">
        <v>34712959</v>
      </c>
      <c r="AJ75">
        <v>39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ROW(Source!A30)</f>
        <v>30</v>
      </c>
      <c r="B76">
        <v>34712965</v>
      </c>
      <c r="C76">
        <v>34712954</v>
      </c>
      <c r="D76">
        <v>31447861</v>
      </c>
      <c r="E76">
        <v>1</v>
      </c>
      <c r="F76">
        <v>1</v>
      </c>
      <c r="G76">
        <v>1</v>
      </c>
      <c r="H76">
        <v>3</v>
      </c>
      <c r="I76" t="s">
        <v>255</v>
      </c>
      <c r="J76" t="s">
        <v>256</v>
      </c>
      <c r="K76" t="s">
        <v>257</v>
      </c>
      <c r="L76">
        <v>1346</v>
      </c>
      <c r="N76">
        <v>1009</v>
      </c>
      <c r="O76" t="s">
        <v>73</v>
      </c>
      <c r="P76" t="s">
        <v>73</v>
      </c>
      <c r="Q76">
        <v>1</v>
      </c>
      <c r="X76">
        <v>0.55000000000000004</v>
      </c>
      <c r="Y76">
        <v>10.57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3</v>
      </c>
      <c r="AG76">
        <v>0.55000000000000004</v>
      </c>
      <c r="AH76">
        <v>3</v>
      </c>
      <c r="AI76">
        <v>-1</v>
      </c>
      <c r="AJ76" t="s">
        <v>3</v>
      </c>
      <c r="AK76">
        <v>4</v>
      </c>
      <c r="AL76">
        <v>-5.8135000000000003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1</v>
      </c>
    </row>
    <row r="77" spans="1:44" x14ac:dyDescent="0.2">
      <c r="A77">
        <f>ROW(Source!A30)</f>
        <v>30</v>
      </c>
      <c r="B77">
        <v>34712966</v>
      </c>
      <c r="C77">
        <v>34712954</v>
      </c>
      <c r="D77">
        <v>31470394</v>
      </c>
      <c r="E77">
        <v>1</v>
      </c>
      <c r="F77">
        <v>1</v>
      </c>
      <c r="G77">
        <v>1</v>
      </c>
      <c r="H77">
        <v>3</v>
      </c>
      <c r="I77" t="s">
        <v>275</v>
      </c>
      <c r="J77" t="s">
        <v>276</v>
      </c>
      <c r="K77" t="s">
        <v>277</v>
      </c>
      <c r="L77">
        <v>1348</v>
      </c>
      <c r="N77">
        <v>1009</v>
      </c>
      <c r="O77" t="s">
        <v>245</v>
      </c>
      <c r="P77" t="s">
        <v>245</v>
      </c>
      <c r="Q77">
        <v>1000</v>
      </c>
      <c r="X77">
        <v>4.0000000000000001E-3</v>
      </c>
      <c r="Y77">
        <v>5763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3</v>
      </c>
      <c r="AG77">
        <v>4.0000000000000001E-3</v>
      </c>
      <c r="AH77">
        <v>3</v>
      </c>
      <c r="AI77">
        <v>-1</v>
      </c>
      <c r="AJ77" t="s">
        <v>3</v>
      </c>
      <c r="AK77">
        <v>4</v>
      </c>
      <c r="AL77">
        <v>-23.052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1</v>
      </c>
    </row>
    <row r="78" spans="1:44" x14ac:dyDescent="0.2">
      <c r="A78">
        <f>ROW(Source!A30)</f>
        <v>30</v>
      </c>
      <c r="B78">
        <v>34712967</v>
      </c>
      <c r="C78">
        <v>34712954</v>
      </c>
      <c r="D78">
        <v>31482927</v>
      </c>
      <c r="E78">
        <v>1</v>
      </c>
      <c r="F78">
        <v>1</v>
      </c>
      <c r="G78">
        <v>1</v>
      </c>
      <c r="H78">
        <v>3</v>
      </c>
      <c r="I78" t="s">
        <v>278</v>
      </c>
      <c r="J78" t="s">
        <v>279</v>
      </c>
      <c r="K78" t="s">
        <v>280</v>
      </c>
      <c r="L78">
        <v>1346</v>
      </c>
      <c r="N78">
        <v>1009</v>
      </c>
      <c r="O78" t="s">
        <v>73</v>
      </c>
      <c r="P78" t="s">
        <v>73</v>
      </c>
      <c r="Q78">
        <v>1</v>
      </c>
      <c r="X78">
        <v>2</v>
      </c>
      <c r="Y78">
        <v>238.48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2</v>
      </c>
      <c r="AH78">
        <v>3</v>
      </c>
      <c r="AI78">
        <v>-1</v>
      </c>
      <c r="AJ78" t="s">
        <v>3</v>
      </c>
      <c r="AK78">
        <v>4</v>
      </c>
      <c r="AL78">
        <v>-476.96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1</v>
      </c>
    </row>
    <row r="79" spans="1:44" x14ac:dyDescent="0.2">
      <c r="A79">
        <f>ROW(Source!A30)</f>
        <v>30</v>
      </c>
      <c r="B79">
        <v>34712968</v>
      </c>
      <c r="C79">
        <v>34712954</v>
      </c>
      <c r="D79">
        <v>31443668</v>
      </c>
      <c r="E79">
        <v>17</v>
      </c>
      <c r="F79">
        <v>1</v>
      </c>
      <c r="G79">
        <v>1</v>
      </c>
      <c r="H79">
        <v>3</v>
      </c>
      <c r="I79" t="s">
        <v>249</v>
      </c>
      <c r="J79" t="s">
        <v>3</v>
      </c>
      <c r="K79" t="s">
        <v>250</v>
      </c>
      <c r="L79">
        <v>1374</v>
      </c>
      <c r="N79">
        <v>1013</v>
      </c>
      <c r="O79" t="s">
        <v>251</v>
      </c>
      <c r="P79" t="s">
        <v>251</v>
      </c>
      <c r="Q79">
        <v>1</v>
      </c>
      <c r="X79">
        <v>3.57</v>
      </c>
      <c r="Y79">
        <v>1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3.57</v>
      </c>
      <c r="AH79">
        <v>3</v>
      </c>
      <c r="AI79">
        <v>-1</v>
      </c>
      <c r="AJ79" t="s">
        <v>3</v>
      </c>
      <c r="AK79">
        <v>4</v>
      </c>
      <c r="AL79">
        <v>-3.57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1</v>
      </c>
    </row>
    <row r="80" spans="1:44" x14ac:dyDescent="0.2">
      <c r="A80">
        <f>ROW(Source!A31)</f>
        <v>31</v>
      </c>
      <c r="B80">
        <v>34712960</v>
      </c>
      <c r="C80">
        <v>34712954</v>
      </c>
      <c r="D80">
        <v>31709494</v>
      </c>
      <c r="E80">
        <v>1</v>
      </c>
      <c r="F80">
        <v>1</v>
      </c>
      <c r="G80">
        <v>1</v>
      </c>
      <c r="H80">
        <v>1</v>
      </c>
      <c r="I80" t="s">
        <v>223</v>
      </c>
      <c r="J80" t="s">
        <v>3</v>
      </c>
      <c r="K80" t="s">
        <v>224</v>
      </c>
      <c r="L80">
        <v>1191</v>
      </c>
      <c r="N80">
        <v>1013</v>
      </c>
      <c r="O80" t="s">
        <v>201</v>
      </c>
      <c r="P80" t="s">
        <v>201</v>
      </c>
      <c r="Q80">
        <v>1</v>
      </c>
      <c r="X80">
        <v>19</v>
      </c>
      <c r="Y80">
        <v>0</v>
      </c>
      <c r="Z80">
        <v>0</v>
      </c>
      <c r="AA80">
        <v>0</v>
      </c>
      <c r="AB80">
        <v>9.4</v>
      </c>
      <c r="AC80">
        <v>0</v>
      </c>
      <c r="AD80">
        <v>1</v>
      </c>
      <c r="AE80">
        <v>1</v>
      </c>
      <c r="AF80" t="s">
        <v>3</v>
      </c>
      <c r="AG80">
        <v>19</v>
      </c>
      <c r="AH80">
        <v>2</v>
      </c>
      <c r="AI80">
        <v>34712955</v>
      </c>
      <c r="AJ80">
        <v>40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ROW(Source!A31)</f>
        <v>31</v>
      </c>
      <c r="B81">
        <v>34712961</v>
      </c>
      <c r="C81">
        <v>34712954</v>
      </c>
      <c r="D81">
        <v>31709492</v>
      </c>
      <c r="E81">
        <v>1</v>
      </c>
      <c r="F81">
        <v>1</v>
      </c>
      <c r="G81">
        <v>1</v>
      </c>
      <c r="H81">
        <v>1</v>
      </c>
      <c r="I81" t="s">
        <v>202</v>
      </c>
      <c r="J81" t="s">
        <v>3</v>
      </c>
      <c r="K81" t="s">
        <v>203</v>
      </c>
      <c r="L81">
        <v>1191</v>
      </c>
      <c r="N81">
        <v>1013</v>
      </c>
      <c r="O81" t="s">
        <v>201</v>
      </c>
      <c r="P81" t="s">
        <v>201</v>
      </c>
      <c r="Q81">
        <v>1</v>
      </c>
      <c r="X81">
        <v>0.38</v>
      </c>
      <c r="Y81">
        <v>0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2</v>
      </c>
      <c r="AF81" t="s">
        <v>3</v>
      </c>
      <c r="AG81">
        <v>0.38</v>
      </c>
      <c r="AH81">
        <v>2</v>
      </c>
      <c r="AI81">
        <v>34712956</v>
      </c>
      <c r="AJ81">
        <v>41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ROW(Source!A31)</f>
        <v>31</v>
      </c>
      <c r="B82">
        <v>34712962</v>
      </c>
      <c r="C82">
        <v>34712954</v>
      </c>
      <c r="D82">
        <v>31526753</v>
      </c>
      <c r="E82">
        <v>1</v>
      </c>
      <c r="F82">
        <v>1</v>
      </c>
      <c r="G82">
        <v>1</v>
      </c>
      <c r="H82">
        <v>2</v>
      </c>
      <c r="I82" t="s">
        <v>204</v>
      </c>
      <c r="J82" t="s">
        <v>205</v>
      </c>
      <c r="K82" t="s">
        <v>206</v>
      </c>
      <c r="L82">
        <v>1368</v>
      </c>
      <c r="N82">
        <v>1011</v>
      </c>
      <c r="O82" t="s">
        <v>207</v>
      </c>
      <c r="P82" t="s">
        <v>207</v>
      </c>
      <c r="Q82">
        <v>1</v>
      </c>
      <c r="X82">
        <v>0.19</v>
      </c>
      <c r="Y82">
        <v>0</v>
      </c>
      <c r="Z82">
        <v>111.99</v>
      </c>
      <c r="AA82">
        <v>13.5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0.19</v>
      </c>
      <c r="AH82">
        <v>2</v>
      </c>
      <c r="AI82">
        <v>34712957</v>
      </c>
      <c r="AJ82">
        <v>42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ROW(Source!A31)</f>
        <v>31</v>
      </c>
      <c r="B83">
        <v>34712963</v>
      </c>
      <c r="C83">
        <v>34712954</v>
      </c>
      <c r="D83">
        <v>31528142</v>
      </c>
      <c r="E83">
        <v>1</v>
      </c>
      <c r="F83">
        <v>1</v>
      </c>
      <c r="G83">
        <v>1</v>
      </c>
      <c r="H83">
        <v>2</v>
      </c>
      <c r="I83" t="s">
        <v>211</v>
      </c>
      <c r="J83" t="s">
        <v>212</v>
      </c>
      <c r="K83" t="s">
        <v>213</v>
      </c>
      <c r="L83">
        <v>1368</v>
      </c>
      <c r="N83">
        <v>1011</v>
      </c>
      <c r="O83" t="s">
        <v>207</v>
      </c>
      <c r="P83" t="s">
        <v>207</v>
      </c>
      <c r="Q83">
        <v>1</v>
      </c>
      <c r="X83">
        <v>0.19</v>
      </c>
      <c r="Y83">
        <v>0</v>
      </c>
      <c r="Z83">
        <v>65.709999999999994</v>
      </c>
      <c r="AA83">
        <v>11.6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0.19</v>
      </c>
      <c r="AH83">
        <v>2</v>
      </c>
      <c r="AI83">
        <v>34712958</v>
      </c>
      <c r="AJ83">
        <v>43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ROW(Source!A31)</f>
        <v>31</v>
      </c>
      <c r="B84">
        <v>34712964</v>
      </c>
      <c r="C84">
        <v>34712954</v>
      </c>
      <c r="D84">
        <v>31528446</v>
      </c>
      <c r="E84">
        <v>1</v>
      </c>
      <c r="F84">
        <v>1</v>
      </c>
      <c r="G84">
        <v>1</v>
      </c>
      <c r="H84">
        <v>2</v>
      </c>
      <c r="I84" t="s">
        <v>217</v>
      </c>
      <c r="J84" t="s">
        <v>218</v>
      </c>
      <c r="K84" t="s">
        <v>219</v>
      </c>
      <c r="L84">
        <v>1368</v>
      </c>
      <c r="N84">
        <v>1011</v>
      </c>
      <c r="O84" t="s">
        <v>207</v>
      </c>
      <c r="P84" t="s">
        <v>207</v>
      </c>
      <c r="Q84">
        <v>1</v>
      </c>
      <c r="X84">
        <v>3.36</v>
      </c>
      <c r="Y84">
        <v>0</v>
      </c>
      <c r="Z84">
        <v>8.1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3.36</v>
      </c>
      <c r="AH84">
        <v>2</v>
      </c>
      <c r="AI84">
        <v>34712959</v>
      </c>
      <c r="AJ84">
        <v>44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ROW(Source!A31)</f>
        <v>31</v>
      </c>
      <c r="B85">
        <v>34712965</v>
      </c>
      <c r="C85">
        <v>34712954</v>
      </c>
      <c r="D85">
        <v>31447861</v>
      </c>
      <c r="E85">
        <v>1</v>
      </c>
      <c r="F85">
        <v>1</v>
      </c>
      <c r="G85">
        <v>1</v>
      </c>
      <c r="H85">
        <v>3</v>
      </c>
      <c r="I85" t="s">
        <v>255</v>
      </c>
      <c r="J85" t="s">
        <v>256</v>
      </c>
      <c r="K85" t="s">
        <v>257</v>
      </c>
      <c r="L85">
        <v>1346</v>
      </c>
      <c r="N85">
        <v>1009</v>
      </c>
      <c r="O85" t="s">
        <v>73</v>
      </c>
      <c r="P85" t="s">
        <v>73</v>
      </c>
      <c r="Q85">
        <v>1</v>
      </c>
      <c r="X85">
        <v>0.55000000000000004</v>
      </c>
      <c r="Y85">
        <v>10.57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0.55000000000000004</v>
      </c>
      <c r="AH85">
        <v>3</v>
      </c>
      <c r="AI85">
        <v>-1</v>
      </c>
      <c r="AJ85" t="s">
        <v>3</v>
      </c>
      <c r="AK85">
        <v>4</v>
      </c>
      <c r="AL85">
        <v>-5.8135000000000003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</row>
    <row r="86" spans="1:44" x14ac:dyDescent="0.2">
      <c r="A86">
        <f>ROW(Source!A31)</f>
        <v>31</v>
      </c>
      <c r="B86">
        <v>34712966</v>
      </c>
      <c r="C86">
        <v>34712954</v>
      </c>
      <c r="D86">
        <v>31470394</v>
      </c>
      <c r="E86">
        <v>1</v>
      </c>
      <c r="F86">
        <v>1</v>
      </c>
      <c r="G86">
        <v>1</v>
      </c>
      <c r="H86">
        <v>3</v>
      </c>
      <c r="I86" t="s">
        <v>275</v>
      </c>
      <c r="J86" t="s">
        <v>276</v>
      </c>
      <c r="K86" t="s">
        <v>277</v>
      </c>
      <c r="L86">
        <v>1348</v>
      </c>
      <c r="N86">
        <v>1009</v>
      </c>
      <c r="O86" t="s">
        <v>245</v>
      </c>
      <c r="P86" t="s">
        <v>245</v>
      </c>
      <c r="Q86">
        <v>1000</v>
      </c>
      <c r="X86">
        <v>4.0000000000000001E-3</v>
      </c>
      <c r="Y86">
        <v>5763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4.0000000000000001E-3</v>
      </c>
      <c r="AH86">
        <v>3</v>
      </c>
      <c r="AI86">
        <v>-1</v>
      </c>
      <c r="AJ86" t="s">
        <v>3</v>
      </c>
      <c r="AK86">
        <v>4</v>
      </c>
      <c r="AL86">
        <v>-23.052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ROW(Source!A31)</f>
        <v>31</v>
      </c>
      <c r="B87">
        <v>34712967</v>
      </c>
      <c r="C87">
        <v>34712954</v>
      </c>
      <c r="D87">
        <v>31482927</v>
      </c>
      <c r="E87">
        <v>1</v>
      </c>
      <c r="F87">
        <v>1</v>
      </c>
      <c r="G87">
        <v>1</v>
      </c>
      <c r="H87">
        <v>3</v>
      </c>
      <c r="I87" t="s">
        <v>278</v>
      </c>
      <c r="J87" t="s">
        <v>279</v>
      </c>
      <c r="K87" t="s">
        <v>280</v>
      </c>
      <c r="L87">
        <v>1346</v>
      </c>
      <c r="N87">
        <v>1009</v>
      </c>
      <c r="O87" t="s">
        <v>73</v>
      </c>
      <c r="P87" t="s">
        <v>73</v>
      </c>
      <c r="Q87">
        <v>1</v>
      </c>
      <c r="X87">
        <v>2</v>
      </c>
      <c r="Y87">
        <v>238.48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F87" t="s">
        <v>3</v>
      </c>
      <c r="AG87">
        <v>2</v>
      </c>
      <c r="AH87">
        <v>3</v>
      </c>
      <c r="AI87">
        <v>-1</v>
      </c>
      <c r="AJ87" t="s">
        <v>3</v>
      </c>
      <c r="AK87">
        <v>4</v>
      </c>
      <c r="AL87">
        <v>-476.96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1</v>
      </c>
    </row>
    <row r="88" spans="1:44" x14ac:dyDescent="0.2">
      <c r="A88">
        <f>ROW(Source!A31)</f>
        <v>31</v>
      </c>
      <c r="B88">
        <v>34712968</v>
      </c>
      <c r="C88">
        <v>34712954</v>
      </c>
      <c r="D88">
        <v>31443668</v>
      </c>
      <c r="E88">
        <v>17</v>
      </c>
      <c r="F88">
        <v>1</v>
      </c>
      <c r="G88">
        <v>1</v>
      </c>
      <c r="H88">
        <v>3</v>
      </c>
      <c r="I88" t="s">
        <v>249</v>
      </c>
      <c r="J88" t="s">
        <v>3</v>
      </c>
      <c r="K88" t="s">
        <v>250</v>
      </c>
      <c r="L88">
        <v>1374</v>
      </c>
      <c r="N88">
        <v>1013</v>
      </c>
      <c r="O88" t="s">
        <v>251</v>
      </c>
      <c r="P88" t="s">
        <v>251</v>
      </c>
      <c r="Q88">
        <v>1</v>
      </c>
      <c r="X88">
        <v>3.57</v>
      </c>
      <c r="Y88">
        <v>1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3</v>
      </c>
      <c r="AG88">
        <v>3.57</v>
      </c>
      <c r="AH88">
        <v>3</v>
      </c>
      <c r="AI88">
        <v>-1</v>
      </c>
      <c r="AJ88" t="s">
        <v>3</v>
      </c>
      <c r="AK88">
        <v>4</v>
      </c>
      <c r="AL88">
        <v>-3.57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1</v>
      </c>
    </row>
    <row r="89" spans="1:44" x14ac:dyDescent="0.2">
      <c r="A89">
        <f>ROW(Source!A32)</f>
        <v>32</v>
      </c>
      <c r="B89">
        <v>34712980</v>
      </c>
      <c r="C89">
        <v>34712976</v>
      </c>
      <c r="D89">
        <v>32163577</v>
      </c>
      <c r="E89">
        <v>1</v>
      </c>
      <c r="F89">
        <v>1</v>
      </c>
      <c r="G89">
        <v>1</v>
      </c>
      <c r="H89">
        <v>1</v>
      </c>
      <c r="I89" t="s">
        <v>225</v>
      </c>
      <c r="J89" t="s">
        <v>3</v>
      </c>
      <c r="K89" t="s">
        <v>226</v>
      </c>
      <c r="L89">
        <v>1191</v>
      </c>
      <c r="N89">
        <v>1013</v>
      </c>
      <c r="O89" t="s">
        <v>201</v>
      </c>
      <c r="P89" t="s">
        <v>201</v>
      </c>
      <c r="Q89">
        <v>1</v>
      </c>
      <c r="X89">
        <v>1.08</v>
      </c>
      <c r="Y89">
        <v>0</v>
      </c>
      <c r="Z89">
        <v>0</v>
      </c>
      <c r="AA89">
        <v>0</v>
      </c>
      <c r="AB89">
        <v>9.6199999999999992</v>
      </c>
      <c r="AC89">
        <v>0</v>
      </c>
      <c r="AD89">
        <v>1</v>
      </c>
      <c r="AE89">
        <v>1</v>
      </c>
      <c r="AF89" t="s">
        <v>3</v>
      </c>
      <c r="AG89">
        <v>1.08</v>
      </c>
      <c r="AH89">
        <v>2</v>
      </c>
      <c r="AI89">
        <v>34712977</v>
      </c>
      <c r="AJ89">
        <v>45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ROW(Source!A32)</f>
        <v>32</v>
      </c>
      <c r="B90">
        <v>34712981</v>
      </c>
      <c r="C90">
        <v>34712976</v>
      </c>
      <c r="D90">
        <v>32163326</v>
      </c>
      <c r="E90">
        <v>1</v>
      </c>
      <c r="F90">
        <v>1</v>
      </c>
      <c r="G90">
        <v>1</v>
      </c>
      <c r="H90">
        <v>1</v>
      </c>
      <c r="I90" t="s">
        <v>227</v>
      </c>
      <c r="J90" t="s">
        <v>3</v>
      </c>
      <c r="K90" t="s">
        <v>228</v>
      </c>
      <c r="L90">
        <v>1191</v>
      </c>
      <c r="N90">
        <v>1013</v>
      </c>
      <c r="O90" t="s">
        <v>201</v>
      </c>
      <c r="P90" t="s">
        <v>201</v>
      </c>
      <c r="Q90">
        <v>1</v>
      </c>
      <c r="X90">
        <v>1.08</v>
      </c>
      <c r="Y90">
        <v>0</v>
      </c>
      <c r="Z90">
        <v>0</v>
      </c>
      <c r="AA90">
        <v>0</v>
      </c>
      <c r="AB90">
        <v>9.17</v>
      </c>
      <c r="AC90">
        <v>0</v>
      </c>
      <c r="AD90">
        <v>1</v>
      </c>
      <c r="AE90">
        <v>1</v>
      </c>
      <c r="AF90" t="s">
        <v>3</v>
      </c>
      <c r="AG90">
        <v>1.08</v>
      </c>
      <c r="AH90">
        <v>2</v>
      </c>
      <c r="AI90">
        <v>34712978</v>
      </c>
      <c r="AJ90">
        <v>46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ROW(Source!A32)</f>
        <v>32</v>
      </c>
      <c r="B91">
        <v>34712982</v>
      </c>
      <c r="C91">
        <v>34712976</v>
      </c>
      <c r="D91">
        <v>32163380</v>
      </c>
      <c r="E91">
        <v>1</v>
      </c>
      <c r="F91">
        <v>1</v>
      </c>
      <c r="G91">
        <v>1</v>
      </c>
      <c r="H91">
        <v>1</v>
      </c>
      <c r="I91" t="s">
        <v>229</v>
      </c>
      <c r="J91" t="s">
        <v>3</v>
      </c>
      <c r="K91" t="s">
        <v>230</v>
      </c>
      <c r="L91">
        <v>1191</v>
      </c>
      <c r="N91">
        <v>1013</v>
      </c>
      <c r="O91" t="s">
        <v>201</v>
      </c>
      <c r="P91" t="s">
        <v>201</v>
      </c>
      <c r="Q91">
        <v>1</v>
      </c>
      <c r="X91">
        <v>3.24</v>
      </c>
      <c r="Y91">
        <v>0</v>
      </c>
      <c r="Z91">
        <v>0</v>
      </c>
      <c r="AA91">
        <v>0</v>
      </c>
      <c r="AB91">
        <v>14.09</v>
      </c>
      <c r="AC91">
        <v>0</v>
      </c>
      <c r="AD91">
        <v>1</v>
      </c>
      <c r="AE91">
        <v>1</v>
      </c>
      <c r="AF91" t="s">
        <v>3</v>
      </c>
      <c r="AG91">
        <v>3.24</v>
      </c>
      <c r="AH91">
        <v>2</v>
      </c>
      <c r="AI91">
        <v>34712979</v>
      </c>
      <c r="AJ91">
        <v>47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ROW(Source!A33)</f>
        <v>33</v>
      </c>
      <c r="B92">
        <v>34712980</v>
      </c>
      <c r="C92">
        <v>34712976</v>
      </c>
      <c r="D92">
        <v>32163577</v>
      </c>
      <c r="E92">
        <v>1</v>
      </c>
      <c r="F92">
        <v>1</v>
      </c>
      <c r="G92">
        <v>1</v>
      </c>
      <c r="H92">
        <v>1</v>
      </c>
      <c r="I92" t="s">
        <v>225</v>
      </c>
      <c r="J92" t="s">
        <v>3</v>
      </c>
      <c r="K92" t="s">
        <v>226</v>
      </c>
      <c r="L92">
        <v>1191</v>
      </c>
      <c r="N92">
        <v>1013</v>
      </c>
      <c r="O92" t="s">
        <v>201</v>
      </c>
      <c r="P92" t="s">
        <v>201</v>
      </c>
      <c r="Q92">
        <v>1</v>
      </c>
      <c r="X92">
        <v>1.08</v>
      </c>
      <c r="Y92">
        <v>0</v>
      </c>
      <c r="Z92">
        <v>0</v>
      </c>
      <c r="AA92">
        <v>0</v>
      </c>
      <c r="AB92">
        <v>9.6199999999999992</v>
      </c>
      <c r="AC92">
        <v>0</v>
      </c>
      <c r="AD92">
        <v>1</v>
      </c>
      <c r="AE92">
        <v>1</v>
      </c>
      <c r="AF92" t="s">
        <v>3</v>
      </c>
      <c r="AG92">
        <v>1.08</v>
      </c>
      <c r="AH92">
        <v>2</v>
      </c>
      <c r="AI92">
        <v>34712977</v>
      </c>
      <c r="AJ92">
        <v>48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ROW(Source!A33)</f>
        <v>33</v>
      </c>
      <c r="B93">
        <v>34712981</v>
      </c>
      <c r="C93">
        <v>34712976</v>
      </c>
      <c r="D93">
        <v>32163326</v>
      </c>
      <c r="E93">
        <v>1</v>
      </c>
      <c r="F93">
        <v>1</v>
      </c>
      <c r="G93">
        <v>1</v>
      </c>
      <c r="H93">
        <v>1</v>
      </c>
      <c r="I93" t="s">
        <v>227</v>
      </c>
      <c r="J93" t="s">
        <v>3</v>
      </c>
      <c r="K93" t="s">
        <v>228</v>
      </c>
      <c r="L93">
        <v>1191</v>
      </c>
      <c r="N93">
        <v>1013</v>
      </c>
      <c r="O93" t="s">
        <v>201</v>
      </c>
      <c r="P93" t="s">
        <v>201</v>
      </c>
      <c r="Q93">
        <v>1</v>
      </c>
      <c r="X93">
        <v>1.08</v>
      </c>
      <c r="Y93">
        <v>0</v>
      </c>
      <c r="Z93">
        <v>0</v>
      </c>
      <c r="AA93">
        <v>0</v>
      </c>
      <c r="AB93">
        <v>9.17</v>
      </c>
      <c r="AC93">
        <v>0</v>
      </c>
      <c r="AD93">
        <v>1</v>
      </c>
      <c r="AE93">
        <v>1</v>
      </c>
      <c r="AF93" t="s">
        <v>3</v>
      </c>
      <c r="AG93">
        <v>1.08</v>
      </c>
      <c r="AH93">
        <v>2</v>
      </c>
      <c r="AI93">
        <v>34712978</v>
      </c>
      <c r="AJ93">
        <v>49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ROW(Source!A33)</f>
        <v>33</v>
      </c>
      <c r="B94">
        <v>34712982</v>
      </c>
      <c r="C94">
        <v>34712976</v>
      </c>
      <c r="D94">
        <v>32163380</v>
      </c>
      <c r="E94">
        <v>1</v>
      </c>
      <c r="F94">
        <v>1</v>
      </c>
      <c r="G94">
        <v>1</v>
      </c>
      <c r="H94">
        <v>1</v>
      </c>
      <c r="I94" t="s">
        <v>229</v>
      </c>
      <c r="J94" t="s">
        <v>3</v>
      </c>
      <c r="K94" t="s">
        <v>230</v>
      </c>
      <c r="L94">
        <v>1191</v>
      </c>
      <c r="N94">
        <v>1013</v>
      </c>
      <c r="O94" t="s">
        <v>201</v>
      </c>
      <c r="P94" t="s">
        <v>201</v>
      </c>
      <c r="Q94">
        <v>1</v>
      </c>
      <c r="X94">
        <v>3.24</v>
      </c>
      <c r="Y94">
        <v>0</v>
      </c>
      <c r="Z94">
        <v>0</v>
      </c>
      <c r="AA94">
        <v>0</v>
      </c>
      <c r="AB94">
        <v>14.09</v>
      </c>
      <c r="AC94">
        <v>0</v>
      </c>
      <c r="AD94">
        <v>1</v>
      </c>
      <c r="AE94">
        <v>1</v>
      </c>
      <c r="AF94" t="s">
        <v>3</v>
      </c>
      <c r="AG94">
        <v>3.24</v>
      </c>
      <c r="AH94">
        <v>2</v>
      </c>
      <c r="AI94">
        <v>34712979</v>
      </c>
      <c r="AJ94">
        <v>50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ROW(Source!A34)</f>
        <v>34</v>
      </c>
      <c r="B95">
        <v>34713328</v>
      </c>
      <c r="C95">
        <v>34713327</v>
      </c>
      <c r="D95">
        <v>31725395</v>
      </c>
      <c r="E95">
        <v>1</v>
      </c>
      <c r="F95">
        <v>1</v>
      </c>
      <c r="G95">
        <v>1</v>
      </c>
      <c r="H95">
        <v>1</v>
      </c>
      <c r="I95" t="s">
        <v>231</v>
      </c>
      <c r="J95" t="s">
        <v>3</v>
      </c>
      <c r="K95" t="s">
        <v>232</v>
      </c>
      <c r="L95">
        <v>1191</v>
      </c>
      <c r="N95">
        <v>1013</v>
      </c>
      <c r="O95" t="s">
        <v>201</v>
      </c>
      <c r="P95" t="s">
        <v>201</v>
      </c>
      <c r="Q95">
        <v>1</v>
      </c>
      <c r="X95">
        <v>2.3199999999999998</v>
      </c>
      <c r="Y95">
        <v>0</v>
      </c>
      <c r="Z95">
        <v>0</v>
      </c>
      <c r="AA95">
        <v>0</v>
      </c>
      <c r="AB95">
        <v>9.92</v>
      </c>
      <c r="AC95">
        <v>0</v>
      </c>
      <c r="AD95">
        <v>1</v>
      </c>
      <c r="AE95">
        <v>1</v>
      </c>
      <c r="AF95" t="s">
        <v>3</v>
      </c>
      <c r="AG95">
        <v>2.3199999999999998</v>
      </c>
      <c r="AH95">
        <v>2</v>
      </c>
      <c r="AI95">
        <v>34713328</v>
      </c>
      <c r="AJ95">
        <v>51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ROW(Source!A34)</f>
        <v>34</v>
      </c>
      <c r="B96">
        <v>34713329</v>
      </c>
      <c r="C96">
        <v>34713327</v>
      </c>
      <c r="D96">
        <v>31709492</v>
      </c>
      <c r="E96">
        <v>1</v>
      </c>
      <c r="F96">
        <v>1</v>
      </c>
      <c r="G96">
        <v>1</v>
      </c>
      <c r="H96">
        <v>1</v>
      </c>
      <c r="I96" t="s">
        <v>202</v>
      </c>
      <c r="J96" t="s">
        <v>3</v>
      </c>
      <c r="K96" t="s">
        <v>203</v>
      </c>
      <c r="L96">
        <v>1191</v>
      </c>
      <c r="N96">
        <v>1013</v>
      </c>
      <c r="O96" t="s">
        <v>201</v>
      </c>
      <c r="P96" t="s">
        <v>201</v>
      </c>
      <c r="Q96">
        <v>1</v>
      </c>
      <c r="X96">
        <v>0.28000000000000003</v>
      </c>
      <c r="Y96">
        <v>0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2</v>
      </c>
      <c r="AF96" t="s">
        <v>3</v>
      </c>
      <c r="AG96">
        <v>0.28000000000000003</v>
      </c>
      <c r="AH96">
        <v>2</v>
      </c>
      <c r="AI96">
        <v>34713329</v>
      </c>
      <c r="AJ96">
        <v>52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ROW(Source!A34)</f>
        <v>34</v>
      </c>
      <c r="B97">
        <v>34713330</v>
      </c>
      <c r="C97">
        <v>34713327</v>
      </c>
      <c r="D97">
        <v>31526753</v>
      </c>
      <c r="E97">
        <v>1</v>
      </c>
      <c r="F97">
        <v>1</v>
      </c>
      <c r="G97">
        <v>1</v>
      </c>
      <c r="H97">
        <v>2</v>
      </c>
      <c r="I97" t="s">
        <v>204</v>
      </c>
      <c r="J97" t="s">
        <v>205</v>
      </c>
      <c r="K97" t="s">
        <v>206</v>
      </c>
      <c r="L97">
        <v>1368</v>
      </c>
      <c r="N97">
        <v>1011</v>
      </c>
      <c r="O97" t="s">
        <v>207</v>
      </c>
      <c r="P97" t="s">
        <v>207</v>
      </c>
      <c r="Q97">
        <v>1</v>
      </c>
      <c r="X97">
        <v>0.14000000000000001</v>
      </c>
      <c r="Y97">
        <v>0</v>
      </c>
      <c r="Z97">
        <v>111.99</v>
      </c>
      <c r="AA97">
        <v>13.5</v>
      </c>
      <c r="AB97">
        <v>0</v>
      </c>
      <c r="AC97">
        <v>0</v>
      </c>
      <c r="AD97">
        <v>1</v>
      </c>
      <c r="AE97">
        <v>0</v>
      </c>
      <c r="AF97" t="s">
        <v>3</v>
      </c>
      <c r="AG97">
        <v>0.14000000000000001</v>
      </c>
      <c r="AH97">
        <v>2</v>
      </c>
      <c r="AI97">
        <v>34713330</v>
      </c>
      <c r="AJ97">
        <v>53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ROW(Source!A34)</f>
        <v>34</v>
      </c>
      <c r="B98">
        <v>34713331</v>
      </c>
      <c r="C98">
        <v>34713327</v>
      </c>
      <c r="D98">
        <v>31528142</v>
      </c>
      <c r="E98">
        <v>1</v>
      </c>
      <c r="F98">
        <v>1</v>
      </c>
      <c r="G98">
        <v>1</v>
      </c>
      <c r="H98">
        <v>2</v>
      </c>
      <c r="I98" t="s">
        <v>211</v>
      </c>
      <c r="J98" t="s">
        <v>212</v>
      </c>
      <c r="K98" t="s">
        <v>213</v>
      </c>
      <c r="L98">
        <v>1368</v>
      </c>
      <c r="N98">
        <v>1011</v>
      </c>
      <c r="O98" t="s">
        <v>207</v>
      </c>
      <c r="P98" t="s">
        <v>207</v>
      </c>
      <c r="Q98">
        <v>1</v>
      </c>
      <c r="X98">
        <v>0.14000000000000001</v>
      </c>
      <c r="Y98">
        <v>0</v>
      </c>
      <c r="Z98">
        <v>65.709999999999994</v>
      </c>
      <c r="AA98">
        <v>11.6</v>
      </c>
      <c r="AB98">
        <v>0</v>
      </c>
      <c r="AC98">
        <v>0</v>
      </c>
      <c r="AD98">
        <v>1</v>
      </c>
      <c r="AE98">
        <v>0</v>
      </c>
      <c r="AF98" t="s">
        <v>3</v>
      </c>
      <c r="AG98">
        <v>0.14000000000000001</v>
      </c>
      <c r="AH98">
        <v>2</v>
      </c>
      <c r="AI98">
        <v>34713331</v>
      </c>
      <c r="AJ98">
        <v>54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ROW(Source!A34)</f>
        <v>34</v>
      </c>
      <c r="B99">
        <v>34713332</v>
      </c>
      <c r="C99">
        <v>34713327</v>
      </c>
      <c r="D99">
        <v>31528446</v>
      </c>
      <c r="E99">
        <v>1</v>
      </c>
      <c r="F99">
        <v>1</v>
      </c>
      <c r="G99">
        <v>1</v>
      </c>
      <c r="H99">
        <v>2</v>
      </c>
      <c r="I99" t="s">
        <v>217</v>
      </c>
      <c r="J99" t="s">
        <v>218</v>
      </c>
      <c r="K99" t="s">
        <v>219</v>
      </c>
      <c r="L99">
        <v>1368</v>
      </c>
      <c r="N99">
        <v>1011</v>
      </c>
      <c r="O99" t="s">
        <v>207</v>
      </c>
      <c r="P99" t="s">
        <v>207</v>
      </c>
      <c r="Q99">
        <v>1</v>
      </c>
      <c r="X99">
        <v>0.82</v>
      </c>
      <c r="Y99">
        <v>0</v>
      </c>
      <c r="Z99">
        <v>8.1</v>
      </c>
      <c r="AA99">
        <v>0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0.82</v>
      </c>
      <c r="AH99">
        <v>2</v>
      </c>
      <c r="AI99">
        <v>34713332</v>
      </c>
      <c r="AJ99">
        <v>55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ROW(Source!A34)</f>
        <v>34</v>
      </c>
      <c r="B100">
        <v>34713333</v>
      </c>
      <c r="C100">
        <v>34713327</v>
      </c>
      <c r="D100">
        <v>31447861</v>
      </c>
      <c r="E100">
        <v>1</v>
      </c>
      <c r="F100">
        <v>1</v>
      </c>
      <c r="G100">
        <v>1</v>
      </c>
      <c r="H100">
        <v>3</v>
      </c>
      <c r="I100" t="s">
        <v>255</v>
      </c>
      <c r="J100" t="s">
        <v>256</v>
      </c>
      <c r="K100" t="s">
        <v>257</v>
      </c>
      <c r="L100">
        <v>1346</v>
      </c>
      <c r="N100">
        <v>1009</v>
      </c>
      <c r="O100" t="s">
        <v>73</v>
      </c>
      <c r="P100" t="s">
        <v>73</v>
      </c>
      <c r="Q100">
        <v>1</v>
      </c>
      <c r="X100">
        <v>0.1</v>
      </c>
      <c r="Y100">
        <v>10.57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0.1</v>
      </c>
      <c r="AH100">
        <v>3</v>
      </c>
      <c r="AI100">
        <v>-1</v>
      </c>
      <c r="AJ100" t="s">
        <v>3</v>
      </c>
      <c r="AK100">
        <v>4</v>
      </c>
      <c r="AL100">
        <v>-1.0570000000000002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1</v>
      </c>
    </row>
    <row r="101" spans="1:44" x14ac:dyDescent="0.2">
      <c r="A101">
        <f>ROW(Source!A34)</f>
        <v>34</v>
      </c>
      <c r="B101">
        <v>34713334</v>
      </c>
      <c r="C101">
        <v>34713327</v>
      </c>
      <c r="D101">
        <v>31449051</v>
      </c>
      <c r="E101">
        <v>1</v>
      </c>
      <c r="F101">
        <v>1</v>
      </c>
      <c r="G101">
        <v>1</v>
      </c>
      <c r="H101">
        <v>3</v>
      </c>
      <c r="I101" t="s">
        <v>235</v>
      </c>
      <c r="J101" t="s">
        <v>236</v>
      </c>
      <c r="K101" t="s">
        <v>237</v>
      </c>
      <c r="L101">
        <v>1346</v>
      </c>
      <c r="N101">
        <v>1009</v>
      </c>
      <c r="O101" t="s">
        <v>73</v>
      </c>
      <c r="P101" t="s">
        <v>73</v>
      </c>
      <c r="Q101">
        <v>1</v>
      </c>
      <c r="X101">
        <v>0.17</v>
      </c>
      <c r="Y101">
        <v>9.0399999999999991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0.17</v>
      </c>
      <c r="AH101">
        <v>3</v>
      </c>
      <c r="AI101">
        <v>-1</v>
      </c>
      <c r="AJ101" t="s">
        <v>3</v>
      </c>
      <c r="AK101">
        <v>4</v>
      </c>
      <c r="AL101">
        <v>-1.5367999999999999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1</v>
      </c>
    </row>
    <row r="102" spans="1:44" x14ac:dyDescent="0.2">
      <c r="A102">
        <f>ROW(Source!A34)</f>
        <v>34</v>
      </c>
      <c r="B102">
        <v>34713335</v>
      </c>
      <c r="C102">
        <v>34713327</v>
      </c>
      <c r="D102">
        <v>31467744</v>
      </c>
      <c r="E102">
        <v>1</v>
      </c>
      <c r="F102">
        <v>1</v>
      </c>
      <c r="G102">
        <v>1</v>
      </c>
      <c r="H102">
        <v>3</v>
      </c>
      <c r="I102" t="s">
        <v>281</v>
      </c>
      <c r="J102" t="s">
        <v>282</v>
      </c>
      <c r="K102" t="s">
        <v>283</v>
      </c>
      <c r="L102">
        <v>1348</v>
      </c>
      <c r="N102">
        <v>1009</v>
      </c>
      <c r="O102" t="s">
        <v>245</v>
      </c>
      <c r="P102" t="s">
        <v>245</v>
      </c>
      <c r="Q102">
        <v>1000</v>
      </c>
      <c r="X102">
        <v>1.4999999999999999E-2</v>
      </c>
      <c r="Y102">
        <v>11500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1.4999999999999999E-2</v>
      </c>
      <c r="AH102">
        <v>3</v>
      </c>
      <c r="AI102">
        <v>-1</v>
      </c>
      <c r="AJ102" t="s">
        <v>3</v>
      </c>
      <c r="AK102">
        <v>4</v>
      </c>
      <c r="AL102">
        <v>-172.5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1</v>
      </c>
    </row>
    <row r="103" spans="1:44" x14ac:dyDescent="0.2">
      <c r="A103">
        <f>ROW(Source!A34)</f>
        <v>34</v>
      </c>
      <c r="B103">
        <v>34713336</v>
      </c>
      <c r="C103">
        <v>34713327</v>
      </c>
      <c r="D103">
        <v>31482923</v>
      </c>
      <c r="E103">
        <v>1</v>
      </c>
      <c r="F103">
        <v>1</v>
      </c>
      <c r="G103">
        <v>1</v>
      </c>
      <c r="H103">
        <v>3</v>
      </c>
      <c r="I103" t="s">
        <v>246</v>
      </c>
      <c r="J103" t="s">
        <v>247</v>
      </c>
      <c r="K103" t="s">
        <v>248</v>
      </c>
      <c r="L103">
        <v>1346</v>
      </c>
      <c r="N103">
        <v>1009</v>
      </c>
      <c r="O103" t="s">
        <v>73</v>
      </c>
      <c r="P103" t="s">
        <v>73</v>
      </c>
      <c r="Q103">
        <v>1</v>
      </c>
      <c r="X103">
        <v>0.03</v>
      </c>
      <c r="Y103">
        <v>28.6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0.03</v>
      </c>
      <c r="AH103">
        <v>3</v>
      </c>
      <c r="AI103">
        <v>-1</v>
      </c>
      <c r="AJ103" t="s">
        <v>3</v>
      </c>
      <c r="AK103">
        <v>4</v>
      </c>
      <c r="AL103">
        <v>-0.85799999999999998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1</v>
      </c>
    </row>
    <row r="104" spans="1:44" x14ac:dyDescent="0.2">
      <c r="A104">
        <f>ROW(Source!A34)</f>
        <v>34</v>
      </c>
      <c r="B104">
        <v>34713337</v>
      </c>
      <c r="C104">
        <v>34713327</v>
      </c>
      <c r="D104">
        <v>31443668</v>
      </c>
      <c r="E104">
        <v>17</v>
      </c>
      <c r="F104">
        <v>1</v>
      </c>
      <c r="G104">
        <v>1</v>
      </c>
      <c r="H104">
        <v>3</v>
      </c>
      <c r="I104" t="s">
        <v>249</v>
      </c>
      <c r="J104" t="s">
        <v>3</v>
      </c>
      <c r="K104" t="s">
        <v>250</v>
      </c>
      <c r="L104">
        <v>1374</v>
      </c>
      <c r="N104">
        <v>1013</v>
      </c>
      <c r="O104" t="s">
        <v>251</v>
      </c>
      <c r="P104" t="s">
        <v>251</v>
      </c>
      <c r="Q104">
        <v>1</v>
      </c>
      <c r="X104">
        <v>0.46</v>
      </c>
      <c r="Y104">
        <v>1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0.46</v>
      </c>
      <c r="AH104">
        <v>3</v>
      </c>
      <c r="AI104">
        <v>-1</v>
      </c>
      <c r="AJ104" t="s">
        <v>3</v>
      </c>
      <c r="AK104">
        <v>4</v>
      </c>
      <c r="AL104">
        <v>-0.46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1</v>
      </c>
    </row>
    <row r="105" spans="1:44" x14ac:dyDescent="0.2">
      <c r="A105">
        <f>ROW(Source!A35)</f>
        <v>35</v>
      </c>
      <c r="B105">
        <v>34713328</v>
      </c>
      <c r="C105">
        <v>34713327</v>
      </c>
      <c r="D105">
        <v>31725395</v>
      </c>
      <c r="E105">
        <v>1</v>
      </c>
      <c r="F105">
        <v>1</v>
      </c>
      <c r="G105">
        <v>1</v>
      </c>
      <c r="H105">
        <v>1</v>
      </c>
      <c r="I105" t="s">
        <v>231</v>
      </c>
      <c r="J105" t="s">
        <v>3</v>
      </c>
      <c r="K105" t="s">
        <v>232</v>
      </c>
      <c r="L105">
        <v>1191</v>
      </c>
      <c r="N105">
        <v>1013</v>
      </c>
      <c r="O105" t="s">
        <v>201</v>
      </c>
      <c r="P105" t="s">
        <v>201</v>
      </c>
      <c r="Q105">
        <v>1</v>
      </c>
      <c r="X105">
        <v>2.3199999999999998</v>
      </c>
      <c r="Y105">
        <v>0</v>
      </c>
      <c r="Z105">
        <v>0</v>
      </c>
      <c r="AA105">
        <v>0</v>
      </c>
      <c r="AB105">
        <v>9.92</v>
      </c>
      <c r="AC105">
        <v>0</v>
      </c>
      <c r="AD105">
        <v>1</v>
      </c>
      <c r="AE105">
        <v>1</v>
      </c>
      <c r="AF105" t="s">
        <v>3</v>
      </c>
      <c r="AG105">
        <v>2.3199999999999998</v>
      </c>
      <c r="AH105">
        <v>2</v>
      </c>
      <c r="AI105">
        <v>34713328</v>
      </c>
      <c r="AJ105">
        <v>56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ROW(Source!A35)</f>
        <v>35</v>
      </c>
      <c r="B106">
        <v>34713329</v>
      </c>
      <c r="C106">
        <v>34713327</v>
      </c>
      <c r="D106">
        <v>31709492</v>
      </c>
      <c r="E106">
        <v>1</v>
      </c>
      <c r="F106">
        <v>1</v>
      </c>
      <c r="G106">
        <v>1</v>
      </c>
      <c r="H106">
        <v>1</v>
      </c>
      <c r="I106" t="s">
        <v>202</v>
      </c>
      <c r="J106" t="s">
        <v>3</v>
      </c>
      <c r="K106" t="s">
        <v>203</v>
      </c>
      <c r="L106">
        <v>1191</v>
      </c>
      <c r="N106">
        <v>1013</v>
      </c>
      <c r="O106" t="s">
        <v>201</v>
      </c>
      <c r="P106" t="s">
        <v>201</v>
      </c>
      <c r="Q106">
        <v>1</v>
      </c>
      <c r="X106">
        <v>0.28000000000000003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2</v>
      </c>
      <c r="AF106" t="s">
        <v>3</v>
      </c>
      <c r="AG106">
        <v>0.28000000000000003</v>
      </c>
      <c r="AH106">
        <v>2</v>
      </c>
      <c r="AI106">
        <v>34713329</v>
      </c>
      <c r="AJ106">
        <v>57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ROW(Source!A35)</f>
        <v>35</v>
      </c>
      <c r="B107">
        <v>34713330</v>
      </c>
      <c r="C107">
        <v>34713327</v>
      </c>
      <c r="D107">
        <v>31526753</v>
      </c>
      <c r="E107">
        <v>1</v>
      </c>
      <c r="F107">
        <v>1</v>
      </c>
      <c r="G107">
        <v>1</v>
      </c>
      <c r="H107">
        <v>2</v>
      </c>
      <c r="I107" t="s">
        <v>204</v>
      </c>
      <c r="J107" t="s">
        <v>205</v>
      </c>
      <c r="K107" t="s">
        <v>206</v>
      </c>
      <c r="L107">
        <v>1368</v>
      </c>
      <c r="N107">
        <v>1011</v>
      </c>
      <c r="O107" t="s">
        <v>207</v>
      </c>
      <c r="P107" t="s">
        <v>207</v>
      </c>
      <c r="Q107">
        <v>1</v>
      </c>
      <c r="X107">
        <v>0.14000000000000001</v>
      </c>
      <c r="Y107">
        <v>0</v>
      </c>
      <c r="Z107">
        <v>111.99</v>
      </c>
      <c r="AA107">
        <v>13.5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0.14000000000000001</v>
      </c>
      <c r="AH107">
        <v>2</v>
      </c>
      <c r="AI107">
        <v>34713330</v>
      </c>
      <c r="AJ107">
        <v>58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ROW(Source!A35)</f>
        <v>35</v>
      </c>
      <c r="B108">
        <v>34713331</v>
      </c>
      <c r="C108">
        <v>34713327</v>
      </c>
      <c r="D108">
        <v>31528142</v>
      </c>
      <c r="E108">
        <v>1</v>
      </c>
      <c r="F108">
        <v>1</v>
      </c>
      <c r="G108">
        <v>1</v>
      </c>
      <c r="H108">
        <v>2</v>
      </c>
      <c r="I108" t="s">
        <v>211</v>
      </c>
      <c r="J108" t="s">
        <v>212</v>
      </c>
      <c r="K108" t="s">
        <v>213</v>
      </c>
      <c r="L108">
        <v>1368</v>
      </c>
      <c r="N108">
        <v>1011</v>
      </c>
      <c r="O108" t="s">
        <v>207</v>
      </c>
      <c r="P108" t="s">
        <v>207</v>
      </c>
      <c r="Q108">
        <v>1</v>
      </c>
      <c r="X108">
        <v>0.14000000000000001</v>
      </c>
      <c r="Y108">
        <v>0</v>
      </c>
      <c r="Z108">
        <v>65.709999999999994</v>
      </c>
      <c r="AA108">
        <v>11.6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0.14000000000000001</v>
      </c>
      <c r="AH108">
        <v>2</v>
      </c>
      <c r="AI108">
        <v>34713331</v>
      </c>
      <c r="AJ108">
        <v>59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ROW(Source!A35)</f>
        <v>35</v>
      </c>
      <c r="B109">
        <v>34713332</v>
      </c>
      <c r="C109">
        <v>34713327</v>
      </c>
      <c r="D109">
        <v>31528446</v>
      </c>
      <c r="E109">
        <v>1</v>
      </c>
      <c r="F109">
        <v>1</v>
      </c>
      <c r="G109">
        <v>1</v>
      </c>
      <c r="H109">
        <v>2</v>
      </c>
      <c r="I109" t="s">
        <v>217</v>
      </c>
      <c r="J109" t="s">
        <v>218</v>
      </c>
      <c r="K109" t="s">
        <v>219</v>
      </c>
      <c r="L109">
        <v>1368</v>
      </c>
      <c r="N109">
        <v>1011</v>
      </c>
      <c r="O109" t="s">
        <v>207</v>
      </c>
      <c r="P109" t="s">
        <v>207</v>
      </c>
      <c r="Q109">
        <v>1</v>
      </c>
      <c r="X109">
        <v>0.82</v>
      </c>
      <c r="Y109">
        <v>0</v>
      </c>
      <c r="Z109">
        <v>8.1</v>
      </c>
      <c r="AA109">
        <v>0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0.82</v>
      </c>
      <c r="AH109">
        <v>2</v>
      </c>
      <c r="AI109">
        <v>34713332</v>
      </c>
      <c r="AJ109">
        <v>60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ROW(Source!A35)</f>
        <v>35</v>
      </c>
      <c r="B110">
        <v>34713333</v>
      </c>
      <c r="C110">
        <v>34713327</v>
      </c>
      <c r="D110">
        <v>31447861</v>
      </c>
      <c r="E110">
        <v>1</v>
      </c>
      <c r="F110">
        <v>1</v>
      </c>
      <c r="G110">
        <v>1</v>
      </c>
      <c r="H110">
        <v>3</v>
      </c>
      <c r="I110" t="s">
        <v>255</v>
      </c>
      <c r="J110" t="s">
        <v>256</v>
      </c>
      <c r="K110" t="s">
        <v>257</v>
      </c>
      <c r="L110">
        <v>1346</v>
      </c>
      <c r="N110">
        <v>1009</v>
      </c>
      <c r="O110" t="s">
        <v>73</v>
      </c>
      <c r="P110" t="s">
        <v>73</v>
      </c>
      <c r="Q110">
        <v>1</v>
      </c>
      <c r="X110">
        <v>0.1</v>
      </c>
      <c r="Y110">
        <v>10.57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0.1</v>
      </c>
      <c r="AH110">
        <v>3</v>
      </c>
      <c r="AI110">
        <v>-1</v>
      </c>
      <c r="AJ110" t="s">
        <v>3</v>
      </c>
      <c r="AK110">
        <v>4</v>
      </c>
      <c r="AL110">
        <v>-1.0570000000000002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1</v>
      </c>
    </row>
    <row r="111" spans="1:44" x14ac:dyDescent="0.2">
      <c r="A111">
        <f>ROW(Source!A35)</f>
        <v>35</v>
      </c>
      <c r="B111">
        <v>34713334</v>
      </c>
      <c r="C111">
        <v>34713327</v>
      </c>
      <c r="D111">
        <v>31449051</v>
      </c>
      <c r="E111">
        <v>1</v>
      </c>
      <c r="F111">
        <v>1</v>
      </c>
      <c r="G111">
        <v>1</v>
      </c>
      <c r="H111">
        <v>3</v>
      </c>
      <c r="I111" t="s">
        <v>235</v>
      </c>
      <c r="J111" t="s">
        <v>236</v>
      </c>
      <c r="K111" t="s">
        <v>237</v>
      </c>
      <c r="L111">
        <v>1346</v>
      </c>
      <c r="N111">
        <v>1009</v>
      </c>
      <c r="O111" t="s">
        <v>73</v>
      </c>
      <c r="P111" t="s">
        <v>73</v>
      </c>
      <c r="Q111">
        <v>1</v>
      </c>
      <c r="X111">
        <v>0.17</v>
      </c>
      <c r="Y111">
        <v>9.0399999999999991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0.17</v>
      </c>
      <c r="AH111">
        <v>3</v>
      </c>
      <c r="AI111">
        <v>-1</v>
      </c>
      <c r="AJ111" t="s">
        <v>3</v>
      </c>
      <c r="AK111">
        <v>4</v>
      </c>
      <c r="AL111">
        <v>-1.5367999999999999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1</v>
      </c>
    </row>
    <row r="112" spans="1:44" x14ac:dyDescent="0.2">
      <c r="A112">
        <f>ROW(Source!A35)</f>
        <v>35</v>
      </c>
      <c r="B112">
        <v>34713335</v>
      </c>
      <c r="C112">
        <v>34713327</v>
      </c>
      <c r="D112">
        <v>31467744</v>
      </c>
      <c r="E112">
        <v>1</v>
      </c>
      <c r="F112">
        <v>1</v>
      </c>
      <c r="G112">
        <v>1</v>
      </c>
      <c r="H112">
        <v>3</v>
      </c>
      <c r="I112" t="s">
        <v>281</v>
      </c>
      <c r="J112" t="s">
        <v>282</v>
      </c>
      <c r="K112" t="s">
        <v>283</v>
      </c>
      <c r="L112">
        <v>1348</v>
      </c>
      <c r="N112">
        <v>1009</v>
      </c>
      <c r="O112" t="s">
        <v>245</v>
      </c>
      <c r="P112" t="s">
        <v>245</v>
      </c>
      <c r="Q112">
        <v>1000</v>
      </c>
      <c r="X112">
        <v>1.4999999999999999E-2</v>
      </c>
      <c r="Y112">
        <v>11500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1.4999999999999999E-2</v>
      </c>
      <c r="AH112">
        <v>3</v>
      </c>
      <c r="AI112">
        <v>-1</v>
      </c>
      <c r="AJ112" t="s">
        <v>3</v>
      </c>
      <c r="AK112">
        <v>4</v>
      </c>
      <c r="AL112">
        <v>-172.5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1</v>
      </c>
    </row>
    <row r="113" spans="1:44" x14ac:dyDescent="0.2">
      <c r="A113">
        <f>ROW(Source!A35)</f>
        <v>35</v>
      </c>
      <c r="B113">
        <v>34713336</v>
      </c>
      <c r="C113">
        <v>34713327</v>
      </c>
      <c r="D113">
        <v>31482923</v>
      </c>
      <c r="E113">
        <v>1</v>
      </c>
      <c r="F113">
        <v>1</v>
      </c>
      <c r="G113">
        <v>1</v>
      </c>
      <c r="H113">
        <v>3</v>
      </c>
      <c r="I113" t="s">
        <v>246</v>
      </c>
      <c r="J113" t="s">
        <v>247</v>
      </c>
      <c r="K113" t="s">
        <v>248</v>
      </c>
      <c r="L113">
        <v>1346</v>
      </c>
      <c r="N113">
        <v>1009</v>
      </c>
      <c r="O113" t="s">
        <v>73</v>
      </c>
      <c r="P113" t="s">
        <v>73</v>
      </c>
      <c r="Q113">
        <v>1</v>
      </c>
      <c r="X113">
        <v>0.03</v>
      </c>
      <c r="Y113">
        <v>28.6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0.03</v>
      </c>
      <c r="AH113">
        <v>3</v>
      </c>
      <c r="AI113">
        <v>-1</v>
      </c>
      <c r="AJ113" t="s">
        <v>3</v>
      </c>
      <c r="AK113">
        <v>4</v>
      </c>
      <c r="AL113">
        <v>-0.85799999999999998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1</v>
      </c>
    </row>
    <row r="114" spans="1:44" x14ac:dyDescent="0.2">
      <c r="A114">
        <f>ROW(Source!A35)</f>
        <v>35</v>
      </c>
      <c r="B114">
        <v>34713337</v>
      </c>
      <c r="C114">
        <v>34713327</v>
      </c>
      <c r="D114">
        <v>31443668</v>
      </c>
      <c r="E114">
        <v>17</v>
      </c>
      <c r="F114">
        <v>1</v>
      </c>
      <c r="G114">
        <v>1</v>
      </c>
      <c r="H114">
        <v>3</v>
      </c>
      <c r="I114" t="s">
        <v>249</v>
      </c>
      <c r="J114" t="s">
        <v>3</v>
      </c>
      <c r="K114" t="s">
        <v>250</v>
      </c>
      <c r="L114">
        <v>1374</v>
      </c>
      <c r="N114">
        <v>1013</v>
      </c>
      <c r="O114" t="s">
        <v>251</v>
      </c>
      <c r="P114" t="s">
        <v>251</v>
      </c>
      <c r="Q114">
        <v>1</v>
      </c>
      <c r="X114">
        <v>0.46</v>
      </c>
      <c r="Y114">
        <v>1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F114" t="s">
        <v>3</v>
      </c>
      <c r="AG114">
        <v>0.46</v>
      </c>
      <c r="AH114">
        <v>3</v>
      </c>
      <c r="AI114">
        <v>-1</v>
      </c>
      <c r="AJ114" t="s">
        <v>3</v>
      </c>
      <c r="AK114">
        <v>4</v>
      </c>
      <c r="AL114">
        <v>-0.46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1</v>
      </c>
    </row>
    <row r="115" spans="1:44" x14ac:dyDescent="0.2">
      <c r="A115">
        <f>ROW(Source!A36)</f>
        <v>36</v>
      </c>
      <c r="B115">
        <v>34713165</v>
      </c>
      <c r="C115">
        <v>34713164</v>
      </c>
      <c r="D115">
        <v>32163577</v>
      </c>
      <c r="E115">
        <v>1</v>
      </c>
      <c r="F115">
        <v>1</v>
      </c>
      <c r="G115">
        <v>1</v>
      </c>
      <c r="H115">
        <v>1</v>
      </c>
      <c r="I115" t="s">
        <v>225</v>
      </c>
      <c r="J115" t="s">
        <v>3</v>
      </c>
      <c r="K115" t="s">
        <v>226</v>
      </c>
      <c r="L115">
        <v>1191</v>
      </c>
      <c r="N115">
        <v>1013</v>
      </c>
      <c r="O115" t="s">
        <v>201</v>
      </c>
      <c r="P115" t="s">
        <v>201</v>
      </c>
      <c r="Q115">
        <v>1</v>
      </c>
      <c r="X115">
        <v>4.32</v>
      </c>
      <c r="Y115">
        <v>0</v>
      </c>
      <c r="Z115">
        <v>0</v>
      </c>
      <c r="AA115">
        <v>0</v>
      </c>
      <c r="AB115">
        <v>9.6199999999999992</v>
      </c>
      <c r="AC115">
        <v>0</v>
      </c>
      <c r="AD115">
        <v>1</v>
      </c>
      <c r="AE115">
        <v>1</v>
      </c>
      <c r="AF115" t="s">
        <v>3</v>
      </c>
      <c r="AG115">
        <v>4.32</v>
      </c>
      <c r="AH115">
        <v>2</v>
      </c>
      <c r="AI115">
        <v>34713165</v>
      </c>
      <c r="AJ115">
        <v>61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ROW(Source!A36)</f>
        <v>36</v>
      </c>
      <c r="B116">
        <v>34713166</v>
      </c>
      <c r="C116">
        <v>34713164</v>
      </c>
      <c r="D116">
        <v>32163326</v>
      </c>
      <c r="E116">
        <v>1</v>
      </c>
      <c r="F116">
        <v>1</v>
      </c>
      <c r="G116">
        <v>1</v>
      </c>
      <c r="H116">
        <v>1</v>
      </c>
      <c r="I116" t="s">
        <v>227</v>
      </c>
      <c r="J116" t="s">
        <v>3</v>
      </c>
      <c r="K116" t="s">
        <v>228</v>
      </c>
      <c r="L116">
        <v>1191</v>
      </c>
      <c r="N116">
        <v>1013</v>
      </c>
      <c r="O116" t="s">
        <v>201</v>
      </c>
      <c r="P116" t="s">
        <v>201</v>
      </c>
      <c r="Q116">
        <v>1</v>
      </c>
      <c r="X116">
        <v>4.32</v>
      </c>
      <c r="Y116">
        <v>0</v>
      </c>
      <c r="Z116">
        <v>0</v>
      </c>
      <c r="AA116">
        <v>0</v>
      </c>
      <c r="AB116">
        <v>9.17</v>
      </c>
      <c r="AC116">
        <v>0</v>
      </c>
      <c r="AD116">
        <v>1</v>
      </c>
      <c r="AE116">
        <v>1</v>
      </c>
      <c r="AF116" t="s">
        <v>3</v>
      </c>
      <c r="AG116">
        <v>4.32</v>
      </c>
      <c r="AH116">
        <v>2</v>
      </c>
      <c r="AI116">
        <v>34713166</v>
      </c>
      <c r="AJ116">
        <v>62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ROW(Source!A36)</f>
        <v>36</v>
      </c>
      <c r="B117">
        <v>34713167</v>
      </c>
      <c r="C117">
        <v>34713164</v>
      </c>
      <c r="D117">
        <v>32163380</v>
      </c>
      <c r="E117">
        <v>1</v>
      </c>
      <c r="F117">
        <v>1</v>
      </c>
      <c r="G117">
        <v>1</v>
      </c>
      <c r="H117">
        <v>1</v>
      </c>
      <c r="I117" t="s">
        <v>229</v>
      </c>
      <c r="J117" t="s">
        <v>3</v>
      </c>
      <c r="K117" t="s">
        <v>230</v>
      </c>
      <c r="L117">
        <v>1191</v>
      </c>
      <c r="N117">
        <v>1013</v>
      </c>
      <c r="O117" t="s">
        <v>201</v>
      </c>
      <c r="P117" t="s">
        <v>201</v>
      </c>
      <c r="Q117">
        <v>1</v>
      </c>
      <c r="X117">
        <v>12.96</v>
      </c>
      <c r="Y117">
        <v>0</v>
      </c>
      <c r="Z117">
        <v>0</v>
      </c>
      <c r="AA117">
        <v>0</v>
      </c>
      <c r="AB117">
        <v>14.09</v>
      </c>
      <c r="AC117">
        <v>0</v>
      </c>
      <c r="AD117">
        <v>1</v>
      </c>
      <c r="AE117">
        <v>1</v>
      </c>
      <c r="AF117" t="s">
        <v>3</v>
      </c>
      <c r="AG117">
        <v>12.96</v>
      </c>
      <c r="AH117">
        <v>2</v>
      </c>
      <c r="AI117">
        <v>34713167</v>
      </c>
      <c r="AJ117">
        <v>63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ROW(Source!A37)</f>
        <v>37</v>
      </c>
      <c r="B118">
        <v>34713165</v>
      </c>
      <c r="C118">
        <v>34713164</v>
      </c>
      <c r="D118">
        <v>32163577</v>
      </c>
      <c r="E118">
        <v>1</v>
      </c>
      <c r="F118">
        <v>1</v>
      </c>
      <c r="G118">
        <v>1</v>
      </c>
      <c r="H118">
        <v>1</v>
      </c>
      <c r="I118" t="s">
        <v>225</v>
      </c>
      <c r="J118" t="s">
        <v>3</v>
      </c>
      <c r="K118" t="s">
        <v>226</v>
      </c>
      <c r="L118">
        <v>1191</v>
      </c>
      <c r="N118">
        <v>1013</v>
      </c>
      <c r="O118" t="s">
        <v>201</v>
      </c>
      <c r="P118" t="s">
        <v>201</v>
      </c>
      <c r="Q118">
        <v>1</v>
      </c>
      <c r="X118">
        <v>4.32</v>
      </c>
      <c r="Y118">
        <v>0</v>
      </c>
      <c r="Z118">
        <v>0</v>
      </c>
      <c r="AA118">
        <v>0</v>
      </c>
      <c r="AB118">
        <v>9.6199999999999992</v>
      </c>
      <c r="AC118">
        <v>0</v>
      </c>
      <c r="AD118">
        <v>1</v>
      </c>
      <c r="AE118">
        <v>1</v>
      </c>
      <c r="AF118" t="s">
        <v>3</v>
      </c>
      <c r="AG118">
        <v>4.32</v>
      </c>
      <c r="AH118">
        <v>2</v>
      </c>
      <c r="AI118">
        <v>34713165</v>
      </c>
      <c r="AJ118">
        <v>64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ROW(Source!A37)</f>
        <v>37</v>
      </c>
      <c r="B119">
        <v>34713166</v>
      </c>
      <c r="C119">
        <v>34713164</v>
      </c>
      <c r="D119">
        <v>32163326</v>
      </c>
      <c r="E119">
        <v>1</v>
      </c>
      <c r="F119">
        <v>1</v>
      </c>
      <c r="G119">
        <v>1</v>
      </c>
      <c r="H119">
        <v>1</v>
      </c>
      <c r="I119" t="s">
        <v>227</v>
      </c>
      <c r="J119" t="s">
        <v>3</v>
      </c>
      <c r="K119" t="s">
        <v>228</v>
      </c>
      <c r="L119">
        <v>1191</v>
      </c>
      <c r="N119">
        <v>1013</v>
      </c>
      <c r="O119" t="s">
        <v>201</v>
      </c>
      <c r="P119" t="s">
        <v>201</v>
      </c>
      <c r="Q119">
        <v>1</v>
      </c>
      <c r="X119">
        <v>4.32</v>
      </c>
      <c r="Y119">
        <v>0</v>
      </c>
      <c r="Z119">
        <v>0</v>
      </c>
      <c r="AA119">
        <v>0</v>
      </c>
      <c r="AB119">
        <v>9.17</v>
      </c>
      <c r="AC119">
        <v>0</v>
      </c>
      <c r="AD119">
        <v>1</v>
      </c>
      <c r="AE119">
        <v>1</v>
      </c>
      <c r="AF119" t="s">
        <v>3</v>
      </c>
      <c r="AG119">
        <v>4.32</v>
      </c>
      <c r="AH119">
        <v>2</v>
      </c>
      <c r="AI119">
        <v>34713166</v>
      </c>
      <c r="AJ119">
        <v>65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ROW(Source!A37)</f>
        <v>37</v>
      </c>
      <c r="B120">
        <v>34713167</v>
      </c>
      <c r="C120">
        <v>34713164</v>
      </c>
      <c r="D120">
        <v>32163380</v>
      </c>
      <c r="E120">
        <v>1</v>
      </c>
      <c r="F120">
        <v>1</v>
      </c>
      <c r="G120">
        <v>1</v>
      </c>
      <c r="H120">
        <v>1</v>
      </c>
      <c r="I120" t="s">
        <v>229</v>
      </c>
      <c r="J120" t="s">
        <v>3</v>
      </c>
      <c r="K120" t="s">
        <v>230</v>
      </c>
      <c r="L120">
        <v>1191</v>
      </c>
      <c r="N120">
        <v>1013</v>
      </c>
      <c r="O120" t="s">
        <v>201</v>
      </c>
      <c r="P120" t="s">
        <v>201</v>
      </c>
      <c r="Q120">
        <v>1</v>
      </c>
      <c r="X120">
        <v>12.96</v>
      </c>
      <c r="Y120">
        <v>0</v>
      </c>
      <c r="Z120">
        <v>0</v>
      </c>
      <c r="AA120">
        <v>0</v>
      </c>
      <c r="AB120">
        <v>14.09</v>
      </c>
      <c r="AC120">
        <v>0</v>
      </c>
      <c r="AD120">
        <v>1</v>
      </c>
      <c r="AE120">
        <v>1</v>
      </c>
      <c r="AF120" t="s">
        <v>3</v>
      </c>
      <c r="AG120">
        <v>12.96</v>
      </c>
      <c r="AH120">
        <v>2</v>
      </c>
      <c r="AI120">
        <v>34713167</v>
      </c>
      <c r="AJ120">
        <v>66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ROW(Source!A38)</f>
        <v>38</v>
      </c>
      <c r="B121">
        <v>34712986</v>
      </c>
      <c r="C121">
        <v>34712983</v>
      </c>
      <c r="D121">
        <v>32163577</v>
      </c>
      <c r="E121">
        <v>1</v>
      </c>
      <c r="F121">
        <v>1</v>
      </c>
      <c r="G121">
        <v>1</v>
      </c>
      <c r="H121">
        <v>1</v>
      </c>
      <c r="I121" t="s">
        <v>225</v>
      </c>
      <c r="J121" t="s">
        <v>3</v>
      </c>
      <c r="K121" t="s">
        <v>226</v>
      </c>
      <c r="L121">
        <v>1191</v>
      </c>
      <c r="N121">
        <v>1013</v>
      </c>
      <c r="O121" t="s">
        <v>201</v>
      </c>
      <c r="P121" t="s">
        <v>201</v>
      </c>
      <c r="Q121">
        <v>1</v>
      </c>
      <c r="X121">
        <v>2.92</v>
      </c>
      <c r="Y121">
        <v>0</v>
      </c>
      <c r="Z121">
        <v>0</v>
      </c>
      <c r="AA121">
        <v>0</v>
      </c>
      <c r="AB121">
        <v>9.6199999999999992</v>
      </c>
      <c r="AC121">
        <v>0</v>
      </c>
      <c r="AD121">
        <v>1</v>
      </c>
      <c r="AE121">
        <v>1</v>
      </c>
      <c r="AF121" t="s">
        <v>3</v>
      </c>
      <c r="AG121">
        <v>2.92</v>
      </c>
      <c r="AH121">
        <v>2</v>
      </c>
      <c r="AI121">
        <v>34712984</v>
      </c>
      <c r="AJ121">
        <v>67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ROW(Source!A38)</f>
        <v>38</v>
      </c>
      <c r="B122">
        <v>34712987</v>
      </c>
      <c r="C122">
        <v>34712983</v>
      </c>
      <c r="D122">
        <v>32163330</v>
      </c>
      <c r="E122">
        <v>1</v>
      </c>
      <c r="F122">
        <v>1</v>
      </c>
      <c r="G122">
        <v>1</v>
      </c>
      <c r="H122">
        <v>1</v>
      </c>
      <c r="I122" t="s">
        <v>233</v>
      </c>
      <c r="J122" t="s">
        <v>3</v>
      </c>
      <c r="K122" t="s">
        <v>234</v>
      </c>
      <c r="L122">
        <v>1191</v>
      </c>
      <c r="N122">
        <v>1013</v>
      </c>
      <c r="O122" t="s">
        <v>201</v>
      </c>
      <c r="P122" t="s">
        <v>201</v>
      </c>
      <c r="Q122">
        <v>1</v>
      </c>
      <c r="X122">
        <v>4.37</v>
      </c>
      <c r="Y122">
        <v>0</v>
      </c>
      <c r="Z122">
        <v>0</v>
      </c>
      <c r="AA122">
        <v>0</v>
      </c>
      <c r="AB122">
        <v>12.69</v>
      </c>
      <c r="AC122">
        <v>0</v>
      </c>
      <c r="AD122">
        <v>1</v>
      </c>
      <c r="AE122">
        <v>1</v>
      </c>
      <c r="AF122" t="s">
        <v>3</v>
      </c>
      <c r="AG122">
        <v>4.37</v>
      </c>
      <c r="AH122">
        <v>2</v>
      </c>
      <c r="AI122">
        <v>34712985</v>
      </c>
      <c r="AJ122">
        <v>68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ROW(Source!A39)</f>
        <v>39</v>
      </c>
      <c r="B123">
        <v>34712986</v>
      </c>
      <c r="C123">
        <v>34712983</v>
      </c>
      <c r="D123">
        <v>32163577</v>
      </c>
      <c r="E123">
        <v>1</v>
      </c>
      <c r="F123">
        <v>1</v>
      </c>
      <c r="G123">
        <v>1</v>
      </c>
      <c r="H123">
        <v>1</v>
      </c>
      <c r="I123" t="s">
        <v>225</v>
      </c>
      <c r="J123" t="s">
        <v>3</v>
      </c>
      <c r="K123" t="s">
        <v>226</v>
      </c>
      <c r="L123">
        <v>1191</v>
      </c>
      <c r="N123">
        <v>1013</v>
      </c>
      <c r="O123" t="s">
        <v>201</v>
      </c>
      <c r="P123" t="s">
        <v>201</v>
      </c>
      <c r="Q123">
        <v>1</v>
      </c>
      <c r="X123">
        <v>2.92</v>
      </c>
      <c r="Y123">
        <v>0</v>
      </c>
      <c r="Z123">
        <v>0</v>
      </c>
      <c r="AA123">
        <v>0</v>
      </c>
      <c r="AB123">
        <v>9.6199999999999992</v>
      </c>
      <c r="AC123">
        <v>0</v>
      </c>
      <c r="AD123">
        <v>1</v>
      </c>
      <c r="AE123">
        <v>1</v>
      </c>
      <c r="AF123" t="s">
        <v>3</v>
      </c>
      <c r="AG123">
        <v>2.92</v>
      </c>
      <c r="AH123">
        <v>2</v>
      </c>
      <c r="AI123">
        <v>34712984</v>
      </c>
      <c r="AJ123">
        <v>69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ROW(Source!A39)</f>
        <v>39</v>
      </c>
      <c r="B124">
        <v>34712987</v>
      </c>
      <c r="C124">
        <v>34712983</v>
      </c>
      <c r="D124">
        <v>32163330</v>
      </c>
      <c r="E124">
        <v>1</v>
      </c>
      <c r="F124">
        <v>1</v>
      </c>
      <c r="G124">
        <v>1</v>
      </c>
      <c r="H124">
        <v>1</v>
      </c>
      <c r="I124" t="s">
        <v>233</v>
      </c>
      <c r="J124" t="s">
        <v>3</v>
      </c>
      <c r="K124" t="s">
        <v>234</v>
      </c>
      <c r="L124">
        <v>1191</v>
      </c>
      <c r="N124">
        <v>1013</v>
      </c>
      <c r="O124" t="s">
        <v>201</v>
      </c>
      <c r="P124" t="s">
        <v>201</v>
      </c>
      <c r="Q124">
        <v>1</v>
      </c>
      <c r="X124">
        <v>4.37</v>
      </c>
      <c r="Y124">
        <v>0</v>
      </c>
      <c r="Z124">
        <v>0</v>
      </c>
      <c r="AA124">
        <v>0</v>
      </c>
      <c r="AB124">
        <v>12.69</v>
      </c>
      <c r="AC124">
        <v>0</v>
      </c>
      <c r="AD124">
        <v>1</v>
      </c>
      <c r="AE124">
        <v>1</v>
      </c>
      <c r="AF124" t="s">
        <v>3</v>
      </c>
      <c r="AG124">
        <v>4.37</v>
      </c>
      <c r="AH124">
        <v>2</v>
      </c>
      <c r="AI124">
        <v>34712985</v>
      </c>
      <c r="AJ124">
        <v>70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2019-04-02T13:27:33Z</dcterms:created>
  <dcterms:modified xsi:type="dcterms:W3CDTF">2019-05-17T11:30:02Z</dcterms:modified>
</cp:coreProperties>
</file>