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Лок.смета.и.Акт" sheetId="7" r:id="rId1"/>
    <sheet name="SourceOb.1" sheetId="6" state="hidden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0">'1.Лок.смета.и.Акт'!$46:$46</definedName>
    <definedName name="_xlnm.Print_Area" localSheetId="0">'1.Лок.смета.и.Акт'!$A$1:$K$174</definedName>
  </definedNames>
  <calcPr calcId="144525"/>
</workbook>
</file>

<file path=xl/calcChain.xml><?xml version="1.0" encoding="utf-8"?>
<calcChain xmlns="http://schemas.openxmlformats.org/spreadsheetml/2006/main">
  <c r="BZ170" i="7" l="1"/>
  <c r="BY170" i="7"/>
  <c r="BZ167" i="7"/>
  <c r="BY167" i="7"/>
  <c r="BZ161" i="7"/>
  <c r="BY161" i="7"/>
  <c r="BZ158" i="7"/>
  <c r="BY158" i="7"/>
  <c r="FV14" i="6"/>
  <c r="FU14" i="6"/>
  <c r="FT14" i="6"/>
  <c r="FS14" i="6"/>
  <c r="FP14" i="6"/>
  <c r="FH14" i="6"/>
  <c r="FG14" i="6"/>
  <c r="FF14" i="6"/>
  <c r="FD14" i="6"/>
  <c r="FA14" i="6"/>
  <c r="FV140" i="7"/>
  <c r="FU140" i="7"/>
  <c r="FT140" i="7"/>
  <c r="FS140" i="7"/>
  <c r="FP140" i="7"/>
  <c r="H149" i="7" s="1"/>
  <c r="FH140" i="7"/>
  <c r="FG140" i="7"/>
  <c r="FF140" i="7"/>
  <c r="FD140" i="7"/>
  <c r="FA140" i="7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C45" i="1"/>
  <c r="ES45" i="1"/>
  <c r="AL45" i="1"/>
  <c r="I45" i="1"/>
  <c r="I44" i="1"/>
  <c r="DW45" i="1"/>
  <c r="G45" i="1"/>
  <c r="F45" i="1"/>
  <c r="EW43" i="1"/>
  <c r="AQ43" i="1"/>
  <c r="BA43" i="1"/>
  <c r="EV43" i="1"/>
  <c r="ER43" i="1" s="1"/>
  <c r="AO43" i="1"/>
  <c r="AK43" i="1" s="1"/>
  <c r="F119" i="7" s="1"/>
  <c r="I43" i="1"/>
  <c r="I42" i="1"/>
  <c r="DW43" i="1"/>
  <c r="EW41" i="1"/>
  <c r="AQ41" i="1"/>
  <c r="BA41" i="1"/>
  <c r="EV41" i="1"/>
  <c r="ER41" i="1" s="1"/>
  <c r="AO41" i="1"/>
  <c r="AK41" i="1" s="1"/>
  <c r="F113" i="7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ER39" i="1" l="1"/>
  <c r="AK39" i="1"/>
  <c r="F104" i="7" s="1"/>
  <c r="ER35" i="1"/>
  <c r="ER37" i="1"/>
  <c r="AK37" i="1"/>
  <c r="F95" i="7" s="1"/>
  <c r="ER33" i="1"/>
  <c r="ER31" i="1"/>
  <c r="AK35" i="1"/>
  <c r="F87" i="7" s="1"/>
  <c r="AK33" i="1"/>
  <c r="F79" i="7" s="1"/>
  <c r="ER29" i="1"/>
  <c r="AK31" i="1"/>
  <c r="F71" i="7" s="1"/>
  <c r="ER27" i="1"/>
  <c r="AK29" i="1"/>
  <c r="F63" i="7" s="1"/>
  <c r="AK27" i="1"/>
  <c r="F55" i="7" s="1"/>
  <c r="AK25" i="1"/>
  <c r="F47" i="7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" i="3"/>
  <c r="CX1" i="3"/>
  <c r="CY1" i="3"/>
  <c r="CZ1" i="3"/>
  <c r="DB1" i="3" s="1"/>
  <c r="DA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A6" i="3"/>
  <c r="DB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B9" i="3" s="1"/>
  <c r="DA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B17" i="3" s="1"/>
  <c r="DA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A22" i="3"/>
  <c r="DB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B25" i="3" s="1"/>
  <c r="DA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B40" i="3" s="1"/>
  <c r="DA40" i="3"/>
  <c r="DC40" i="3"/>
  <c r="A41" i="3"/>
  <c r="CX41" i="3"/>
  <c r="CY41" i="3"/>
  <c r="CZ41" i="3"/>
  <c r="DB41" i="3" s="1"/>
  <c r="DA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A54" i="3"/>
  <c r="DB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B64" i="3" s="1"/>
  <c r="DA64" i="3"/>
  <c r="DC64" i="3"/>
  <c r="A65" i="3"/>
  <c r="CX65" i="3"/>
  <c r="CY65" i="3"/>
  <c r="CZ65" i="3"/>
  <c r="DB65" i="3" s="1"/>
  <c r="DA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B68" i="3" s="1"/>
  <c r="DA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A70" i="3"/>
  <c r="DB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B72" i="3" s="1"/>
  <c r="DA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B76" i="3" s="1"/>
  <c r="DA76" i="3"/>
  <c r="DC76" i="3"/>
  <c r="A77" i="3"/>
  <c r="CX77" i="3"/>
  <c r="CY77" i="3"/>
  <c r="CZ77" i="3"/>
  <c r="DA77" i="3"/>
  <c r="DB77" i="3"/>
  <c r="DC77" i="3"/>
  <c r="A78" i="3"/>
  <c r="CX78" i="3"/>
  <c r="CY78" i="3"/>
  <c r="CZ78" i="3"/>
  <c r="DA78" i="3"/>
  <c r="DB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B80" i="3" s="1"/>
  <c r="DA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A85" i="3"/>
  <c r="DB85" i="3"/>
  <c r="DC85" i="3"/>
  <c r="A86" i="3"/>
  <c r="CX86" i="3"/>
  <c r="CY86" i="3"/>
  <c r="CZ86" i="3"/>
  <c r="DA86" i="3"/>
  <c r="DB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B88" i="3" s="1"/>
  <c r="DA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B92" i="3" s="1"/>
  <c r="DA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A94" i="3"/>
  <c r="DB94" i="3"/>
  <c r="DC9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B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Q24" i="1"/>
  <c r="P24" i="1" s="1"/>
  <c r="CS24" i="1"/>
  <c r="R24" i="1" s="1"/>
  <c r="CV24" i="1"/>
  <c r="U24" i="1" s="1"/>
  <c r="FR24" i="1"/>
  <c r="GL24" i="1"/>
  <c r="GN24" i="1"/>
  <c r="GP24" i="1"/>
  <c r="GV24" i="1"/>
  <c r="HC24" i="1" s="1"/>
  <c r="GX24" i="1" s="1"/>
  <c r="C25" i="1"/>
  <c r="D25" i="1"/>
  <c r="AC25" i="1"/>
  <c r="AE25" i="1"/>
  <c r="AF25" i="1"/>
  <c r="AG25" i="1"/>
  <c r="AH25" i="1"/>
  <c r="H53" i="7" s="1"/>
  <c r="AI25" i="1"/>
  <c r="CW25" i="1" s="1"/>
  <c r="V25" i="1" s="1"/>
  <c r="AJ25" i="1"/>
  <c r="CX25" i="1" s="1"/>
  <c r="W25" i="1" s="1"/>
  <c r="CU25" i="1"/>
  <c r="T25" i="1" s="1"/>
  <c r="CV25" i="1"/>
  <c r="U25" i="1" s="1"/>
  <c r="I53" i="7" s="1"/>
  <c r="FR25" i="1"/>
  <c r="GL25" i="1"/>
  <c r="GN25" i="1"/>
  <c r="GP25" i="1"/>
  <c r="GV25" i="1"/>
  <c r="HC25" i="1" s="1"/>
  <c r="GX25" i="1" s="1"/>
  <c r="C26" i="1"/>
  <c r="D26" i="1"/>
  <c r="AC26" i="1"/>
  <c r="CQ26" i="1" s="1"/>
  <c r="P26" i="1" s="1"/>
  <c r="AE26" i="1"/>
  <c r="AD26" i="1" s="1"/>
  <c r="CR26" i="1" s="1"/>
  <c r="Q26" i="1" s="1"/>
  <c r="AF26" i="1"/>
  <c r="CT26" i="1" s="1"/>
  <c r="S26" i="1" s="1"/>
  <c r="AG26" i="1"/>
  <c r="AH26" i="1"/>
  <c r="AI26" i="1"/>
  <c r="CW26" i="1" s="1"/>
  <c r="V26" i="1" s="1"/>
  <c r="AJ26" i="1"/>
  <c r="CU26" i="1"/>
  <c r="T26" i="1" s="1"/>
  <c r="CV26" i="1"/>
  <c r="U26" i="1" s="1"/>
  <c r="CX26" i="1"/>
  <c r="W26" i="1" s="1"/>
  <c r="FR26" i="1"/>
  <c r="GL26" i="1"/>
  <c r="GN26" i="1"/>
  <c r="GP26" i="1"/>
  <c r="GV26" i="1"/>
  <c r="HC26" i="1"/>
  <c r="GX26" i="1" s="1"/>
  <c r="C27" i="1"/>
  <c r="D27" i="1"/>
  <c r="AC27" i="1"/>
  <c r="AE27" i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N27" i="1"/>
  <c r="GP27" i="1"/>
  <c r="GV27" i="1"/>
  <c r="HC27" i="1" s="1"/>
  <c r="GX27" i="1" s="1"/>
  <c r="C28" i="1"/>
  <c r="D28" i="1"/>
  <c r="AC28" i="1"/>
  <c r="AD28" i="1"/>
  <c r="CR28" i="1" s="1"/>
  <c r="Q28" i="1" s="1"/>
  <c r="AE28" i="1"/>
  <c r="AF28" i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S28" i="1"/>
  <c r="R28" i="1" s="1"/>
  <c r="CU28" i="1"/>
  <c r="T28" i="1" s="1"/>
  <c r="FR28" i="1"/>
  <c r="GL28" i="1"/>
  <c r="GN28" i="1"/>
  <c r="GP28" i="1"/>
  <c r="GV28" i="1"/>
  <c r="HC28" i="1"/>
  <c r="GX28" i="1" s="1"/>
  <c r="C29" i="1"/>
  <c r="D29" i="1"/>
  <c r="AC29" i="1"/>
  <c r="AE29" i="1"/>
  <c r="AF29" i="1"/>
  <c r="AG29" i="1"/>
  <c r="CU29" i="1" s="1"/>
  <c r="T29" i="1" s="1"/>
  <c r="AH29" i="1"/>
  <c r="AI29" i="1"/>
  <c r="AJ29" i="1"/>
  <c r="CX29" i="1" s="1"/>
  <c r="W29" i="1" s="1"/>
  <c r="CQ29" i="1"/>
  <c r="P29" i="1" s="1"/>
  <c r="CW29" i="1"/>
  <c r="V29" i="1" s="1"/>
  <c r="FR29" i="1"/>
  <c r="GL29" i="1"/>
  <c r="GN29" i="1"/>
  <c r="GP29" i="1"/>
  <c r="GV29" i="1"/>
  <c r="HC29" i="1" s="1"/>
  <c r="GX29" i="1" s="1"/>
  <c r="C30" i="1"/>
  <c r="D30" i="1"/>
  <c r="AC30" i="1"/>
  <c r="AE30" i="1"/>
  <c r="AD30" i="1" s="1"/>
  <c r="CR30" i="1" s="1"/>
  <c r="Q30" i="1" s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Q30" i="1"/>
  <c r="P30" i="1" s="1"/>
  <c r="FR30" i="1"/>
  <c r="GL30" i="1"/>
  <c r="GN30" i="1"/>
  <c r="GP30" i="1"/>
  <c r="GV30" i="1"/>
  <c r="HC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CQ31" i="1"/>
  <c r="P31" i="1" s="1"/>
  <c r="FR31" i="1"/>
  <c r="GL31" i="1"/>
  <c r="GN31" i="1"/>
  <c r="GP31" i="1"/>
  <c r="GV31" i="1"/>
  <c r="HC31" i="1" s="1"/>
  <c r="GX31" i="1" s="1"/>
  <c r="C32" i="1"/>
  <c r="D32" i="1"/>
  <c r="AC32" i="1"/>
  <c r="AD32" i="1"/>
  <c r="CR32" i="1" s="1"/>
  <c r="Q32" i="1" s="1"/>
  <c r="AE32" i="1"/>
  <c r="AF32" i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CU32" i="1"/>
  <c r="T32" i="1" s="1"/>
  <c r="CW32" i="1"/>
  <c r="V32" i="1" s="1"/>
  <c r="FR32" i="1"/>
  <c r="GL32" i="1"/>
  <c r="GN32" i="1"/>
  <c r="GP32" i="1"/>
  <c r="GV32" i="1"/>
  <c r="HC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AJ33" i="1"/>
  <c r="CX33" i="1" s="1"/>
  <c r="W33" i="1" s="1"/>
  <c r="CW33" i="1"/>
  <c r="V33" i="1" s="1"/>
  <c r="FR33" i="1"/>
  <c r="GL33" i="1"/>
  <c r="GN33" i="1"/>
  <c r="GP33" i="1"/>
  <c r="GV33" i="1"/>
  <c r="HC33" i="1" s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CV34" i="1" s="1"/>
  <c r="U34" i="1" s="1"/>
  <c r="AI34" i="1"/>
  <c r="AJ34" i="1"/>
  <c r="CX34" i="1" s="1"/>
  <c r="W34" i="1" s="1"/>
  <c r="CS34" i="1"/>
  <c r="R34" i="1" s="1"/>
  <c r="CW34" i="1"/>
  <c r="V34" i="1" s="1"/>
  <c r="FR34" i="1"/>
  <c r="GL34" i="1"/>
  <c r="GN34" i="1"/>
  <c r="GP34" i="1"/>
  <c r="GV34" i="1"/>
  <c r="HC34" i="1"/>
  <c r="GX34" i="1" s="1"/>
  <c r="C35" i="1"/>
  <c r="D35" i="1"/>
  <c r="AC35" i="1"/>
  <c r="CQ35" i="1" s="1"/>
  <c r="P35" i="1" s="1"/>
  <c r="AE35" i="1"/>
  <c r="AF35" i="1"/>
  <c r="AG35" i="1"/>
  <c r="AH35" i="1"/>
  <c r="AI35" i="1"/>
  <c r="CW35" i="1" s="1"/>
  <c r="V35" i="1" s="1"/>
  <c r="AJ35" i="1"/>
  <c r="CX35" i="1" s="1"/>
  <c r="W35" i="1" s="1"/>
  <c r="CU35" i="1"/>
  <c r="T35" i="1" s="1"/>
  <c r="FR35" i="1"/>
  <c r="GL35" i="1"/>
  <c r="GN35" i="1"/>
  <c r="GP35" i="1"/>
  <c r="GV35" i="1"/>
  <c r="HC35" i="1" s="1"/>
  <c r="GX35" i="1" s="1"/>
  <c r="C36" i="1"/>
  <c r="D36" i="1"/>
  <c r="AC36" i="1"/>
  <c r="AD36" i="1"/>
  <c r="CR36" i="1" s="1"/>
  <c r="Q36" i="1" s="1"/>
  <c r="AE36" i="1"/>
  <c r="AF36" i="1"/>
  <c r="AG36" i="1"/>
  <c r="CU36" i="1" s="1"/>
  <c r="T36" i="1" s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CW36" i="1"/>
  <c r="V36" i="1" s="1"/>
  <c r="FR36" i="1"/>
  <c r="GL36" i="1"/>
  <c r="GN36" i="1"/>
  <c r="GP36" i="1"/>
  <c r="GV36" i="1"/>
  <c r="HC36" i="1"/>
  <c r="GX36" i="1" s="1"/>
  <c r="C37" i="1"/>
  <c r="D37" i="1"/>
  <c r="AC37" i="1"/>
  <c r="AE37" i="1"/>
  <c r="AF37" i="1"/>
  <c r="AG37" i="1"/>
  <c r="GW99" i="7" s="1"/>
  <c r="AH37" i="1"/>
  <c r="H102" i="7" s="1"/>
  <c r="AI37" i="1"/>
  <c r="CW37" i="1" s="1"/>
  <c r="V37" i="1" s="1"/>
  <c r="AJ37" i="1"/>
  <c r="CX37" i="1" s="1"/>
  <c r="W37" i="1" s="1"/>
  <c r="CU37" i="1"/>
  <c r="T37" i="1" s="1"/>
  <c r="FR37" i="1"/>
  <c r="GL37" i="1"/>
  <c r="GN37" i="1"/>
  <c r="GP37" i="1"/>
  <c r="GV37" i="1"/>
  <c r="HC37" i="1" s="1"/>
  <c r="GX37" i="1" s="1"/>
  <c r="C38" i="1"/>
  <c r="D38" i="1"/>
  <c r="AC38" i="1"/>
  <c r="AE38" i="1"/>
  <c r="CS38" i="1" s="1"/>
  <c r="R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HC38" i="1" s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GX108" i="7" s="1"/>
  <c r="FR39" i="1"/>
  <c r="GL39" i="1"/>
  <c r="GN39" i="1"/>
  <c r="GP39" i="1"/>
  <c r="GV39" i="1"/>
  <c r="HC39" i="1" s="1"/>
  <c r="GX39" i="1" s="1"/>
  <c r="C40" i="1"/>
  <c r="D40" i="1"/>
  <c r="AC40" i="1"/>
  <c r="AE40" i="1"/>
  <c r="CS40" i="1" s="1"/>
  <c r="R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HC40" i="1" s="1"/>
  <c r="GX40" i="1" s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H117" i="7" s="1"/>
  <c r="AI41" i="1"/>
  <c r="CW41" i="1" s="1"/>
  <c r="V41" i="1" s="1"/>
  <c r="AJ41" i="1"/>
  <c r="CX41" i="1" s="1"/>
  <c r="W41" i="1" s="1"/>
  <c r="FR41" i="1"/>
  <c r="GL41" i="1"/>
  <c r="GN41" i="1"/>
  <c r="GO41" i="1"/>
  <c r="GV41" i="1"/>
  <c r="HC41" i="1" s="1"/>
  <c r="GX41" i="1" s="1"/>
  <c r="C42" i="1"/>
  <c r="D42" i="1"/>
  <c r="AC42" i="1"/>
  <c r="AE42" i="1"/>
  <c r="CS42" i="1" s="1"/>
  <c r="R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O42" i="1"/>
  <c r="GV42" i="1"/>
  <c r="HC42" i="1" s="1"/>
  <c r="GX42" i="1" s="1"/>
  <c r="C43" i="1"/>
  <c r="D43" i="1"/>
  <c r="AC43" i="1"/>
  <c r="AE43" i="1"/>
  <c r="AF43" i="1"/>
  <c r="AG43" i="1"/>
  <c r="CU43" i="1" s="1"/>
  <c r="T43" i="1" s="1"/>
  <c r="AH43" i="1"/>
  <c r="H123" i="7" s="1"/>
  <c r="AI43" i="1"/>
  <c r="CW43" i="1" s="1"/>
  <c r="V43" i="1" s="1"/>
  <c r="AJ43" i="1"/>
  <c r="CX43" i="1" s="1"/>
  <c r="W43" i="1" s="1"/>
  <c r="FR43" i="1"/>
  <c r="GL43" i="1"/>
  <c r="GN43" i="1"/>
  <c r="GO43" i="1"/>
  <c r="GV43" i="1"/>
  <c r="HC43" i="1" s="1"/>
  <c r="GX43" i="1" s="1"/>
  <c r="AC44" i="1"/>
  <c r="AE44" i="1"/>
  <c r="AF44" i="1"/>
  <c r="CT44" i="1" s="1"/>
  <c r="S44" i="1" s="1"/>
  <c r="AG44" i="1"/>
  <c r="CU44" i="1" s="1"/>
  <c r="T44" i="1" s="1"/>
  <c r="AH44" i="1"/>
  <c r="CV44" i="1" s="1"/>
  <c r="U44" i="1" s="1"/>
  <c r="AI44" i="1"/>
  <c r="CW44" i="1" s="1"/>
  <c r="V44" i="1" s="1"/>
  <c r="AJ44" i="1"/>
  <c r="CX44" i="1" s="1"/>
  <c r="W44" i="1" s="1"/>
  <c r="FR44" i="1"/>
  <c r="GL44" i="1"/>
  <c r="GO44" i="1"/>
  <c r="GP44" i="1"/>
  <c r="GV44" i="1"/>
  <c r="HC44" i="1"/>
  <c r="GX44" i="1" s="1"/>
  <c r="AC45" i="1"/>
  <c r="AE45" i="1"/>
  <c r="AF45" i="1"/>
  <c r="AG45" i="1"/>
  <c r="CU45" i="1" s="1"/>
  <c r="T45" i="1" s="1"/>
  <c r="AH45" i="1"/>
  <c r="AI45" i="1"/>
  <c r="CW45" i="1" s="1"/>
  <c r="V45" i="1" s="1"/>
  <c r="AJ45" i="1"/>
  <c r="GX125" i="7" s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/>
  <c r="HC45" i="1"/>
  <c r="U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CX46" i="1"/>
  <c r="W46" i="1" s="1"/>
  <c r="FR46" i="1"/>
  <c r="GL46" i="1"/>
  <c r="GO46" i="1"/>
  <c r="GP46" i="1"/>
  <c r="GV46" i="1"/>
  <c r="HC46" i="1" s="1"/>
  <c r="GX46" i="1" s="1"/>
  <c r="AC47" i="1"/>
  <c r="AE47" i="1"/>
  <c r="AF47" i="1"/>
  <c r="CT47" i="1" s="1"/>
  <c r="S47" i="1" s="1"/>
  <c r="AG47" i="1"/>
  <c r="CU47" i="1" s="1"/>
  <c r="T47" i="1" s="1"/>
  <c r="AH47" i="1"/>
  <c r="AI47" i="1"/>
  <c r="CW47" i="1" s="1"/>
  <c r="V47" i="1" s="1"/>
  <c r="AJ47" i="1"/>
  <c r="CX47" i="1" s="1"/>
  <c r="W47" i="1" s="1"/>
  <c r="CV47" i="1"/>
  <c r="U47" i="1" s="1"/>
  <c r="FR47" i="1"/>
  <c r="GL47" i="1"/>
  <c r="GO47" i="1"/>
  <c r="GP47" i="1"/>
  <c r="GV47" i="1"/>
  <c r="HC47" i="1"/>
  <c r="GX47" i="1" s="1"/>
  <c r="AC48" i="1"/>
  <c r="AE48" i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X48" i="1" s="1"/>
  <c r="W48" i="1" s="1"/>
  <c r="CV48" i="1"/>
  <c r="U48" i="1" s="1"/>
  <c r="FR48" i="1"/>
  <c r="GL48" i="1"/>
  <c r="GO48" i="1"/>
  <c r="GP48" i="1"/>
  <c r="GV48" i="1"/>
  <c r="HC48" i="1" s="1"/>
  <c r="GX48" i="1" s="1"/>
  <c r="W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GX131" i="7" s="1"/>
  <c r="CT49" i="1"/>
  <c r="S49" i="1" s="1"/>
  <c r="CV49" i="1"/>
  <c r="U49" i="1" s="1"/>
  <c r="CX49" i="1"/>
  <c r="FR49" i="1"/>
  <c r="GL49" i="1"/>
  <c r="GO49" i="1"/>
  <c r="GP49" i="1"/>
  <c r="GV49" i="1"/>
  <c r="HC49" i="1" s="1"/>
  <c r="GX49" i="1" s="1"/>
  <c r="U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CX50" i="1"/>
  <c r="W50" i="1" s="1"/>
  <c r="FR50" i="1"/>
  <c r="GL50" i="1"/>
  <c r="GO50" i="1"/>
  <c r="GP50" i="1"/>
  <c r="GV50" i="1"/>
  <c r="GX50" i="1"/>
  <c r="HC50" i="1"/>
  <c r="AC51" i="1"/>
  <c r="AE51" i="1"/>
  <c r="AD51" i="1" s="1"/>
  <c r="AF51" i="1"/>
  <c r="AG51" i="1"/>
  <c r="GW134" i="7" s="1"/>
  <c r="AH51" i="1"/>
  <c r="AI51" i="1"/>
  <c r="CW51" i="1" s="1"/>
  <c r="V51" i="1" s="1"/>
  <c r="AJ51" i="1"/>
  <c r="GX134" i="7" s="1"/>
  <c r="CR51" i="1"/>
  <c r="Q51" i="1" s="1"/>
  <c r="CT51" i="1"/>
  <c r="S51" i="1" s="1"/>
  <c r="CV51" i="1"/>
  <c r="U51" i="1" s="1"/>
  <c r="CX51" i="1"/>
  <c r="W51" i="1" s="1"/>
  <c r="FR51" i="1"/>
  <c r="GL51" i="1"/>
  <c r="GO51" i="1"/>
  <c r="GP51" i="1"/>
  <c r="GV51" i="1"/>
  <c r="HC51" i="1" s="1"/>
  <c r="GX51" i="1" s="1"/>
  <c r="AC52" i="1"/>
  <c r="AE52" i="1"/>
  <c r="CS52" i="1" s="1"/>
  <c r="R52" i="1" s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X52" i="1" s="1"/>
  <c r="W52" i="1" s="1"/>
  <c r="CV52" i="1"/>
  <c r="U52" i="1" s="1"/>
  <c r="FR52" i="1"/>
  <c r="GL52" i="1"/>
  <c r="GO52" i="1"/>
  <c r="GP52" i="1"/>
  <c r="GV52" i="1"/>
  <c r="HC52" i="1"/>
  <c r="GX52" i="1" s="1"/>
  <c r="AC53" i="1"/>
  <c r="AE53" i="1"/>
  <c r="CS53" i="1" s="1"/>
  <c r="R53" i="1" s="1"/>
  <c r="AF53" i="1"/>
  <c r="AG53" i="1"/>
  <c r="CU53" i="1" s="1"/>
  <c r="T53" i="1" s="1"/>
  <c r="AH53" i="1"/>
  <c r="AI53" i="1"/>
  <c r="CW53" i="1" s="1"/>
  <c r="V53" i="1" s="1"/>
  <c r="AJ53" i="1"/>
  <c r="GX137" i="7" s="1"/>
  <c r="CT53" i="1"/>
  <c r="S53" i="1" s="1"/>
  <c r="CV53" i="1"/>
  <c r="U53" i="1" s="1"/>
  <c r="CX53" i="1"/>
  <c r="W53" i="1" s="1"/>
  <c r="FR53" i="1"/>
  <c r="GL53" i="1"/>
  <c r="GO53" i="1"/>
  <c r="GP53" i="1"/>
  <c r="GV53" i="1"/>
  <c r="HC53" i="1" s="1"/>
  <c r="GX53" i="1" s="1"/>
  <c r="B55" i="1"/>
  <c r="B22" i="1" s="1"/>
  <c r="C55" i="1"/>
  <c r="C22" i="1" s="1"/>
  <c r="D55" i="1"/>
  <c r="D22" i="1" s="1"/>
  <c r="F55" i="1"/>
  <c r="F22" i="1" s="1"/>
  <c r="G55" i="1"/>
  <c r="G22" i="1" s="1"/>
  <c r="BX55" i="1"/>
  <c r="BX22" i="1" s="1"/>
  <c r="CK55" i="1"/>
  <c r="CK22" i="1" s="1"/>
  <c r="CL55" i="1"/>
  <c r="CL22" i="1" s="1"/>
  <c r="FP55" i="1"/>
  <c r="FP22" i="1" s="1"/>
  <c r="GC55" i="1"/>
  <c r="GC22" i="1" s="1"/>
  <c r="GD55" i="1"/>
  <c r="GD22" i="1" s="1"/>
  <c r="B84" i="1"/>
  <c r="B18" i="1" s="1"/>
  <c r="C84" i="1"/>
  <c r="C18" i="1" s="1"/>
  <c r="D84" i="1"/>
  <c r="D18" i="1" s="1"/>
  <c r="F84" i="1"/>
  <c r="F18" i="1" s="1"/>
  <c r="G84" i="1"/>
  <c r="G18" i="1" s="1"/>
  <c r="GW125" i="7" l="1"/>
  <c r="GW131" i="7"/>
  <c r="CU51" i="1"/>
  <c r="T51" i="1" s="1"/>
  <c r="CX39" i="1"/>
  <c r="W39" i="1" s="1"/>
  <c r="AB30" i="1"/>
  <c r="CR24" i="1"/>
  <c r="Q24" i="1" s="1"/>
  <c r="GX99" i="7"/>
  <c r="GW128" i="7"/>
  <c r="FI14" i="6" s="1"/>
  <c r="GW108" i="7"/>
  <c r="FI140" i="7" s="1"/>
  <c r="GX128" i="7"/>
  <c r="AB36" i="1"/>
  <c r="AB32" i="1"/>
  <c r="AB28" i="1"/>
  <c r="CS26" i="1"/>
  <c r="R26" i="1" s="1"/>
  <c r="CS51" i="1"/>
  <c r="R51" i="1" s="1"/>
  <c r="CS30" i="1"/>
  <c r="R30" i="1" s="1"/>
  <c r="GW137" i="7"/>
  <c r="H137" i="7"/>
  <c r="T137" i="7"/>
  <c r="CQ51" i="1"/>
  <c r="P51" i="1" s="1"/>
  <c r="U134" i="7" s="1"/>
  <c r="T134" i="7"/>
  <c r="H134" i="7"/>
  <c r="T131" i="7"/>
  <c r="H131" i="7"/>
  <c r="CV37" i="1"/>
  <c r="U37" i="1" s="1"/>
  <c r="I102" i="7" s="1"/>
  <c r="T128" i="7"/>
  <c r="H128" i="7"/>
  <c r="T125" i="7"/>
  <c r="H125" i="7"/>
  <c r="CV43" i="1"/>
  <c r="U43" i="1" s="1"/>
  <c r="I123" i="7" s="1"/>
  <c r="CT43" i="1"/>
  <c r="S43" i="1" s="1"/>
  <c r="U120" i="7" s="1"/>
  <c r="T121" i="7"/>
  <c r="H122" i="7"/>
  <c r="H120" i="7"/>
  <c r="T122" i="7"/>
  <c r="H121" i="7"/>
  <c r="T120" i="7"/>
  <c r="CV41" i="1"/>
  <c r="U41" i="1" s="1"/>
  <c r="I117" i="7" s="1"/>
  <c r="CT41" i="1"/>
  <c r="S41" i="1" s="1"/>
  <c r="U114" i="7" s="1"/>
  <c r="H116" i="7"/>
  <c r="H114" i="7"/>
  <c r="T115" i="7"/>
  <c r="T116" i="7"/>
  <c r="H115" i="7"/>
  <c r="T114" i="7"/>
  <c r="AD39" i="1"/>
  <c r="CR39" i="1" s="1"/>
  <c r="Q39" i="1" s="1"/>
  <c r="U106" i="7" s="1"/>
  <c r="K106" i="7" s="1"/>
  <c r="H107" i="7"/>
  <c r="GM107" i="7"/>
  <c r="I107" i="7" s="1"/>
  <c r="CV39" i="1"/>
  <c r="U39" i="1" s="1"/>
  <c r="I111" i="7" s="1"/>
  <c r="H111" i="7"/>
  <c r="CQ39" i="1"/>
  <c r="P39" i="1" s="1"/>
  <c r="U108" i="7" s="1"/>
  <c r="K108" i="7" s="1"/>
  <c r="H108" i="7"/>
  <c r="T108" i="7"/>
  <c r="CT39" i="1"/>
  <c r="S39" i="1" s="1"/>
  <c r="U105" i="7" s="1"/>
  <c r="T105" i="7"/>
  <c r="T109" i="7"/>
  <c r="H105" i="7"/>
  <c r="H110" i="7"/>
  <c r="T110" i="7"/>
  <c r="H109" i="7"/>
  <c r="AD37" i="1"/>
  <c r="H97" i="7" s="1"/>
  <c r="GM98" i="7"/>
  <c r="I98" i="7" s="1"/>
  <c r="H98" i="7"/>
  <c r="CQ37" i="1"/>
  <c r="P37" i="1" s="1"/>
  <c r="U99" i="7" s="1"/>
  <c r="K99" i="7" s="1"/>
  <c r="H99" i="7"/>
  <c r="T99" i="7"/>
  <c r="CT37" i="1"/>
  <c r="S37" i="1" s="1"/>
  <c r="U96" i="7" s="1"/>
  <c r="T96" i="7"/>
  <c r="H101" i="7"/>
  <c r="T100" i="7"/>
  <c r="H96" i="7"/>
  <c r="T101" i="7"/>
  <c r="H100" i="7"/>
  <c r="CS37" i="1"/>
  <c r="R37" i="1" s="1"/>
  <c r="CV35" i="1"/>
  <c r="U35" i="1" s="1"/>
  <c r="I93" i="7" s="1"/>
  <c r="H93" i="7"/>
  <c r="CS35" i="1"/>
  <c r="R35" i="1" s="1"/>
  <c r="K90" i="7" s="1"/>
  <c r="H90" i="7"/>
  <c r="GM90" i="7"/>
  <c r="I90" i="7" s="1"/>
  <c r="CT35" i="1"/>
  <c r="S35" i="1" s="1"/>
  <c r="U88" i="7" s="1"/>
  <c r="T88" i="7"/>
  <c r="H92" i="7"/>
  <c r="T91" i="7"/>
  <c r="H88" i="7"/>
  <c r="T92" i="7"/>
  <c r="H91" i="7"/>
  <c r="AD35" i="1"/>
  <c r="AB35" i="1" s="1"/>
  <c r="H87" i="7" s="1"/>
  <c r="AG55" i="1"/>
  <c r="AG22" i="1" s="1"/>
  <c r="CT33" i="1"/>
  <c r="S33" i="1" s="1"/>
  <c r="U80" i="7" s="1"/>
  <c r="T80" i="7"/>
  <c r="T83" i="7"/>
  <c r="H80" i="7"/>
  <c r="T84" i="7"/>
  <c r="H83" i="7"/>
  <c r="H84" i="7"/>
  <c r="AD33" i="1"/>
  <c r="CR33" i="1" s="1"/>
  <c r="Q33" i="1" s="1"/>
  <c r="GM82" i="7"/>
  <c r="I82" i="7" s="1"/>
  <c r="H82" i="7"/>
  <c r="CV33" i="1"/>
  <c r="U33" i="1" s="1"/>
  <c r="I85" i="7" s="1"/>
  <c r="H85" i="7"/>
  <c r="CS33" i="1"/>
  <c r="R33" i="1" s="1"/>
  <c r="CV31" i="1"/>
  <c r="U31" i="1" s="1"/>
  <c r="I77" i="7" s="1"/>
  <c r="H77" i="7"/>
  <c r="CT31" i="1"/>
  <c r="S31" i="1" s="1"/>
  <c r="U72" i="7" s="1"/>
  <c r="T72" i="7"/>
  <c r="T75" i="7"/>
  <c r="H72" i="7"/>
  <c r="H76" i="7"/>
  <c r="T76" i="7"/>
  <c r="H75" i="7"/>
  <c r="AD31" i="1"/>
  <c r="CR31" i="1" s="1"/>
  <c r="Q31" i="1" s="1"/>
  <c r="U73" i="7" s="1"/>
  <c r="K73" i="7" s="1"/>
  <c r="H74" i="7"/>
  <c r="GM74" i="7"/>
  <c r="I74" i="7" s="1"/>
  <c r="CS31" i="1"/>
  <c r="R31" i="1" s="1"/>
  <c r="K74" i="7" s="1"/>
  <c r="AH55" i="1"/>
  <c r="AH22" i="1" s="1"/>
  <c r="AJ55" i="1"/>
  <c r="AJ22" i="1" s="1"/>
  <c r="FQ55" i="1"/>
  <c r="FQ22" i="1" s="1"/>
  <c r="FR55" i="1"/>
  <c r="FR22" i="1" s="1"/>
  <c r="CT29" i="1"/>
  <c r="S29" i="1" s="1"/>
  <c r="U64" i="7" s="1"/>
  <c r="T64" i="7"/>
  <c r="T68" i="7"/>
  <c r="H68" i="7"/>
  <c r="T67" i="7"/>
  <c r="H64" i="7"/>
  <c r="H67" i="7"/>
  <c r="GB55" i="1"/>
  <c r="GB22" i="1" s="1"/>
  <c r="AD29" i="1"/>
  <c r="H65" i="7" s="1"/>
  <c r="GM66" i="7"/>
  <c r="I66" i="7" s="1"/>
  <c r="H66" i="7"/>
  <c r="CV29" i="1"/>
  <c r="U29" i="1" s="1"/>
  <c r="I69" i="7" s="1"/>
  <c r="H69" i="7"/>
  <c r="CS29" i="1"/>
  <c r="R29" i="1" s="1"/>
  <c r="BY55" i="1"/>
  <c r="BY22" i="1" s="1"/>
  <c r="CT27" i="1"/>
  <c r="S27" i="1" s="1"/>
  <c r="U56" i="7" s="1"/>
  <c r="T56" i="7"/>
  <c r="T60" i="7"/>
  <c r="H59" i="7"/>
  <c r="H60" i="7"/>
  <c r="T59" i="7"/>
  <c r="H56" i="7"/>
  <c r="CV27" i="1"/>
  <c r="U27" i="1" s="1"/>
  <c r="I61" i="7" s="1"/>
  <c r="H61" i="7"/>
  <c r="DY55" i="1"/>
  <c r="DY22" i="1" s="1"/>
  <c r="AD27" i="1"/>
  <c r="T57" i="7" s="1"/>
  <c r="GM58" i="7"/>
  <c r="I58" i="7" s="1"/>
  <c r="H58" i="7"/>
  <c r="CS27" i="1"/>
  <c r="R27" i="1" s="1"/>
  <c r="K58" i="7" s="1"/>
  <c r="CJ55" i="1"/>
  <c r="CJ22" i="1" s="1"/>
  <c r="BZ55" i="1"/>
  <c r="BZ22" i="1" s="1"/>
  <c r="CS25" i="1"/>
  <c r="R25" i="1" s="1"/>
  <c r="K50" i="7" s="1"/>
  <c r="GM50" i="7"/>
  <c r="H50" i="7"/>
  <c r="EB55" i="1"/>
  <c r="EB22" i="1" s="1"/>
  <c r="CT25" i="1"/>
  <c r="S25" i="1" s="1"/>
  <c r="U48" i="7" s="1"/>
  <c r="T48" i="7"/>
  <c r="T52" i="7"/>
  <c r="H51" i="7"/>
  <c r="T51" i="7"/>
  <c r="H48" i="7"/>
  <c r="H52" i="7"/>
  <c r="AD25" i="1"/>
  <c r="AB25" i="1" s="1"/>
  <c r="H47" i="7" s="1"/>
  <c r="CZ25" i="1"/>
  <c r="Y25" i="1" s="1"/>
  <c r="U52" i="7" s="1"/>
  <c r="K52" i="7" s="1"/>
  <c r="EA55" i="1"/>
  <c r="EA22" i="1" s="1"/>
  <c r="AB34" i="1"/>
  <c r="AI55" i="1"/>
  <c r="AI22" i="1" s="1"/>
  <c r="CZ53" i="1"/>
  <c r="Y53" i="1" s="1"/>
  <c r="CY53" i="1"/>
  <c r="X53" i="1" s="1"/>
  <c r="CZ52" i="1"/>
  <c r="Y52" i="1" s="1"/>
  <c r="CY52" i="1"/>
  <c r="X52" i="1" s="1"/>
  <c r="CZ42" i="1"/>
  <c r="Y42" i="1" s="1"/>
  <c r="CY42" i="1"/>
  <c r="X42" i="1" s="1"/>
  <c r="CZ51" i="1"/>
  <c r="Y51" i="1" s="1"/>
  <c r="CY51" i="1"/>
  <c r="X51" i="1" s="1"/>
  <c r="CP51" i="1"/>
  <c r="O51" i="1" s="1"/>
  <c r="EU55" i="1"/>
  <c r="BC55" i="1"/>
  <c r="CQ53" i="1"/>
  <c r="P53" i="1" s="1"/>
  <c r="U137" i="7" s="1"/>
  <c r="AD53" i="1"/>
  <c r="CR53" i="1" s="1"/>
  <c r="Q53" i="1" s="1"/>
  <c r="CQ52" i="1"/>
  <c r="P52" i="1" s="1"/>
  <c r="AD52" i="1"/>
  <c r="CR52" i="1" s="1"/>
  <c r="Q52" i="1" s="1"/>
  <c r="AB51" i="1"/>
  <c r="CQ50" i="1"/>
  <c r="P50" i="1" s="1"/>
  <c r="AD47" i="1"/>
  <c r="CR47" i="1" s="1"/>
  <c r="Q47" i="1" s="1"/>
  <c r="CS47" i="1"/>
  <c r="R47" i="1" s="1"/>
  <c r="CZ47" i="1" s="1"/>
  <c r="Y47" i="1" s="1"/>
  <c r="CQ46" i="1"/>
  <c r="P46" i="1" s="1"/>
  <c r="AD43" i="1"/>
  <c r="CR43" i="1" s="1"/>
  <c r="Q43" i="1" s="1"/>
  <c r="CS43" i="1"/>
  <c r="R43" i="1" s="1"/>
  <c r="ET55" i="1"/>
  <c r="BB55" i="1"/>
  <c r="AD48" i="1"/>
  <c r="CR48" i="1" s="1"/>
  <c r="Q48" i="1" s="1"/>
  <c r="CS48" i="1"/>
  <c r="R48" i="1" s="1"/>
  <c r="CY48" i="1" s="1"/>
  <c r="X48" i="1" s="1"/>
  <c r="CQ47" i="1"/>
  <c r="P47" i="1" s="1"/>
  <c r="AD44" i="1"/>
  <c r="CR44" i="1" s="1"/>
  <c r="Q44" i="1" s="1"/>
  <c r="CS44" i="1"/>
  <c r="R44" i="1" s="1"/>
  <c r="CQ43" i="1"/>
  <c r="P43" i="1" s="1"/>
  <c r="AB43" i="1"/>
  <c r="H119" i="7" s="1"/>
  <c r="CQ42" i="1"/>
  <c r="P42" i="1" s="1"/>
  <c r="EG55" i="1"/>
  <c r="AO55" i="1"/>
  <c r="AD49" i="1"/>
  <c r="CR49" i="1" s="1"/>
  <c r="Q49" i="1" s="1"/>
  <c r="CS49" i="1"/>
  <c r="R49" i="1" s="1"/>
  <c r="CZ49" i="1" s="1"/>
  <c r="Y49" i="1" s="1"/>
  <c r="CQ48" i="1"/>
  <c r="P48" i="1" s="1"/>
  <c r="CP48" i="1" s="1"/>
  <c r="O48" i="1" s="1"/>
  <c r="AD45" i="1"/>
  <c r="CR45" i="1" s="1"/>
  <c r="Q45" i="1" s="1"/>
  <c r="CS45" i="1"/>
  <c r="R45" i="1" s="1"/>
  <c r="CZ45" i="1" s="1"/>
  <c r="Y45" i="1" s="1"/>
  <c r="CQ44" i="1"/>
  <c r="P44" i="1" s="1"/>
  <c r="CP44" i="1" s="1"/>
  <c r="O44" i="1" s="1"/>
  <c r="AD50" i="1"/>
  <c r="CR50" i="1" s="1"/>
  <c r="Q50" i="1" s="1"/>
  <c r="CS50" i="1"/>
  <c r="R50" i="1" s="1"/>
  <c r="CY50" i="1" s="1"/>
  <c r="X50" i="1" s="1"/>
  <c r="CQ49" i="1"/>
  <c r="P49" i="1" s="1"/>
  <c r="U131" i="7" s="1"/>
  <c r="AD46" i="1"/>
  <c r="CR46" i="1" s="1"/>
  <c r="Q46" i="1" s="1"/>
  <c r="CS46" i="1"/>
  <c r="R46" i="1" s="1"/>
  <c r="CY46" i="1" s="1"/>
  <c r="X46" i="1" s="1"/>
  <c r="CQ45" i="1"/>
  <c r="P45" i="1" s="1"/>
  <c r="U125" i="7" s="1"/>
  <c r="CZ40" i="1"/>
  <c r="Y40" i="1" s="1"/>
  <c r="CY40" i="1"/>
  <c r="X40" i="1" s="1"/>
  <c r="CZ38" i="1"/>
  <c r="Y38" i="1" s="1"/>
  <c r="CY38" i="1"/>
  <c r="X38" i="1" s="1"/>
  <c r="AD42" i="1"/>
  <c r="CR42" i="1" s="1"/>
  <c r="Q42" i="1" s="1"/>
  <c r="CS41" i="1"/>
  <c r="R41" i="1" s="1"/>
  <c r="CY41" i="1" s="1"/>
  <c r="X41" i="1" s="1"/>
  <c r="U115" i="7" s="1"/>
  <c r="K115" i="7" s="1"/>
  <c r="AB41" i="1"/>
  <c r="H113" i="7" s="1"/>
  <c r="CQ40" i="1"/>
  <c r="P40" i="1" s="1"/>
  <c r="AD40" i="1"/>
  <c r="CR40" i="1" s="1"/>
  <c r="Q40" i="1" s="1"/>
  <c r="CS39" i="1"/>
  <c r="R39" i="1" s="1"/>
  <c r="CQ38" i="1"/>
  <c r="P38" i="1" s="1"/>
  <c r="AD38" i="1"/>
  <c r="CR38" i="1" s="1"/>
  <c r="Q38" i="1" s="1"/>
  <c r="CP26" i="1"/>
  <c r="O26" i="1" s="1"/>
  <c r="CZ26" i="1"/>
  <c r="Y26" i="1" s="1"/>
  <c r="CY26" i="1"/>
  <c r="X26" i="1" s="1"/>
  <c r="AB26" i="1"/>
  <c r="CT36" i="1"/>
  <c r="S36" i="1" s="1"/>
  <c r="CT34" i="1"/>
  <c r="S34" i="1" s="1"/>
  <c r="CP34" i="1" s="1"/>
  <c r="O34" i="1" s="1"/>
  <c r="CT32" i="1"/>
  <c r="S32" i="1" s="1"/>
  <c r="CT30" i="1"/>
  <c r="S30" i="1" s="1"/>
  <c r="CP30" i="1" s="1"/>
  <c r="O30" i="1" s="1"/>
  <c r="CT28" i="1"/>
  <c r="S28" i="1" s="1"/>
  <c r="CQ25" i="1"/>
  <c r="P25" i="1" s="1"/>
  <c r="CP24" i="1"/>
  <c r="O24" i="1" s="1"/>
  <c r="CY24" i="1"/>
  <c r="X24" i="1" s="1"/>
  <c r="CZ24" i="1"/>
  <c r="Y24" i="1" s="1"/>
  <c r="AB45" i="1" l="1"/>
  <c r="AB44" i="1"/>
  <c r="DD14" i="6"/>
  <c r="DD140" i="7"/>
  <c r="DX14" i="6"/>
  <c r="DX140" i="7"/>
  <c r="AB40" i="1"/>
  <c r="DY14" i="6"/>
  <c r="DY140" i="7"/>
  <c r="I50" i="7"/>
  <c r="EY14" i="6"/>
  <c r="EY140" i="7"/>
  <c r="FJ14" i="6"/>
  <c r="FJ140" i="7"/>
  <c r="AB37" i="1"/>
  <c r="H95" i="7" s="1"/>
  <c r="S139" i="7"/>
  <c r="J139" i="7" s="1"/>
  <c r="K137" i="7"/>
  <c r="R139" i="7"/>
  <c r="HB137" i="7"/>
  <c r="GQ137" i="7"/>
  <c r="I137" i="7"/>
  <c r="GS137" i="7"/>
  <c r="GJ137" i="7"/>
  <c r="GP137" i="7"/>
  <c r="GN137" i="7"/>
  <c r="R136" i="7"/>
  <c r="HB134" i="7"/>
  <c r="GQ134" i="7"/>
  <c r="I134" i="7"/>
  <c r="GJ134" i="7"/>
  <c r="GP134" i="7"/>
  <c r="GS134" i="7"/>
  <c r="GN134" i="7"/>
  <c r="S136" i="7"/>
  <c r="J136" i="7" s="1"/>
  <c r="K134" i="7"/>
  <c r="AB39" i="1"/>
  <c r="H104" i="7" s="1"/>
  <c r="H106" i="7"/>
  <c r="CY45" i="1"/>
  <c r="X45" i="1" s="1"/>
  <c r="CR37" i="1"/>
  <c r="Q37" i="1" s="1"/>
  <c r="U97" i="7" s="1"/>
  <c r="K97" i="7" s="1"/>
  <c r="S133" i="7"/>
  <c r="J133" i="7" s="1"/>
  <c r="K131" i="7"/>
  <c r="R133" i="7"/>
  <c r="HB131" i="7"/>
  <c r="GQ131" i="7"/>
  <c r="I131" i="7"/>
  <c r="GP131" i="7"/>
  <c r="GN131" i="7"/>
  <c r="GJ131" i="7"/>
  <c r="GS131" i="7"/>
  <c r="CY49" i="1"/>
  <c r="X49" i="1" s="1"/>
  <c r="CZ48" i="1"/>
  <c r="Y48" i="1" s="1"/>
  <c r="GM48" i="1" s="1"/>
  <c r="CZ35" i="1"/>
  <c r="Y35" i="1" s="1"/>
  <c r="U92" i="7" s="1"/>
  <c r="K92" i="7" s="1"/>
  <c r="AE55" i="1"/>
  <c r="AE22" i="1" s="1"/>
  <c r="CP47" i="1"/>
  <c r="O47" i="1" s="1"/>
  <c r="U128" i="7"/>
  <c r="R130" i="7"/>
  <c r="HB128" i="7"/>
  <c r="GQ128" i="7"/>
  <c r="I128" i="7"/>
  <c r="GS128" i="7"/>
  <c r="GP128" i="7"/>
  <c r="GN128" i="7"/>
  <c r="GJ128" i="7"/>
  <c r="AD55" i="1"/>
  <c r="AD22" i="1" s="1"/>
  <c r="CY47" i="1"/>
  <c r="X47" i="1" s="1"/>
  <c r="CP46" i="1"/>
  <c r="O46" i="1" s="1"/>
  <c r="CZ43" i="1"/>
  <c r="Y43" i="1" s="1"/>
  <c r="U122" i="7" s="1"/>
  <c r="K122" i="7" s="1"/>
  <c r="S127" i="7"/>
  <c r="J127" i="7" s="1"/>
  <c r="K125" i="7"/>
  <c r="T106" i="7"/>
  <c r="GJ106" i="7" s="1"/>
  <c r="R127" i="7"/>
  <c r="HB125" i="7"/>
  <c r="GQ125" i="7"/>
  <c r="I125" i="7"/>
  <c r="GS125" i="7"/>
  <c r="GJ125" i="7"/>
  <c r="GP125" i="7"/>
  <c r="GN125" i="7"/>
  <c r="AB31" i="1"/>
  <c r="H71" i="7" s="1"/>
  <c r="R124" i="7"/>
  <c r="GJ120" i="7"/>
  <c r="I120" i="7"/>
  <c r="HE120" i="7"/>
  <c r="GK120" i="7"/>
  <c r="I121" i="7"/>
  <c r="HE121" i="7"/>
  <c r="GY121" i="7"/>
  <c r="GZ122" i="7"/>
  <c r="I122" i="7"/>
  <c r="HE122" i="7"/>
  <c r="K120" i="7"/>
  <c r="CP42" i="1"/>
  <c r="O42" i="1" s="1"/>
  <c r="CZ41" i="1"/>
  <c r="Y41" i="1" s="1"/>
  <c r="U116" i="7" s="1"/>
  <c r="K116" i="7" s="1"/>
  <c r="R118" i="7"/>
  <c r="GJ114" i="7"/>
  <c r="I114" i="7"/>
  <c r="GK114" i="7"/>
  <c r="HE114" i="7"/>
  <c r="GZ116" i="7"/>
  <c r="I116" i="7"/>
  <c r="HE116" i="7"/>
  <c r="K114" i="7"/>
  <c r="T97" i="7"/>
  <c r="GL97" i="7" s="1"/>
  <c r="CP41" i="1"/>
  <c r="O41" i="1" s="1"/>
  <c r="I115" i="7"/>
  <c r="GY115" i="7"/>
  <c r="HE115" i="7"/>
  <c r="CY35" i="1"/>
  <c r="X35" i="1" s="1"/>
  <c r="U91" i="7" s="1"/>
  <c r="K91" i="7" s="1"/>
  <c r="CZ39" i="1"/>
  <c r="Y39" i="1" s="1"/>
  <c r="U110" i="7" s="1"/>
  <c r="K110" i="7" s="1"/>
  <c r="K107" i="7"/>
  <c r="GN108" i="7"/>
  <c r="GS108" i="7"/>
  <c r="GJ108" i="7"/>
  <c r="GP108" i="7"/>
  <c r="HC108" i="7"/>
  <c r="GQ108" i="7"/>
  <c r="I108" i="7"/>
  <c r="I109" i="7"/>
  <c r="HC109" i="7"/>
  <c r="GY109" i="7"/>
  <c r="CR27" i="1"/>
  <c r="Q27" i="1" s="1"/>
  <c r="U57" i="7" s="1"/>
  <c r="K57" i="7" s="1"/>
  <c r="GZ110" i="7"/>
  <c r="I110" i="7"/>
  <c r="HC110" i="7"/>
  <c r="HC105" i="7"/>
  <c r="GK105" i="7"/>
  <c r="GJ105" i="7"/>
  <c r="I105" i="7"/>
  <c r="K105" i="7"/>
  <c r="CP39" i="1"/>
  <c r="O39" i="1" s="1"/>
  <c r="CZ37" i="1"/>
  <c r="Y37" i="1" s="1"/>
  <c r="U101" i="7" s="1"/>
  <c r="K101" i="7" s="1"/>
  <c r="K98" i="7"/>
  <c r="GZ101" i="7"/>
  <c r="HC101" i="7"/>
  <c r="I101" i="7"/>
  <c r="HC96" i="7"/>
  <c r="GK96" i="7"/>
  <c r="GJ96" i="7"/>
  <c r="I96" i="7"/>
  <c r="K96" i="7"/>
  <c r="I100" i="7"/>
  <c r="GY100" i="7"/>
  <c r="HC100" i="7"/>
  <c r="GN99" i="7"/>
  <c r="I99" i="7"/>
  <c r="GS99" i="7"/>
  <c r="GJ99" i="7"/>
  <c r="HC99" i="7"/>
  <c r="GQ99" i="7"/>
  <c r="GP99" i="7"/>
  <c r="CY37" i="1"/>
  <c r="X37" i="1" s="1"/>
  <c r="U100" i="7" s="1"/>
  <c r="K100" i="7" s="1"/>
  <c r="T55" i="1"/>
  <c r="T22" i="1" s="1"/>
  <c r="AB33" i="1"/>
  <c r="H79" i="7" s="1"/>
  <c r="GZ92" i="7"/>
  <c r="I92" i="7"/>
  <c r="HC92" i="7"/>
  <c r="HC88" i="7"/>
  <c r="GK88" i="7"/>
  <c r="GJ88" i="7"/>
  <c r="I88" i="7"/>
  <c r="K88" i="7"/>
  <c r="I91" i="7"/>
  <c r="GY91" i="7"/>
  <c r="HC91" i="7"/>
  <c r="CR35" i="1"/>
  <c r="Q35" i="1" s="1"/>
  <c r="T89" i="7"/>
  <c r="R94" i="7" s="1"/>
  <c r="H89" i="7"/>
  <c r="H73" i="7"/>
  <c r="T73" i="7"/>
  <c r="R78" i="7" s="1"/>
  <c r="U81" i="7"/>
  <c r="K81" i="7" s="1"/>
  <c r="CP33" i="1"/>
  <c r="O33" i="1" s="1"/>
  <c r="H81" i="7"/>
  <c r="I83" i="7"/>
  <c r="HC83" i="7"/>
  <c r="GY83" i="7"/>
  <c r="CY33" i="1"/>
  <c r="X33" i="1" s="1"/>
  <c r="U83" i="7" s="1"/>
  <c r="K83" i="7" s="1"/>
  <c r="K82" i="7"/>
  <c r="T81" i="7"/>
  <c r="GJ81" i="7" s="1"/>
  <c r="HC80" i="7"/>
  <c r="GK80" i="7"/>
  <c r="GJ80" i="7"/>
  <c r="I80" i="7"/>
  <c r="GZ84" i="7"/>
  <c r="HC84" i="7"/>
  <c r="I84" i="7"/>
  <c r="K80" i="7"/>
  <c r="CZ33" i="1"/>
  <c r="Y33" i="1" s="1"/>
  <c r="CZ31" i="1"/>
  <c r="Y31" i="1" s="1"/>
  <c r="U76" i="7" s="1"/>
  <c r="K76" i="7" s="1"/>
  <c r="CY31" i="1"/>
  <c r="X31" i="1" s="1"/>
  <c r="U75" i="7" s="1"/>
  <c r="K75" i="7" s="1"/>
  <c r="W55" i="1"/>
  <c r="W22" i="1" s="1"/>
  <c r="GZ76" i="7"/>
  <c r="HC76" i="7"/>
  <c r="I76" i="7"/>
  <c r="HC72" i="7"/>
  <c r="I72" i="7"/>
  <c r="GK72" i="7"/>
  <c r="GJ72" i="7"/>
  <c r="CP31" i="1"/>
  <c r="O31" i="1" s="1"/>
  <c r="CY29" i="1"/>
  <c r="X29" i="1" s="1"/>
  <c r="U67" i="7" s="1"/>
  <c r="K67" i="7" s="1"/>
  <c r="K72" i="7"/>
  <c r="I75" i="7"/>
  <c r="GY75" i="7"/>
  <c r="HC75" i="7"/>
  <c r="U55" i="1"/>
  <c r="U84" i="1" s="1"/>
  <c r="I73" i="7"/>
  <c r="GA55" i="1"/>
  <c r="GA22" i="1" s="1"/>
  <c r="DZ55" i="1"/>
  <c r="DM55" i="1" s="1"/>
  <c r="FY55" i="1"/>
  <c r="FY22" i="1" s="1"/>
  <c r="EI55" i="1"/>
  <c r="ES55" i="1"/>
  <c r="EH55" i="1"/>
  <c r="CY27" i="1"/>
  <c r="X27" i="1" s="1"/>
  <c r="U59" i="7" s="1"/>
  <c r="K59" i="7" s="1"/>
  <c r="T65" i="7"/>
  <c r="HC65" i="7" s="1"/>
  <c r="GZ68" i="7"/>
  <c r="I68" i="7"/>
  <c r="HC68" i="7"/>
  <c r="AP55" i="1"/>
  <c r="AP22" i="1" s="1"/>
  <c r="DL55" i="1"/>
  <c r="CR29" i="1"/>
  <c r="Q29" i="1" s="1"/>
  <c r="HC64" i="7"/>
  <c r="GK64" i="7"/>
  <c r="GJ64" i="7"/>
  <c r="I64" i="7"/>
  <c r="I67" i="7"/>
  <c r="HC67" i="7"/>
  <c r="GY67" i="7"/>
  <c r="K64" i="7"/>
  <c r="CZ29" i="1"/>
  <c r="Y29" i="1" s="1"/>
  <c r="U68" i="7" s="1"/>
  <c r="K68" i="7" s="1"/>
  <c r="K66" i="7"/>
  <c r="AB29" i="1"/>
  <c r="H63" i="7" s="1"/>
  <c r="CZ27" i="1"/>
  <c r="Y27" i="1" s="1"/>
  <c r="U60" i="7" s="1"/>
  <c r="K60" i="7" s="1"/>
  <c r="BA55" i="1"/>
  <c r="BA84" i="1" s="1"/>
  <c r="CY25" i="1"/>
  <c r="X25" i="1" s="1"/>
  <c r="U51" i="7" s="1"/>
  <c r="K51" i="7" s="1"/>
  <c r="AB27" i="1"/>
  <c r="H55" i="7" s="1"/>
  <c r="DW55" i="1"/>
  <c r="DJ55" i="1" s="1"/>
  <c r="DX55" i="1"/>
  <c r="DX22" i="1" s="1"/>
  <c r="GZ60" i="7"/>
  <c r="HC60" i="7"/>
  <c r="I60" i="7"/>
  <c r="CI55" i="1"/>
  <c r="CI22" i="1" s="1"/>
  <c r="I59" i="7"/>
  <c r="HC59" i="7"/>
  <c r="GY59" i="7"/>
  <c r="R62" i="7"/>
  <c r="HC56" i="7"/>
  <c r="GJ56" i="7"/>
  <c r="I56" i="7"/>
  <c r="GK56" i="7"/>
  <c r="K56" i="7"/>
  <c r="H57" i="7"/>
  <c r="AQ55" i="1"/>
  <c r="F65" i="1" s="1"/>
  <c r="I57" i="7"/>
  <c r="HC57" i="7"/>
  <c r="GL57" i="7"/>
  <c r="GJ57" i="7"/>
  <c r="CG55" i="1"/>
  <c r="CG22" i="1" s="1"/>
  <c r="DO55" i="1"/>
  <c r="GZ52" i="7"/>
  <c r="I52" i="7"/>
  <c r="HC52" i="7"/>
  <c r="HC48" i="7"/>
  <c r="GJ48" i="7"/>
  <c r="GK48" i="7"/>
  <c r="I48" i="7"/>
  <c r="I51" i="7"/>
  <c r="HC51" i="7"/>
  <c r="GY51" i="7"/>
  <c r="K48" i="7"/>
  <c r="CR25" i="1"/>
  <c r="Q25" i="1" s="1"/>
  <c r="U49" i="7" s="1"/>
  <c r="K49" i="7" s="1"/>
  <c r="T49" i="7"/>
  <c r="R54" i="7" s="1"/>
  <c r="H49" i="7"/>
  <c r="DN55" i="1"/>
  <c r="V55" i="1"/>
  <c r="V22" i="1" s="1"/>
  <c r="GM24" i="1"/>
  <c r="GO24" i="1"/>
  <c r="DU55" i="1"/>
  <c r="CZ34" i="1"/>
  <c r="Y34" i="1" s="1"/>
  <c r="CY34" i="1"/>
  <c r="X34" i="1" s="1"/>
  <c r="CP45" i="1"/>
  <c r="O45" i="1" s="1"/>
  <c r="AB49" i="1"/>
  <c r="AB38" i="1"/>
  <c r="AB48" i="1"/>
  <c r="AO22" i="1"/>
  <c r="F59" i="1"/>
  <c r="AO84" i="1"/>
  <c r="AB42" i="1"/>
  <c r="BB22" i="1"/>
  <c r="F68" i="1"/>
  <c r="BB84" i="1"/>
  <c r="CP53" i="1"/>
  <c r="O53" i="1" s="1"/>
  <c r="AB53" i="1"/>
  <c r="GO26" i="1"/>
  <c r="GM26" i="1"/>
  <c r="CZ28" i="1"/>
  <c r="Y28" i="1" s="1"/>
  <c r="CY28" i="1"/>
  <c r="X28" i="1" s="1"/>
  <c r="AF55" i="1"/>
  <c r="CP28" i="1"/>
  <c r="O28" i="1" s="1"/>
  <c r="CP49" i="1"/>
  <c r="O49" i="1" s="1"/>
  <c r="GN48" i="1"/>
  <c r="CY43" i="1"/>
  <c r="X43" i="1" s="1"/>
  <c r="U121" i="7" s="1"/>
  <c r="K121" i="7" s="1"/>
  <c r="EU22" i="1"/>
  <c r="P71" i="1"/>
  <c r="EU84" i="1"/>
  <c r="GN51" i="1"/>
  <c r="GM51" i="1"/>
  <c r="CZ50" i="1"/>
  <c r="Y50" i="1" s="1"/>
  <c r="CZ44" i="1"/>
  <c r="Y44" i="1" s="1"/>
  <c r="CZ46" i="1"/>
  <c r="Y46" i="1" s="1"/>
  <c r="CZ32" i="1"/>
  <c r="Y32" i="1" s="1"/>
  <c r="CY32" i="1"/>
  <c r="X32" i="1" s="1"/>
  <c r="CZ36" i="1"/>
  <c r="Y36" i="1" s="1"/>
  <c r="CY36" i="1"/>
  <c r="X36" i="1" s="1"/>
  <c r="CZ30" i="1"/>
  <c r="Y30" i="1" s="1"/>
  <c r="CY30" i="1"/>
  <c r="X30" i="1" s="1"/>
  <c r="CP32" i="1"/>
  <c r="O32" i="1" s="1"/>
  <c r="CP36" i="1"/>
  <c r="O36" i="1" s="1"/>
  <c r="CP38" i="1"/>
  <c r="O38" i="1" s="1"/>
  <c r="AC55" i="1"/>
  <c r="CP40" i="1"/>
  <c r="O40" i="1" s="1"/>
  <c r="CY39" i="1"/>
  <c r="X39" i="1" s="1"/>
  <c r="U109" i="7" s="1"/>
  <c r="K109" i="7" s="1"/>
  <c r="EG22" i="1"/>
  <c r="P59" i="1"/>
  <c r="EG84" i="1"/>
  <c r="CP43" i="1"/>
  <c r="O43" i="1" s="1"/>
  <c r="AB47" i="1"/>
  <c r="ET22" i="1"/>
  <c r="ET84" i="1"/>
  <c r="P68" i="1"/>
  <c r="AB46" i="1"/>
  <c r="AB50" i="1"/>
  <c r="CP52" i="1"/>
  <c r="O52" i="1" s="1"/>
  <c r="BC22" i="1"/>
  <c r="BC84" i="1"/>
  <c r="F71" i="1"/>
  <c r="CY44" i="1"/>
  <c r="X44" i="1" s="1"/>
  <c r="GN44" i="1" s="1"/>
  <c r="GM42" i="1"/>
  <c r="GP42" i="1"/>
  <c r="CP50" i="1"/>
  <c r="O50" i="1" s="1"/>
  <c r="P75" i="1"/>
  <c r="AB52" i="1"/>
  <c r="DN84" i="1" l="1"/>
  <c r="EU14" i="6"/>
  <c r="EU140" i="7"/>
  <c r="CX14" i="6"/>
  <c r="CX140" i="7"/>
  <c r="EZ14" i="6"/>
  <c r="EZ140" i="7"/>
  <c r="FN14" i="6"/>
  <c r="FN140" i="7"/>
  <c r="FK14" i="6"/>
  <c r="FK140" i="7"/>
  <c r="H143" i="7" s="1"/>
  <c r="EW140" i="7"/>
  <c r="I38" i="7" s="1"/>
  <c r="EW14" i="6"/>
  <c r="DB14" i="6"/>
  <c r="DB140" i="7"/>
  <c r="EH84" i="1"/>
  <c r="DS14" i="6"/>
  <c r="DS140" i="7"/>
  <c r="J149" i="7" s="1"/>
  <c r="DI14" i="6"/>
  <c r="DI140" i="7"/>
  <c r="ET14" i="6"/>
  <c r="ET140" i="7"/>
  <c r="I39" i="7" s="1"/>
  <c r="CW14" i="6"/>
  <c r="CW140" i="7"/>
  <c r="J39" i="7" s="1"/>
  <c r="FL14" i="6"/>
  <c r="FL140" i="7"/>
  <c r="H144" i="7" s="1"/>
  <c r="DL22" i="1"/>
  <c r="DL14" i="6"/>
  <c r="DL140" i="7"/>
  <c r="ES84" i="1"/>
  <c r="DW14" i="6"/>
  <c r="DW140" i="7"/>
  <c r="FB14" i="6"/>
  <c r="FB140" i="7"/>
  <c r="FE140" i="7"/>
  <c r="FE14" i="6"/>
  <c r="FQ140" i="7"/>
  <c r="H150" i="7" s="1"/>
  <c r="FQ14" i="6"/>
  <c r="GM47" i="1"/>
  <c r="DO84" i="1"/>
  <c r="DM14" i="6"/>
  <c r="DM140" i="7"/>
  <c r="EI84" i="1"/>
  <c r="DJ14" i="6"/>
  <c r="DJ140" i="7"/>
  <c r="FC14" i="6"/>
  <c r="FC140" i="7"/>
  <c r="GN46" i="1"/>
  <c r="GN47" i="1"/>
  <c r="GL106" i="7"/>
  <c r="H139" i="7"/>
  <c r="HA139" i="7"/>
  <c r="Q55" i="1"/>
  <c r="GM41" i="1"/>
  <c r="GP41" i="1"/>
  <c r="R55" i="1"/>
  <c r="H136" i="7"/>
  <c r="HA136" i="7"/>
  <c r="DO22" i="1"/>
  <c r="T84" i="1"/>
  <c r="CP37" i="1"/>
  <c r="O37" i="1" s="1"/>
  <c r="GO37" i="1" s="1"/>
  <c r="GM46" i="1"/>
  <c r="V84" i="1"/>
  <c r="V18" i="1" s="1"/>
  <c r="CP27" i="1"/>
  <c r="O27" i="1" s="1"/>
  <c r="GO27" i="1" s="1"/>
  <c r="H133" i="7"/>
  <c r="HA133" i="7"/>
  <c r="HA130" i="7"/>
  <c r="H130" i="7"/>
  <c r="S130" i="7"/>
  <c r="J130" i="7" s="1"/>
  <c r="K128" i="7"/>
  <c r="HC106" i="7"/>
  <c r="R112" i="7"/>
  <c r="H112" i="7" s="1"/>
  <c r="I106" i="7"/>
  <c r="HA127" i="7"/>
  <c r="H127" i="7"/>
  <c r="HC97" i="7"/>
  <c r="S118" i="7"/>
  <c r="J118" i="7" s="1"/>
  <c r="S124" i="7"/>
  <c r="J124" i="7" s="1"/>
  <c r="HA124" i="7"/>
  <c r="H124" i="7"/>
  <c r="I97" i="7"/>
  <c r="GJ97" i="7"/>
  <c r="R103" i="7"/>
  <c r="H103" i="7" s="1"/>
  <c r="H118" i="7"/>
  <c r="HA118" i="7"/>
  <c r="F76" i="1"/>
  <c r="GL73" i="7"/>
  <c r="S112" i="7"/>
  <c r="J112" i="7" s="1"/>
  <c r="U22" i="1"/>
  <c r="HC73" i="7"/>
  <c r="S103" i="7"/>
  <c r="J103" i="7" s="1"/>
  <c r="EH22" i="1"/>
  <c r="EP55" i="1"/>
  <c r="F75" i="1"/>
  <c r="HC81" i="7"/>
  <c r="S78" i="7"/>
  <c r="J78" i="7" s="1"/>
  <c r="GJ73" i="7"/>
  <c r="I81" i="7"/>
  <c r="HA94" i="7"/>
  <c r="H94" i="7"/>
  <c r="I89" i="7"/>
  <c r="HC89" i="7"/>
  <c r="GL89" i="7"/>
  <c r="GJ89" i="7"/>
  <c r="U89" i="7"/>
  <c r="CP35" i="1"/>
  <c r="O35" i="1" s="1"/>
  <c r="P64" i="1"/>
  <c r="V16" i="2" s="1"/>
  <c r="V18" i="2" s="1"/>
  <c r="GM34" i="1"/>
  <c r="GL81" i="7"/>
  <c r="R86" i="7"/>
  <c r="HA86" i="7" s="1"/>
  <c r="GM33" i="1"/>
  <c r="U84" i="7"/>
  <c r="K84" i="7" s="1"/>
  <c r="F79" i="1"/>
  <c r="AP84" i="1"/>
  <c r="AP18" i="1" s="1"/>
  <c r="I65" i="7"/>
  <c r="F77" i="1"/>
  <c r="P65" i="1"/>
  <c r="H86" i="7"/>
  <c r="W84" i="1"/>
  <c r="F108" i="1" s="1"/>
  <c r="GM31" i="1"/>
  <c r="GO33" i="1"/>
  <c r="ES22" i="1"/>
  <c r="DL84" i="1"/>
  <c r="DL18" i="1" s="1"/>
  <c r="ER55" i="1"/>
  <c r="P76" i="1"/>
  <c r="GO31" i="1"/>
  <c r="GM27" i="1"/>
  <c r="HA78" i="7"/>
  <c r="H78" i="7"/>
  <c r="DZ22" i="1"/>
  <c r="GO30" i="1"/>
  <c r="AQ84" i="1"/>
  <c r="AQ18" i="1" s="1"/>
  <c r="EI22" i="1"/>
  <c r="S62" i="7"/>
  <c r="J62" i="7" s="1"/>
  <c r="GL65" i="7"/>
  <c r="F64" i="1"/>
  <c r="G16" i="2" s="1"/>
  <c r="G18" i="2" s="1"/>
  <c r="BA22" i="1"/>
  <c r="ED55" i="1"/>
  <c r="ED22" i="1" s="1"/>
  <c r="GJ65" i="7"/>
  <c r="R70" i="7"/>
  <c r="HA70" i="7" s="1"/>
  <c r="P79" i="1"/>
  <c r="U65" i="7"/>
  <c r="CP29" i="1"/>
  <c r="O29" i="1" s="1"/>
  <c r="DK55" i="1"/>
  <c r="AL55" i="1"/>
  <c r="AL22" i="1" s="1"/>
  <c r="DN22" i="1"/>
  <c r="DW22" i="1"/>
  <c r="F78" i="1"/>
  <c r="HA62" i="7"/>
  <c r="H62" i="7"/>
  <c r="AZ55" i="1"/>
  <c r="AZ22" i="1" s="1"/>
  <c r="AQ22" i="1"/>
  <c r="AX55" i="1"/>
  <c r="P78" i="1"/>
  <c r="H54" i="7"/>
  <c r="HA54" i="7"/>
  <c r="CP25" i="1"/>
  <c r="O25" i="1" s="1"/>
  <c r="GO25" i="1" s="1"/>
  <c r="S54" i="7"/>
  <c r="DV55" i="1"/>
  <c r="DV22" i="1" s="1"/>
  <c r="I49" i="7"/>
  <c r="HC49" i="7"/>
  <c r="FO14" i="6" s="1"/>
  <c r="GL49" i="7"/>
  <c r="GJ49" i="7"/>
  <c r="EV14" i="6" s="1"/>
  <c r="GO38" i="1"/>
  <c r="GM38" i="1"/>
  <c r="DN18" i="1"/>
  <c r="P107" i="1"/>
  <c r="ES18" i="1"/>
  <c r="P104" i="1"/>
  <c r="DO18" i="1"/>
  <c r="P108" i="1"/>
  <c r="BC18" i="1"/>
  <c r="F100" i="1"/>
  <c r="GM43" i="1"/>
  <c r="GP43" i="1"/>
  <c r="GM39" i="1"/>
  <c r="GO39" i="1"/>
  <c r="GM36" i="1"/>
  <c r="GO36" i="1"/>
  <c r="AK55" i="1"/>
  <c r="EU18" i="1"/>
  <c r="P100" i="1"/>
  <c r="EH18" i="1"/>
  <c r="P93" i="1"/>
  <c r="GM44" i="1"/>
  <c r="EC55" i="1"/>
  <c r="GO34" i="1"/>
  <c r="GM50" i="1"/>
  <c r="GN50" i="1"/>
  <c r="R22" i="1"/>
  <c r="F69" i="1"/>
  <c r="R84" i="1"/>
  <c r="EG18" i="1"/>
  <c r="P88" i="1"/>
  <c r="GP40" i="1"/>
  <c r="CD55" i="1" s="1"/>
  <c r="GM40" i="1"/>
  <c r="GO32" i="1"/>
  <c r="GM32" i="1"/>
  <c r="Q22" i="1"/>
  <c r="Q84" i="1"/>
  <c r="F67" i="1"/>
  <c r="T18" i="1"/>
  <c r="F105" i="1"/>
  <c r="DM22" i="1"/>
  <c r="P77" i="1"/>
  <c r="DM84" i="1"/>
  <c r="GM49" i="1"/>
  <c r="GN49" i="1"/>
  <c r="GN53" i="1"/>
  <c r="GM53" i="1"/>
  <c r="GM45" i="1"/>
  <c r="GN45" i="1"/>
  <c r="DU22" i="1"/>
  <c r="DH55" i="1"/>
  <c r="FZ55" i="1"/>
  <c r="FW55" i="1"/>
  <c r="FX55" i="1"/>
  <c r="GM30" i="1"/>
  <c r="F107" i="1"/>
  <c r="GN52" i="1"/>
  <c r="GM52" i="1"/>
  <c r="ET18" i="1"/>
  <c r="P97" i="1"/>
  <c r="AC22" i="1"/>
  <c r="P55" i="1"/>
  <c r="CF55" i="1"/>
  <c r="CH55" i="1"/>
  <c r="CE55" i="1"/>
  <c r="BA18" i="1"/>
  <c r="F104" i="1"/>
  <c r="GO28" i="1"/>
  <c r="GM28" i="1"/>
  <c r="EI18" i="1"/>
  <c r="P94" i="1"/>
  <c r="BB18" i="1"/>
  <c r="F97" i="1"/>
  <c r="DJ22" i="1"/>
  <c r="P69" i="1"/>
  <c r="DJ84" i="1"/>
  <c r="AF22" i="1"/>
  <c r="S55" i="1"/>
  <c r="U18" i="1"/>
  <c r="F106" i="1"/>
  <c r="AO18" i="1"/>
  <c r="F88" i="1"/>
  <c r="AB55" i="1"/>
  <c r="DC14" i="6" l="1"/>
  <c r="DC140" i="7"/>
  <c r="EX14" i="6"/>
  <c r="EX140" i="7"/>
  <c r="J54" i="7"/>
  <c r="FO140" i="7"/>
  <c r="H148" i="7" s="1"/>
  <c r="P62" i="1"/>
  <c r="DG14" i="6"/>
  <c r="DG140" i="7"/>
  <c r="EV140" i="7"/>
  <c r="DK22" i="1"/>
  <c r="CZ14" i="6"/>
  <c r="CZ140" i="7"/>
  <c r="J38" i="7" s="1"/>
  <c r="ER84" i="1"/>
  <c r="DK14" i="6"/>
  <c r="DK140" i="7"/>
  <c r="P140" i="7"/>
  <c r="H147" i="7"/>
  <c r="FR140" i="7"/>
  <c r="FV55" i="1"/>
  <c r="CB55" i="1"/>
  <c r="GM37" i="1"/>
  <c r="HA112" i="7"/>
  <c r="HA103" i="7"/>
  <c r="FM14" i="6" s="1"/>
  <c r="P105" i="1"/>
  <c r="W18" i="1"/>
  <c r="EP22" i="1"/>
  <c r="P66" i="1"/>
  <c r="DK84" i="1"/>
  <c r="DK18" i="1" s="1"/>
  <c r="EP84" i="1"/>
  <c r="P91" i="1" s="1"/>
  <c r="AZ84" i="1"/>
  <c r="AZ18" i="1" s="1"/>
  <c r="K89" i="7"/>
  <c r="S94" i="7"/>
  <c r="J94" i="7" s="1"/>
  <c r="GM35" i="1"/>
  <c r="GO35" i="1"/>
  <c r="S86" i="7"/>
  <c r="J86" i="7" s="1"/>
  <c r="P70" i="1"/>
  <c r="Y16" i="2" s="1"/>
  <c r="Y18" i="2" s="1"/>
  <c r="ER22" i="1"/>
  <c r="F93" i="1"/>
  <c r="F94" i="1"/>
  <c r="CC55" i="1"/>
  <c r="AT55" i="1" s="1"/>
  <c r="Y55" i="1"/>
  <c r="Y22" i="1" s="1"/>
  <c r="DQ55" i="1"/>
  <c r="F66" i="1"/>
  <c r="H70" i="7"/>
  <c r="GM29" i="1"/>
  <c r="GO29" i="1"/>
  <c r="FU55" i="1" s="1"/>
  <c r="FU22" i="1" s="1"/>
  <c r="K65" i="7"/>
  <c r="S70" i="7"/>
  <c r="J70" i="7" s="1"/>
  <c r="CA55" i="1"/>
  <c r="CA22" i="1" s="1"/>
  <c r="AX84" i="1"/>
  <c r="AX22" i="1"/>
  <c r="F62" i="1"/>
  <c r="DT55" i="1"/>
  <c r="DT22" i="1" s="1"/>
  <c r="GM25" i="1"/>
  <c r="DI55" i="1"/>
  <c r="CB22" i="1"/>
  <c r="AS55" i="1"/>
  <c r="FV22" i="1"/>
  <c r="EM55" i="1"/>
  <c r="S22" i="1"/>
  <c r="S84" i="1"/>
  <c r="F70" i="1"/>
  <c r="J16" i="2" s="1"/>
  <c r="J18" i="2" s="1"/>
  <c r="DJ18" i="1"/>
  <c r="P98" i="1"/>
  <c r="P22" i="1"/>
  <c r="F58" i="1"/>
  <c r="P84" i="1"/>
  <c r="FZ22" i="1"/>
  <c r="EQ55" i="1"/>
  <c r="CE22" i="1"/>
  <c r="AV55" i="1"/>
  <c r="DH22" i="1"/>
  <c r="P58" i="1"/>
  <c r="DH84" i="1"/>
  <c r="Q18" i="1"/>
  <c r="F96" i="1"/>
  <c r="ER18" i="1"/>
  <c r="P95" i="1"/>
  <c r="FX22" i="1"/>
  <c r="EO55" i="1"/>
  <c r="CD22" i="1"/>
  <c r="AU55" i="1"/>
  <c r="AK22" i="1"/>
  <c r="X55" i="1"/>
  <c r="AB22" i="1"/>
  <c r="O55" i="1"/>
  <c r="CF22" i="1"/>
  <c r="AW55" i="1"/>
  <c r="FW22" i="1"/>
  <c r="EN55" i="1"/>
  <c r="FT55" i="1"/>
  <c r="DM18" i="1"/>
  <c r="P106" i="1"/>
  <c r="R18" i="1"/>
  <c r="F98" i="1"/>
  <c r="EC22" i="1"/>
  <c r="DP55" i="1"/>
  <c r="P99" i="1"/>
  <c r="CH22" i="1"/>
  <c r="AY55" i="1"/>
  <c r="EP18" i="1"/>
  <c r="DF14" i="6" l="1"/>
  <c r="DF140" i="7"/>
  <c r="DT14" i="6"/>
  <c r="DT140" i="7"/>
  <c r="J150" i="7" s="1"/>
  <c r="DA14" i="6"/>
  <c r="DA140" i="7"/>
  <c r="FM140" i="7"/>
  <c r="DQ84" i="1"/>
  <c r="DQ18" i="1" s="1"/>
  <c r="DO14" i="6"/>
  <c r="DO140" i="7"/>
  <c r="J144" i="7" s="1"/>
  <c r="DE14" i="6"/>
  <c r="DE140" i="7"/>
  <c r="DN14" i="6"/>
  <c r="DN140" i="7"/>
  <c r="J143" i="7" s="1"/>
  <c r="DH14" i="6"/>
  <c r="DH140" i="7"/>
  <c r="FR14" i="6"/>
  <c r="Q140" i="7"/>
  <c r="F95" i="1"/>
  <c r="F81" i="1"/>
  <c r="Y84" i="1"/>
  <c r="F110" i="1" s="1"/>
  <c r="P110" i="1"/>
  <c r="P81" i="1"/>
  <c r="FS55" i="1"/>
  <c r="FS22" i="1" s="1"/>
  <c r="DQ22" i="1"/>
  <c r="CC22" i="1"/>
  <c r="EL55" i="1"/>
  <c r="AR55" i="1"/>
  <c r="AX18" i="1"/>
  <c r="F91" i="1"/>
  <c r="DG55" i="1"/>
  <c r="DI84" i="1"/>
  <c r="DI22" i="1"/>
  <c r="P67" i="1"/>
  <c r="AY22" i="1"/>
  <c r="AY84" i="1"/>
  <c r="F63" i="1"/>
  <c r="AU22" i="1"/>
  <c r="F74" i="1"/>
  <c r="H16" i="2" s="1"/>
  <c r="H18" i="2" s="1"/>
  <c r="AU84" i="1"/>
  <c r="EN22" i="1"/>
  <c r="EN84" i="1"/>
  <c r="P60" i="1"/>
  <c r="AV22" i="1"/>
  <c r="F60" i="1"/>
  <c r="AV84" i="1"/>
  <c r="EQ22" i="1"/>
  <c r="P63" i="1"/>
  <c r="EQ84" i="1"/>
  <c r="S18" i="1"/>
  <c r="F99" i="1"/>
  <c r="AT22" i="1"/>
  <c r="AT84" i="1"/>
  <c r="F73" i="1"/>
  <c r="F16" i="2" s="1"/>
  <c r="F18" i="2" s="1"/>
  <c r="DP22" i="1"/>
  <c r="P80" i="1"/>
  <c r="DP84" i="1"/>
  <c r="Y18" i="1"/>
  <c r="EO22" i="1"/>
  <c r="P61" i="1"/>
  <c r="EO84" i="1"/>
  <c r="DH18" i="1"/>
  <c r="P87" i="1"/>
  <c r="AW22" i="1"/>
  <c r="F61" i="1"/>
  <c r="AW84" i="1"/>
  <c r="O22" i="1"/>
  <c r="O84" i="1"/>
  <c r="F57" i="1"/>
  <c r="P18" i="1"/>
  <c r="F87" i="1"/>
  <c r="EM22" i="1"/>
  <c r="EM84" i="1"/>
  <c r="P74" i="1"/>
  <c r="W16" i="2" s="1"/>
  <c r="W18" i="2" s="1"/>
  <c r="AS22" i="1"/>
  <c r="F72" i="1"/>
  <c r="E16" i="2" s="1"/>
  <c r="AS84" i="1"/>
  <c r="FT22" i="1"/>
  <c r="EK55" i="1"/>
  <c r="X22" i="1"/>
  <c r="F80" i="1"/>
  <c r="X84" i="1"/>
  <c r="AR22" i="1" l="1"/>
  <c r="G8" i="1"/>
  <c r="DG84" i="1"/>
  <c r="DG18" i="1" s="1"/>
  <c r="CY14" i="6"/>
  <c r="CY140" i="7"/>
  <c r="EL22" i="1"/>
  <c r="DR14" i="6"/>
  <c r="DR140" i="7"/>
  <c r="J148" i="7" s="1"/>
  <c r="H145" i="7"/>
  <c r="H152" i="7" s="1"/>
  <c r="I37" i="7" s="1"/>
  <c r="H140" i="7"/>
  <c r="DU14" i="6"/>
  <c r="DQ14" i="6"/>
  <c r="DU140" i="7"/>
  <c r="DQ140" i="7"/>
  <c r="J147" i="7" s="1"/>
  <c r="DG22" i="1"/>
  <c r="EJ55" i="1"/>
  <c r="P57" i="1"/>
  <c r="EL84" i="1"/>
  <c r="EL18" i="1" s="1"/>
  <c r="P73" i="1"/>
  <c r="U16" i="2" s="1"/>
  <c r="U18" i="2" s="1"/>
  <c r="F82" i="1"/>
  <c r="AR84" i="1"/>
  <c r="F111" i="1" s="1"/>
  <c r="P96" i="1"/>
  <c r="DI18" i="1"/>
  <c r="X18" i="1"/>
  <c r="F109" i="1"/>
  <c r="EO18" i="1"/>
  <c r="P90" i="1"/>
  <c r="AT18" i="1"/>
  <c r="F102" i="1"/>
  <c r="EQ18" i="1"/>
  <c r="P92" i="1"/>
  <c r="AS18" i="1"/>
  <c r="F101" i="1"/>
  <c r="EM18" i="1"/>
  <c r="P103" i="1"/>
  <c r="O18" i="1"/>
  <c r="F86" i="1"/>
  <c r="DP18" i="1"/>
  <c r="P109" i="1"/>
  <c r="E18" i="2"/>
  <c r="I16" i="2"/>
  <c r="I18" i="2" s="1"/>
  <c r="EN18" i="1"/>
  <c r="P89" i="1"/>
  <c r="EK22" i="1"/>
  <c r="EK84" i="1"/>
  <c r="P72" i="1"/>
  <c r="T16" i="2" s="1"/>
  <c r="AW18" i="1"/>
  <c r="F90" i="1"/>
  <c r="AV18" i="1"/>
  <c r="F89" i="1"/>
  <c r="AU18" i="1"/>
  <c r="F103" i="1"/>
  <c r="AY18" i="1"/>
  <c r="F92" i="1"/>
  <c r="P86" i="1" l="1"/>
  <c r="EJ22" i="1"/>
  <c r="DP14" i="6"/>
  <c r="DP140" i="7"/>
  <c r="P102" i="1"/>
  <c r="AR18" i="1"/>
  <c r="P82" i="1"/>
  <c r="EJ84" i="1"/>
  <c r="T18" i="2"/>
  <c r="X16" i="2"/>
  <c r="X18" i="2" s="1"/>
  <c r="EK18" i="1"/>
  <c r="P101" i="1"/>
  <c r="J140" i="7" l="1"/>
  <c r="J145" i="7"/>
  <c r="J152" i="7" s="1"/>
  <c r="P111" i="1"/>
  <c r="EJ18" i="1"/>
  <c r="J37" i="7" l="1"/>
  <c r="J153" i="7"/>
  <c r="J154" i="7" s="1"/>
  <c r="E26" i="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<sst xmlns="http://schemas.openxmlformats.org/spreadsheetml/2006/main" count="3620" uniqueCount="380">
  <si>
    <t>Smeta.RU  (495) 974-1589</t>
  </si>
  <si>
    <t>_PS_</t>
  </si>
  <si>
    <t>Smeta.RU</t>
  </si>
  <si>
    <t/>
  </si>
  <si>
    <t>Техническое перевооружение ТП,РП. Замена оборудования РУ 6/10 кВ. КСО 298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</si>
  <si>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</si>
  <si>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</si>
  <si>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</si>
  <si>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</si>
  <si>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</si>
  <si>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</si>
  <si>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</si>
  <si>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</si>
  <si>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</si>
  <si>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 (демонтаж)</t>
  </si>
  <si>
    <t>ШТ</t>
  </si>
  <si>
    <t>ФЕРм-2001, м08-01-084-04,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</si>
  <si>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</si>
  <si>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</si>
  <si>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</si>
  <si>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</si>
  <si>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</si>
  <si>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</si>
  <si>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</si>
  <si>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</si>
  <si>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</si>
  <si>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</si>
  <si>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</si>
  <si>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</si>
  <si>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</si>
  <si>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</si>
  <si>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</si>
  <si>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</si>
  <si>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</si>
  <si>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</si>
  <si>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</si>
  <si>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</si>
  <si>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</si>
  <si>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</si>
  <si>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</si>
  <si>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6</t>
  </si>
  <si>
    <t>7</t>
  </si>
  <si>
    <t>8</t>
  </si>
  <si>
    <t>9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</si>
  <si>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</si>
  <si>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</si>
  <si>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</si>
  <si>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</si>
  <si>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</si>
  <si>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</si>
  <si>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</si>
  <si>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</si>
  <si>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</si>
  <si>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</si>
  <si>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</si>
  <si>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12</t>
  </si>
  <si>
    <t>Прайс-лист</t>
  </si>
  <si>
    <t>Камера КСО 298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</si>
  <si>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</si>
  <si>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</si>
  <si>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</si>
  <si>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</si>
  <si>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</si>
  <si>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[55 000 /  7,5]</t>
  </si>
  <si>
    <t>13</t>
  </si>
  <si>
    <t>Полоса СТ3 40х4</t>
  </si>
  <si>
    <t>кг</t>
  </si>
  <si>
    <t>[59,16 /  7,5]</t>
  </si>
  <si>
    <t>14</t>
  </si>
  <si>
    <t>Уголок 50х50х5</t>
  </si>
  <si>
    <t>[43,78 /  7,5]</t>
  </si>
  <si>
    <t>15</t>
  </si>
  <si>
    <t>Шина алюминиевая АД31</t>
  </si>
  <si>
    <t>[457,63 /  7,5]</t>
  </si>
  <si>
    <t>16</t>
  </si>
  <si>
    <t>Выключатель ВВ\TEL</t>
  </si>
  <si>
    <t>[200 100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</si>
  <si>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</si>
  <si>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</si>
  <si>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</si>
  <si>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</si>
  <si>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</si>
  <si>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</si>
  <si>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</si>
  <si>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</si>
  <si>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</si>
  <si>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</si>
  <si>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</si>
  <si>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</si>
  <si>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</si>
  <si>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</si>
  <si>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</si>
  <si>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</si>
  <si>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</si>
  <si>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</si>
  <si>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</si>
  <si>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</si>
  <si>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</si>
  <si>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</si>
  <si>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</si>
  <si>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</si>
  <si>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</si>
  <si>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</si>
  <si>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</si>
  <si>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</si>
  <si>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</si>
  <si>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</si>
  <si>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</si>
  <si>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</si>
  <si>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</si>
  <si>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</si>
  <si>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</si>
  <si>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</si>
  <si>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</si>
  <si>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</si>
  <si>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</si>
  <si>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</si>
  <si>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</si>
  <si>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</si>
  <si>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</si>
  <si>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</si>
  <si>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</si>
  <si>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</si>
  <si>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</si>
  <si>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</si>
  <si>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</si>
  <si>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</si>
  <si>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</si>
  <si>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</si>
  <si>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</si>
  <si>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</si>
  <si>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</si>
  <si>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</si>
  <si>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</si>
  <si>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</si>
  <si>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</si>
  <si>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</si>
  <si>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</si>
  <si>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</si>
  <si>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</si>
  <si>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</si>
  <si>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</si>
  <si>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</si>
  <si>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</si>
  <si>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</si>
  <si>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</si>
  <si>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</si>
  <si>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</si>
  <si>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</si>
  <si>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</si>
  <si>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</si>
  <si>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</si>
  <si>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</si>
  <si>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</si>
  <si>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</si>
  <si>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</si>
  <si>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</si>
  <si>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</si>
  <si>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</si>
  <si>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</si>
  <si>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</si>
  <si>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</si>
  <si>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</si>
  <si>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</si>
  <si>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</si>
  <si>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</si>
  <si>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</si>
  <si>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</si>
  <si>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</si>
  <si>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</si>
  <si>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</si>
  <si>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</si>
  <si>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</si>
  <si>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</si>
  <si>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</si>
  <si>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</si>
  <si>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</si>
  <si>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</si>
  <si>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</si>
  <si>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</si>
  <si>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</si>
  <si>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</si>
  <si>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</si>
  <si>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</si>
  <si>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</si>
  <si>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</si>
  <si>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</si>
  <si>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</si>
  <si>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</si>
  <si>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</si>
  <si>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</si>
  <si>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</si>
  <si>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</si>
  <si>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</si>
  <si>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</si>
  <si>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</si>
  <si>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</si>
  <si>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</si>
  <si>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</si>
  <si>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</si>
  <si>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</si>
  <si>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</si>
  <si>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</si>
  <si>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</si>
  <si>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</si>
  <si>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</si>
  <si>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</si>
  <si>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</si>
  <si>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</si>
  <si>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</si>
  <si>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</si>
  <si>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</si>
  <si>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</si>
  <si>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</si>
  <si>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</si>
  <si>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</si>
  <si>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</si>
  <si>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</si>
  <si>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</si>
  <si>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</si>
  <si>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</si>
  <si>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</si>
  <si>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</si>
  <si>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</si>
  <si>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</si>
  <si>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</si>
  <si>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</si>
  <si>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</si>
  <si>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</si>
  <si>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</si>
  <si>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</si>
  <si>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</si>
  <si>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</si>
  <si>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</si>
  <si>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</si>
  <si>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</si>
  <si>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</si>
  <si>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</si>
  <si>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</si>
  <si>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</si>
  <si>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</si>
  <si>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</si>
  <si>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</si>
  <si>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</si>
  <si>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</si>
  <si>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</si>
  <si>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</si>
  <si>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</si>
  <si>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</si>
  <si>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</si>
  <si>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</si>
  <si>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</si>
  <si>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</si>
  <si>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</si>
  <si>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</si>
  <si>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</si>
  <si>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</si>
  <si>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</si>
  <si>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</si>
  <si>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</si>
  <si>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</si>
  <si>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</si>
  <si>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</si>
  <si>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</si>
  <si>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</si>
  <si>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</si>
  <si>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</si>
  <si>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</si>
  <si>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</si>
  <si>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</si>
  <si>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</si>
  <si>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</si>
  <si>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</si>
  <si>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</si>
  <si>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</si>
  <si>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</si>
  <si>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</si>
  <si>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</si>
  <si>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</si>
  <si>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</si>
  <si>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</si>
  <si>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</si>
  <si>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</si>
  <si>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</si>
  <si>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</si>
  <si>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</si>
  <si>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</si>
  <si>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</si>
  <si>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</si>
  <si>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</si>
  <si>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</si>
  <si>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</si>
  <si>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</si>
  <si>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</si>
  <si>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</si>
  <si>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</si>
  <si>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</si>
  <si>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</si>
  <si>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</si>
  <si>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</si>
  <si>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</si>
  <si>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</si>
  <si>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</si>
  <si>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</si>
  <si>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</si>
  <si>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</si>
  <si>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</si>
  <si>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</si>
  <si>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</si>
  <si>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</si>
  <si>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</si>
  <si>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</si>
  <si>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</si>
  <si>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</si>
  <si>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</si>
  <si>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</si>
  <si>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</si>
  <si>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</si>
  <si>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</si>
  <si>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</si>
  <si>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</si>
  <si>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</si>
  <si>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</si>
  <si>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</si>
  <si>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</si>
  <si>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</si>
  <si>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</si>
  <si>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</si>
  <si>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</si>
  <si>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</si>
  <si>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</si>
  <si>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</si>
  <si>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</si>
  <si>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</si>
  <si>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</si>
  <si>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</si>
  <si>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</si>
  <si>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</si>
  <si>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</si>
  <si>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</si>
  <si>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</si>
  <si>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</si>
  <si>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</si>
  <si>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</si>
  <si>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</si>
  <si>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</si>
  <si>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</si>
  <si>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</si>
  <si>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</si>
  <si>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</si>
  <si>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</si>
  <si>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[55 000 /  7,5] = 7333.33</t>
  </si>
  <si>
    <t xml:space="preserve">   [59,16 /  7,5] = 7.89</t>
  </si>
  <si>
    <t xml:space="preserve">   [43,78 /  7,5] = 5.84</t>
  </si>
  <si>
    <t xml:space="preserve">   [457,63 /  7,5] = 61.02</t>
  </si>
  <si>
    <t xml:space="preserve">   [200 100 /  7,5] = 26680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</si>
  <si>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</si>
  <si>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</si>
  <si>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</si>
  <si>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</si>
  <si>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</si>
  <si>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</si>
  <si>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</si>
  <si>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</si>
  <si>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</si>
  <si>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</si>
  <si>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</si>
  <si>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</si>
  <si>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</si>
  <si>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</si>
  <si>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</si>
  <si>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</si>
  <si>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</si>
  <si>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</si>
  <si>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</si>
  <si>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</si>
  <si>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</si>
  <si>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</si>
  <si>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</si>
  <si>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Замена оборудования РУ 6/10 кВ. КСО 298 с 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</si>
</sst>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74"/>
  <sheetViews>
    <sheetView tabSelected="1" zoomScale="102" zoomScaleNormal="102" workbookViewId="0">
      <selection activeCell="O31" sqref="O31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8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2.7109375" style="127" customWidth="1"/>
    <col min="8" max="9" width="8.7109375" style="127" customWidth="1"/>
    <col min="10" max="10" width="12.7109375" style="127" customWidth="1"/>
    <col min="11" max="11" width="10.7109375" style="127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3" customFormat="1" ht="11.25" x14ac:dyDescent="0.2">
      <c r="A1" s="13" t="s">
        <v>281</v>
      </c>
    </row>
    <row r="2" spans="1:255" hidden="1" outlineLevel="1" x14ac:dyDescent="0.2">
      <c r="H2" s="121" t="s">
        <v>282</v>
      </c>
      <c r="I2" s="121"/>
      <c r="J2" s="121"/>
      <c r="K2" s="121"/>
    </row>
    <row r="3" spans="1:255" hidden="1" outlineLevel="1" x14ac:dyDescent="0.2">
      <c r="H3" s="121" t="s">
        <v>283</v>
      </c>
      <c r="I3" s="121"/>
      <c r="J3" s="121"/>
      <c r="K3" s="121"/>
    </row>
    <row r="4" spans="1:255" hidden="1" outlineLevel="1" x14ac:dyDescent="0.2">
      <c r="H4" s="121" t="s">
        <v>284</v>
      </c>
      <c r="I4" s="121"/>
      <c r="J4" s="121"/>
      <c r="K4" s="121"/>
    </row>
    <row r="5" spans="1:255" s="12" customFormat="1" ht="11.25" hidden="1" outlineLevel="1" x14ac:dyDescent="0.2">
      <c r="J5" s="122" t="s">
        <v>285</v>
      </c>
      <c r="K5" s="123"/>
    </row>
    <row r="6" spans="1:255" s="14" customFormat="1" ht="9.75" hidden="1" outlineLevel="1" x14ac:dyDescent="0.2">
      <c r="I6" s="15" t="s">
        <v>286</v>
      </c>
      <c r="J6" s="124" t="s">
        <v>287</v>
      </c>
      <c r="K6" s="125"/>
    </row>
    <row r="7" spans="1:255" hidden="1" outlineLevel="1" x14ac:dyDescent="0.2">
      <c r="A7" s="16" t="s">
        <v>288</v>
      </c>
      <c r="B7" s="128"/>
      <c r="C7" s="126"/>
      <c r="D7" s="126"/>
      <c r="E7" s="126"/>
      <c r="F7" s="126"/>
      <c r="G7" s="126"/>
      <c r="I7" s="15" t="s">
        <v>289</v>
      </c>
      <c r="J7" s="116"/>
      <c r="K7" s="129"/>
      <c r="BR7" s="17">
        <f>C7</f>
        <v>0</v>
      </c>
      <c r="IU7" s="18"/>
    </row>
    <row r="8" spans="1:255" hidden="1" outlineLevel="1" x14ac:dyDescent="0.2">
      <c r="A8" s="16" t="s">
        <v>290</v>
      </c>
      <c r="B8" s="128"/>
      <c r="C8" s="120"/>
      <c r="D8" s="120"/>
      <c r="E8" s="120"/>
      <c r="F8" s="120"/>
      <c r="G8" s="120"/>
      <c r="I8" s="15" t="s">
        <v>289</v>
      </c>
      <c r="J8" s="116"/>
      <c r="K8" s="129"/>
      <c r="BR8" s="17">
        <f>C8</f>
        <v>0</v>
      </c>
      <c r="IU8" s="18"/>
    </row>
    <row r="9" spans="1:255" hidden="1" outlineLevel="1" x14ac:dyDescent="0.2">
      <c r="A9" s="16" t="s">
        <v>291</v>
      </c>
      <c r="B9" s="128"/>
      <c r="C9" s="120"/>
      <c r="D9" s="120"/>
      <c r="E9" s="120"/>
      <c r="F9" s="120"/>
      <c r="G9" s="120"/>
      <c r="I9" s="15" t="s">
        <v>289</v>
      </c>
      <c r="J9" s="116"/>
      <c r="K9" s="129"/>
      <c r="BR9" s="17">
        <f>C9</f>
        <v>0</v>
      </c>
      <c r="IU9" s="18"/>
    </row>
    <row r="10" spans="1:255" hidden="1" outlineLevel="1" x14ac:dyDescent="0.2">
      <c r="A10" s="16" t="s">
        <v>292</v>
      </c>
      <c r="B10" s="128"/>
      <c r="C10" s="120"/>
      <c r="D10" s="120"/>
      <c r="E10" s="120"/>
      <c r="F10" s="120"/>
      <c r="G10" s="120"/>
      <c r="I10" s="15" t="s">
        <v>289</v>
      </c>
      <c r="J10" s="116"/>
      <c r="K10" s="129"/>
      <c r="BR10" s="17">
        <f>C10</f>
        <v>0</v>
      </c>
      <c r="IU10" s="18"/>
    </row>
    <row r="11" spans="1:255" hidden="1" outlineLevel="1" x14ac:dyDescent="0.2">
      <c r="A11" s="16" t="s">
        <v>293</v>
      </c>
      <c r="C11" s="115"/>
      <c r="D11" s="115"/>
      <c r="E11" s="115"/>
      <c r="F11" s="115"/>
      <c r="G11" s="115"/>
      <c r="J11" s="116"/>
      <c r="K11" s="117"/>
      <c r="BS11" s="20">
        <f>C11</f>
        <v>0</v>
      </c>
      <c r="IU11" s="18"/>
    </row>
    <row r="12" spans="1:255" ht="25.5" hidden="1" outlineLevel="1" x14ac:dyDescent="0.2">
      <c r="A12" s="16" t="s">
        <v>294</v>
      </c>
      <c r="C12" s="115" t="s">
        <v>4</v>
      </c>
      <c r="D12" s="115"/>
      <c r="E12" s="115"/>
      <c r="F12" s="115"/>
      <c r="G12" s="115"/>
      <c r="J12" s="116"/>
      <c r="K12" s="117"/>
      <c r="BS12" s="20" t="str">
        <f>C12</f>
        <v>Техническое перевооружение ТП,РП. Замена оборудования РУ 6/10 кВ. КСО 298</v>
      </c>
      <c r="IU12" s="18"/>
    </row>
    <row r="13" spans="1:255" hidden="1" outlineLevel="1" x14ac:dyDescent="0.2">
      <c r="A13" s="16" t="s">
        <v>295</v>
      </c>
      <c r="C13" s="118" t="s">
        <v>296</v>
      </c>
      <c r="D13" s="119"/>
      <c r="E13" s="119"/>
      <c r="F13" s="119"/>
      <c r="G13" s="119"/>
      <c r="I13" s="15" t="s">
        <v>297</v>
      </c>
      <c r="J13" s="116"/>
      <c r="K13" s="117"/>
      <c r="BS13" s="21" t="str">
        <f>C13</f>
        <v xml:space="preserve"> </v>
      </c>
      <c r="IU13" s="18"/>
    </row>
    <row r="14" spans="1:255" hidden="1" outlineLevel="1" x14ac:dyDescent="0.2">
      <c r="G14" s="105" t="s">
        <v>298</v>
      </c>
      <c r="H14" s="105"/>
      <c r="I14" s="22" t="s">
        <v>299</v>
      </c>
      <c r="J14" s="106"/>
      <c r="K14" s="107"/>
      <c r="BW14" s="24">
        <f>J14</f>
        <v>0</v>
      </c>
      <c r="IU14" s="18"/>
    </row>
    <row r="15" spans="1:255" hidden="1" outlineLevel="1" x14ac:dyDescent="0.2">
      <c r="I15" s="23" t="s">
        <v>300</v>
      </c>
      <c r="J15" s="108"/>
      <c r="K15" s="109"/>
    </row>
    <row r="16" spans="1:255" s="14" customFormat="1" ht="11.25" hidden="1" outlineLevel="1" x14ac:dyDescent="0.2">
      <c r="I16" s="15" t="s">
        <v>301</v>
      </c>
      <c r="J16" s="110"/>
      <c r="K16" s="111"/>
    </row>
    <row r="17" spans="1:255" hidden="1" outlineLevel="1" x14ac:dyDescent="0.2"/>
    <row r="18" spans="1:255" hidden="1" outlineLevel="1" x14ac:dyDescent="0.2">
      <c r="G18" s="112" t="s">
        <v>302</v>
      </c>
      <c r="H18" s="112" t="s">
        <v>303</v>
      </c>
      <c r="I18" s="112" t="s">
        <v>304</v>
      </c>
      <c r="J18" s="114"/>
    </row>
    <row r="19" spans="1:255" ht="13.5" hidden="1" outlineLevel="1" thickBot="1" x14ac:dyDescent="0.25">
      <c r="G19" s="113"/>
      <c r="H19" s="113"/>
      <c r="I19" s="25" t="s">
        <v>305</v>
      </c>
      <c r="J19" s="26" t="s">
        <v>306</v>
      </c>
    </row>
    <row r="20" spans="1:255" ht="19.5" hidden="1" outlineLevel="1" thickBot="1" x14ac:dyDescent="0.35">
      <c r="C20" s="97" t="s">
        <v>307</v>
      </c>
      <c r="D20" s="97"/>
      <c r="E20" s="97"/>
      <c r="F20" s="97"/>
      <c r="G20" s="27"/>
      <c r="H20" s="28"/>
      <c r="I20" s="29"/>
      <c r="J20" s="30"/>
      <c r="K20" s="31"/>
    </row>
    <row r="21" spans="1:255" ht="15.75" hidden="1" outlineLevel="1" x14ac:dyDescent="0.25">
      <c r="C21" s="101" t="s">
        <v>308</v>
      </c>
      <c r="D21" s="101"/>
      <c r="E21" s="101"/>
      <c r="F21" s="101"/>
    </row>
    <row r="22" spans="1:255" hidden="1" outlineLevel="1" x14ac:dyDescent="0.2">
      <c r="C22" s="102"/>
      <c r="D22" s="130"/>
      <c r="E22" s="130"/>
      <c r="F22" s="130"/>
    </row>
    <row r="23" spans="1:255" hidden="1" outlineLevel="1" x14ac:dyDescent="0.2">
      <c r="C23" s="103"/>
      <c r="D23" s="131"/>
      <c r="E23" s="131"/>
      <c r="F23" s="131"/>
      <c r="BU23" s="17">
        <f>A23</f>
        <v>0</v>
      </c>
      <c r="IU23" s="18"/>
    </row>
    <row r="24" spans="1:255" hidden="1" outlineLevel="1" x14ac:dyDescent="0.2">
      <c r="A24" s="14" t="s">
        <v>309</v>
      </c>
    </row>
    <row r="25" spans="1:255" hidden="1" outlineLevel="1" x14ac:dyDescent="0.2">
      <c r="A25" s="14" t="s">
        <v>310</v>
      </c>
    </row>
    <row r="26" spans="1:255" hidden="1" outlineLevel="1" x14ac:dyDescent="0.2">
      <c r="A26" s="14" t="s">
        <v>311</v>
      </c>
      <c r="B26" s="14"/>
      <c r="C26" s="14"/>
      <c r="D26" s="14"/>
      <c r="E26" s="104">
        <f>J152/1000</f>
        <v>309.59244999999999</v>
      </c>
      <c r="F26" s="104"/>
      <c r="G26" s="14" t="s">
        <v>312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82" t="s">
        <v>313</v>
      </c>
    </row>
    <row r="29" spans="1:255" outlineLevel="1" x14ac:dyDescent="0.2">
      <c r="A29" s="16" t="s">
        <v>293</v>
      </c>
      <c r="C29" s="95"/>
      <c r="D29" s="95"/>
      <c r="E29" s="95"/>
      <c r="F29" s="95"/>
      <c r="G29" s="95"/>
      <c r="H29" s="95"/>
      <c r="I29" s="95"/>
      <c r="J29" s="95"/>
      <c r="K29" s="95"/>
      <c r="BT29" s="32">
        <f>C29</f>
        <v>0</v>
      </c>
      <c r="IU29" s="18"/>
    </row>
    <row r="30" spans="1:255" outlineLevel="1" x14ac:dyDescent="0.2">
      <c r="A30" s="16" t="s">
        <v>294</v>
      </c>
      <c r="C30" s="95" t="s">
        <v>379</v>
      </c>
      <c r="D30" s="95"/>
      <c r="E30" s="95"/>
      <c r="F30" s="95"/>
      <c r="G30" s="95"/>
      <c r="H30" s="95"/>
      <c r="I30" s="95"/>
      <c r="J30" s="95"/>
      <c r="K30" s="95"/>
      <c r="BT30" s="32" t="str">
        <f>C30</f>
        <v>Замена оборудования РУ 6/10 кВ. КСО 298 с ВВ</v>
      </c>
      <c r="IU30" s="18"/>
    </row>
    <row r="31" spans="1:255" outlineLevel="1" x14ac:dyDescent="0.2">
      <c r="A31" s="16" t="s">
        <v>295</v>
      </c>
      <c r="C31" s="96" t="s">
        <v>314</v>
      </c>
      <c r="D31" s="95"/>
      <c r="E31" s="95"/>
      <c r="F31" s="95"/>
      <c r="G31" s="95"/>
      <c r="H31" s="95"/>
      <c r="I31" s="95"/>
      <c r="J31" s="95"/>
      <c r="K31" s="95"/>
      <c r="BT31" s="33" t="str">
        <f>C31</f>
        <v xml:space="preserve">  </v>
      </c>
      <c r="IU31" s="18"/>
    </row>
    <row r="32" spans="1:255" outlineLevel="1" x14ac:dyDescent="0.2"/>
    <row r="33" spans="1:255" ht="18.75" outlineLevel="1" x14ac:dyDescent="0.3">
      <c r="A33" s="97" t="s">
        <v>315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255" outlineLevel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BV34" s="20">
        <f>A34</f>
        <v>0</v>
      </c>
      <c r="IU34" s="18"/>
    </row>
    <row r="35" spans="1:255" outlineLevel="1" x14ac:dyDescent="0.2">
      <c r="A35" s="16" t="s">
        <v>316</v>
      </c>
      <c r="C35" s="95"/>
      <c r="D35" s="95"/>
      <c r="E35" s="95"/>
      <c r="F35" s="95"/>
      <c r="G35" s="95"/>
      <c r="H35" s="95"/>
      <c r="I35" s="95"/>
      <c r="J35" s="95"/>
      <c r="K35" s="95"/>
      <c r="BT35" s="32">
        <f>C35</f>
        <v>0</v>
      </c>
      <c r="IU35" s="18"/>
    </row>
    <row r="36" spans="1:255" outlineLevel="1" x14ac:dyDescent="0.2">
      <c r="I36" s="34" t="s">
        <v>359</v>
      </c>
      <c r="J36" s="34" t="s">
        <v>317</v>
      </c>
    </row>
    <row r="37" spans="1:255" outlineLevel="1" x14ac:dyDescent="0.2">
      <c r="G37" s="13" t="s">
        <v>318</v>
      </c>
      <c r="H37" s="13"/>
      <c r="I37" s="35">
        <f>H152/1000</f>
        <v>37.88955</v>
      </c>
      <c r="J37" s="35">
        <f>J152/1000</f>
        <v>309.59244999999999</v>
      </c>
      <c r="K37" s="13" t="s">
        <v>319</v>
      </c>
    </row>
    <row r="38" spans="1:255" outlineLevel="1" x14ac:dyDescent="0.2">
      <c r="G38" s="12" t="s">
        <v>320</v>
      </c>
      <c r="H38" s="12"/>
      <c r="I38" s="36">
        <f>(EW140+EY140)/1000</f>
        <v>1.0792200000000001</v>
      </c>
      <c r="J38" s="36">
        <f>(CZ140+DB140)/1000</f>
        <v>19.749790000000001</v>
      </c>
      <c r="K38" s="12" t="s">
        <v>319</v>
      </c>
    </row>
    <row r="39" spans="1:255" outlineLevel="1" x14ac:dyDescent="0.2">
      <c r="G39" s="12" t="s">
        <v>321</v>
      </c>
      <c r="H39" s="12"/>
      <c r="I39" s="36">
        <f>ET140</f>
        <v>96.34920000000001</v>
      </c>
      <c r="J39" s="36">
        <f>CW140</f>
        <v>96.34920000000001</v>
      </c>
      <c r="K39" s="12" t="s">
        <v>322</v>
      </c>
    </row>
    <row r="40" spans="1:255" outlineLevel="1" x14ac:dyDescent="0.2">
      <c r="A40" s="14" t="s">
        <v>309</v>
      </c>
    </row>
    <row r="41" spans="1:255" ht="13.5" outlineLevel="1" thickBot="1" x14ac:dyDescent="0.25">
      <c r="A41" s="14" t="s">
        <v>310</v>
      </c>
    </row>
    <row r="42" spans="1:255" x14ac:dyDescent="0.2">
      <c r="A42" s="99" t="s">
        <v>323</v>
      </c>
      <c r="B42" s="91" t="s">
        <v>324</v>
      </c>
      <c r="C42" s="91" t="s">
        <v>325</v>
      </c>
      <c r="D42" s="91" t="s">
        <v>326</v>
      </c>
      <c r="E42" s="91" t="s">
        <v>327</v>
      </c>
      <c r="F42" s="91" t="s">
        <v>328</v>
      </c>
      <c r="G42" s="91" t="s">
        <v>329</v>
      </c>
      <c r="H42" s="91" t="s">
        <v>330</v>
      </c>
      <c r="I42" s="91" t="s">
        <v>331</v>
      </c>
      <c r="J42" s="91" t="s">
        <v>332</v>
      </c>
      <c r="K42" s="93" t="s">
        <v>333</v>
      </c>
    </row>
    <row r="43" spans="1:255" x14ac:dyDescent="0.2">
      <c r="A43" s="100"/>
      <c r="B43" s="92"/>
      <c r="C43" s="92"/>
      <c r="D43" s="92"/>
      <c r="E43" s="92"/>
      <c r="F43" s="92"/>
      <c r="G43" s="92"/>
      <c r="H43" s="92"/>
      <c r="I43" s="92"/>
      <c r="J43" s="92"/>
      <c r="K43" s="94"/>
    </row>
    <row r="44" spans="1:255" x14ac:dyDescent="0.2">
      <c r="A44" s="100"/>
      <c r="B44" s="92"/>
      <c r="C44" s="92"/>
      <c r="D44" s="92"/>
      <c r="E44" s="92"/>
      <c r="F44" s="92"/>
      <c r="G44" s="92"/>
      <c r="H44" s="92"/>
      <c r="I44" s="92"/>
      <c r="J44" s="92"/>
      <c r="K44" s="94"/>
    </row>
    <row r="45" spans="1:255" ht="13.5" thickBot="1" x14ac:dyDescent="0.25">
      <c r="A45" s="100"/>
      <c r="B45" s="92"/>
      <c r="C45" s="92"/>
      <c r="D45" s="92"/>
      <c r="E45" s="92"/>
      <c r="F45" s="92"/>
      <c r="G45" s="92"/>
      <c r="H45" s="92"/>
      <c r="I45" s="92"/>
      <c r="J45" s="92"/>
      <c r="K45" s="94"/>
    </row>
    <row r="46" spans="1:255" ht="13.5" thickBot="1" x14ac:dyDescent="0.25">
      <c r="A46" s="37">
        <v>1</v>
      </c>
      <c r="B46" s="37">
        <v>2</v>
      </c>
      <c r="C46" s="37">
        <v>3</v>
      </c>
      <c r="D46" s="37">
        <v>4</v>
      </c>
      <c r="E46" s="37">
        <v>5</v>
      </c>
      <c r="F46" s="37">
        <v>6</v>
      </c>
      <c r="G46" s="37">
        <v>7</v>
      </c>
      <c r="H46" s="37">
        <v>8</v>
      </c>
      <c r="I46" s="37">
        <v>9</v>
      </c>
      <c r="J46" s="37">
        <v>10</v>
      </c>
      <c r="K46" s="37">
        <v>11</v>
      </c>
    </row>
    <row r="47" spans="1:255" ht="36" x14ac:dyDescent="0.2">
      <c r="A47" s="38">
        <v>1</v>
      </c>
      <c r="B47" s="44" t="s">
        <v>13</v>
      </c>
      <c r="C47" s="39" t="s">
        <v>14</v>
      </c>
      <c r="D47" s="40" t="s">
        <v>15</v>
      </c>
      <c r="E47" s="41">
        <v>1</v>
      </c>
      <c r="F47" s="42">
        <f>Source!AK25</f>
        <v>326.15999999999997</v>
      </c>
      <c r="G47" s="132" t="s">
        <v>23</v>
      </c>
      <c r="H47" s="42">
        <f>Source!AB25</f>
        <v>182.55</v>
      </c>
      <c r="I47" s="42"/>
      <c r="J47" s="133"/>
      <c r="K47" s="4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48"/>
      <c r="B48" s="45"/>
      <c r="C48" s="45" t="s">
        <v>336</v>
      </c>
      <c r="D48" s="46"/>
      <c r="E48" s="47"/>
      <c r="F48" s="49">
        <v>226.07</v>
      </c>
      <c r="G48" s="134" t="s">
        <v>337</v>
      </c>
      <c r="H48" s="49">
        <f>Source!AF25</f>
        <v>135.63999999999999</v>
      </c>
      <c r="I48" s="49">
        <f>T48</f>
        <v>135.63999999999999</v>
      </c>
      <c r="J48" s="134">
        <v>18.3</v>
      </c>
      <c r="K48" s="50">
        <f>U48</f>
        <v>2482.21</v>
      </c>
      <c r="O48" s="18"/>
      <c r="P48" s="18"/>
      <c r="Q48" s="18"/>
      <c r="R48" s="18"/>
      <c r="S48" s="18"/>
      <c r="T48" s="18">
        <f>ROUND(Source!AF25*Source!AV25*Source!I25,2)</f>
        <v>135.63999999999999</v>
      </c>
      <c r="U48" s="18">
        <f>Source!S25</f>
        <v>2482.21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135.63999999999999</v>
      </c>
      <c r="GK48" s="18">
        <f>T48</f>
        <v>135.63999999999999</v>
      </c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135.63999999999999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5"/>
      <c r="B49" s="52"/>
      <c r="C49" s="52" t="s">
        <v>338</v>
      </c>
      <c r="D49" s="53"/>
      <c r="E49" s="54"/>
      <c r="F49" s="56">
        <v>78.19</v>
      </c>
      <c r="G49" s="135" t="s">
        <v>337</v>
      </c>
      <c r="H49" s="56">
        <f>Source!AD25</f>
        <v>46.91</v>
      </c>
      <c r="I49" s="56">
        <f>T49</f>
        <v>46.91</v>
      </c>
      <c r="J49" s="135">
        <v>12.5</v>
      </c>
      <c r="K49" s="57">
        <f>U49</f>
        <v>586.38</v>
      </c>
      <c r="O49" s="18"/>
      <c r="P49" s="18"/>
      <c r="Q49" s="18"/>
      <c r="R49" s="18"/>
      <c r="S49" s="18"/>
      <c r="T49" s="18">
        <f>ROUND(Source!AD25*Source!AV25*Source!I25,2)</f>
        <v>46.91</v>
      </c>
      <c r="U49" s="18">
        <f>Source!Q25</f>
        <v>586.38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>
        <f>T49</f>
        <v>46.91</v>
      </c>
      <c r="GK49" s="18"/>
      <c r="GL49" s="18">
        <f>T49</f>
        <v>46.91</v>
      </c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>
        <f>T49</f>
        <v>46.91</v>
      </c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5"/>
      <c r="B50" s="52"/>
      <c r="C50" s="52" t="s">
        <v>339</v>
      </c>
      <c r="D50" s="53"/>
      <c r="E50" s="54"/>
      <c r="F50" s="56">
        <v>11.04</v>
      </c>
      <c r="G50" s="135" t="s">
        <v>337</v>
      </c>
      <c r="H50" s="56">
        <f>Source!AE25</f>
        <v>6.62</v>
      </c>
      <c r="I50" s="56">
        <f>GM50</f>
        <v>6.62</v>
      </c>
      <c r="J50" s="135">
        <v>18.3</v>
      </c>
      <c r="K50" s="57">
        <f>Source!R25</f>
        <v>121.15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>
        <f>ROUND(Source!AE25*Source!AV25*Source!I25,2)</f>
        <v>6.62</v>
      </c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5"/>
      <c r="B51" s="52"/>
      <c r="C51" s="52" t="s">
        <v>340</v>
      </c>
      <c r="D51" s="53"/>
      <c r="E51" s="54">
        <v>95</v>
      </c>
      <c r="F51" s="136" t="s">
        <v>341</v>
      </c>
      <c r="G51" s="135"/>
      <c r="H51" s="56">
        <f>ROUND((Source!AF25*Source!AV25+Source!AE25*Source!AV25)*(Source!FX25)/100,2)</f>
        <v>135.15</v>
      </c>
      <c r="I51" s="56">
        <f>T51</f>
        <v>135.15</v>
      </c>
      <c r="J51" s="135" t="s">
        <v>342</v>
      </c>
      <c r="K51" s="57">
        <f>U51</f>
        <v>2108.7199999999998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ROUND((ROUND(Source!AF25*Source!AV25*Source!I25,2)+ROUND(Source!AE25*Source!AV25*Source!I25,2))*(Source!FX25)/100,2)</f>
        <v>135.15</v>
      </c>
      <c r="U51" s="18">
        <f>Source!X25</f>
        <v>2108.7199999999998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>
        <f>T51</f>
        <v>135.15</v>
      </c>
      <c r="GZ51" s="18"/>
      <c r="HA51" s="18"/>
      <c r="HB51" s="18"/>
      <c r="HC51" s="18">
        <f>T51</f>
        <v>135.15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x14ac:dyDescent="0.2">
      <c r="A52" s="55"/>
      <c r="B52" s="52"/>
      <c r="C52" s="52" t="s">
        <v>343</v>
      </c>
      <c r="D52" s="53"/>
      <c r="E52" s="54">
        <v>65</v>
      </c>
      <c r="F52" s="136" t="s">
        <v>341</v>
      </c>
      <c r="G52" s="135"/>
      <c r="H52" s="56">
        <f>ROUND((Source!AF25*Source!AV25+Source!AE25*Source!AV25)*(Source!FY25)/100,2)</f>
        <v>92.47</v>
      </c>
      <c r="I52" s="56">
        <f>T52</f>
        <v>92.47</v>
      </c>
      <c r="J52" s="135" t="s">
        <v>344</v>
      </c>
      <c r="K52" s="57">
        <f>U52</f>
        <v>1353.75</v>
      </c>
      <c r="O52" s="18"/>
      <c r="P52" s="18"/>
      <c r="Q52" s="18"/>
      <c r="R52" s="18"/>
      <c r="S52" s="18"/>
      <c r="T52" s="18">
        <f>ROUND((ROUND(Source!AF25*Source!AV25*Source!I25,2)+ROUND(Source!AE25*Source!AV25*Source!I25,2))*(Source!FY25)/100,2)</f>
        <v>92.47</v>
      </c>
      <c r="U52" s="18">
        <f>Source!Y25</f>
        <v>1353.75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>
        <f>T52</f>
        <v>92.47</v>
      </c>
      <c r="HA52" s="18"/>
      <c r="HB52" s="18"/>
      <c r="HC52" s="18">
        <f>T52</f>
        <v>92.47</v>
      </c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3.5" thickBot="1" x14ac:dyDescent="0.25">
      <c r="A53" s="60"/>
      <c r="B53" s="61"/>
      <c r="C53" s="61" t="s">
        <v>345</v>
      </c>
      <c r="D53" s="62" t="s">
        <v>346</v>
      </c>
      <c r="E53" s="63">
        <v>23.5</v>
      </c>
      <c r="F53" s="64"/>
      <c r="G53" s="64" t="s">
        <v>337</v>
      </c>
      <c r="H53" s="64">
        <f>ROUND(Source!AH25,2)</f>
        <v>14.1</v>
      </c>
      <c r="I53" s="65">
        <f>Source!U25</f>
        <v>14.1</v>
      </c>
      <c r="J53" s="64"/>
      <c r="K53" s="66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9"/>
      <c r="B54" s="58"/>
      <c r="C54" s="58"/>
      <c r="D54" s="58"/>
      <c r="E54" s="58"/>
      <c r="F54" s="58"/>
      <c r="G54" s="58"/>
      <c r="H54" s="88">
        <f>R54</f>
        <v>410.16999999999996</v>
      </c>
      <c r="I54" s="89"/>
      <c r="J54" s="88">
        <f>S54</f>
        <v>6531.0599999999995</v>
      </c>
      <c r="K54" s="90"/>
      <c r="O54" s="18"/>
      <c r="P54" s="18"/>
      <c r="Q54" s="18"/>
      <c r="R54" s="18">
        <f>SUM(T47:T53)</f>
        <v>410.16999999999996</v>
      </c>
      <c r="S54" s="18">
        <f>SUM(U47:U53)</f>
        <v>6531.0599999999995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>
        <f>R54</f>
        <v>410.16999999999996</v>
      </c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22.5" x14ac:dyDescent="0.2">
      <c r="A55" s="67">
        <v>2</v>
      </c>
      <c r="B55" s="73" t="s">
        <v>27</v>
      </c>
      <c r="C55" s="68" t="s">
        <v>28</v>
      </c>
      <c r="D55" s="69" t="s">
        <v>15</v>
      </c>
      <c r="E55" s="70">
        <v>6</v>
      </c>
      <c r="F55" s="71">
        <f>Source!AK27</f>
        <v>109.16999999999999</v>
      </c>
      <c r="G55" s="137" t="s">
        <v>23</v>
      </c>
      <c r="H55" s="71">
        <f>Source!AB27</f>
        <v>39.270000000000003</v>
      </c>
      <c r="I55" s="71"/>
      <c r="J55" s="138"/>
      <c r="K55" s="7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48"/>
      <c r="B56" s="45"/>
      <c r="C56" s="45" t="s">
        <v>336</v>
      </c>
      <c r="D56" s="46"/>
      <c r="E56" s="47"/>
      <c r="F56" s="49">
        <v>22.13</v>
      </c>
      <c r="G56" s="134" t="s">
        <v>337</v>
      </c>
      <c r="H56" s="49">
        <f>Source!AF27</f>
        <v>13.28</v>
      </c>
      <c r="I56" s="49">
        <f>T56</f>
        <v>79.680000000000007</v>
      </c>
      <c r="J56" s="134">
        <v>18.3</v>
      </c>
      <c r="K56" s="50">
        <f>U56</f>
        <v>1458.14</v>
      </c>
      <c r="O56" s="18"/>
      <c r="P56" s="18"/>
      <c r="Q56" s="18"/>
      <c r="R56" s="18"/>
      <c r="S56" s="18"/>
      <c r="T56" s="18">
        <f>ROUND(Source!AF27*Source!AV27*Source!I27,2)</f>
        <v>79.680000000000007</v>
      </c>
      <c r="U56" s="18">
        <f>Source!S27</f>
        <v>1458.14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79.680000000000007</v>
      </c>
      <c r="GK56" s="18">
        <f>T56</f>
        <v>79.680000000000007</v>
      </c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79.680000000000007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5"/>
      <c r="B57" s="52"/>
      <c r="C57" s="52" t="s">
        <v>338</v>
      </c>
      <c r="D57" s="53"/>
      <c r="E57" s="54"/>
      <c r="F57" s="56">
        <v>43.32</v>
      </c>
      <c r="G57" s="135" t="s">
        <v>337</v>
      </c>
      <c r="H57" s="56">
        <f>Source!AD27</f>
        <v>25.99</v>
      </c>
      <c r="I57" s="56">
        <f>T57</f>
        <v>155.94</v>
      </c>
      <c r="J57" s="135">
        <v>12.5</v>
      </c>
      <c r="K57" s="57">
        <f>U57</f>
        <v>1949.25</v>
      </c>
      <c r="O57" s="18"/>
      <c r="P57" s="18"/>
      <c r="Q57" s="18"/>
      <c r="R57" s="18"/>
      <c r="S57" s="18"/>
      <c r="T57" s="18">
        <f>ROUND(Source!AD27*Source!AV27*Source!I27,2)</f>
        <v>155.94</v>
      </c>
      <c r="U57" s="18">
        <f>Source!Q27</f>
        <v>1949.25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>
        <f>T57</f>
        <v>155.94</v>
      </c>
      <c r="GK57" s="18"/>
      <c r="GL57" s="18">
        <f>T57</f>
        <v>155.94</v>
      </c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>
        <f>T57</f>
        <v>155.94</v>
      </c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5"/>
      <c r="B58" s="52"/>
      <c r="C58" s="52" t="s">
        <v>339</v>
      </c>
      <c r="D58" s="53"/>
      <c r="E58" s="54"/>
      <c r="F58" s="56">
        <v>5.92</v>
      </c>
      <c r="G58" s="135" t="s">
        <v>337</v>
      </c>
      <c r="H58" s="56">
        <f>Source!AE27</f>
        <v>3.55</v>
      </c>
      <c r="I58" s="56">
        <f>GM58</f>
        <v>21.3</v>
      </c>
      <c r="J58" s="135">
        <v>18.3</v>
      </c>
      <c r="K58" s="57">
        <f>Source!R27</f>
        <v>389.79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>
        <f>ROUND(Source!AE27*Source!AV27*Source!I27,2)</f>
        <v>21.3</v>
      </c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5"/>
      <c r="B59" s="52"/>
      <c r="C59" s="52" t="s">
        <v>340</v>
      </c>
      <c r="D59" s="53"/>
      <c r="E59" s="54">
        <v>95</v>
      </c>
      <c r="F59" s="136" t="s">
        <v>341</v>
      </c>
      <c r="G59" s="135"/>
      <c r="H59" s="56">
        <f>ROUND((Source!AF27*Source!AV27+Source!AE27*Source!AV27)*(Source!FX27)/100,2)</f>
        <v>15.99</v>
      </c>
      <c r="I59" s="56">
        <f>T59</f>
        <v>95.93</v>
      </c>
      <c r="J59" s="135" t="s">
        <v>342</v>
      </c>
      <c r="K59" s="57">
        <f>U59</f>
        <v>1496.82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95.93</v>
      </c>
      <c r="U59" s="18">
        <f>Source!X27</f>
        <v>1496.82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95.93</v>
      </c>
      <c r="GZ59" s="18"/>
      <c r="HA59" s="18"/>
      <c r="HB59" s="18"/>
      <c r="HC59" s="18">
        <f>T59</f>
        <v>95.93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5"/>
      <c r="B60" s="52"/>
      <c r="C60" s="52" t="s">
        <v>343</v>
      </c>
      <c r="D60" s="53"/>
      <c r="E60" s="54">
        <v>65</v>
      </c>
      <c r="F60" s="136" t="s">
        <v>341</v>
      </c>
      <c r="G60" s="135"/>
      <c r="H60" s="56">
        <f>ROUND((Source!AF27*Source!AV27+Source!AE27*Source!AV27)*(Source!FY27)/100,2)</f>
        <v>10.94</v>
      </c>
      <c r="I60" s="56">
        <f>T60</f>
        <v>65.64</v>
      </c>
      <c r="J60" s="135" t="s">
        <v>344</v>
      </c>
      <c r="K60" s="57">
        <f>U60</f>
        <v>960.92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65.64</v>
      </c>
      <c r="U60" s="18">
        <f>Source!Y27</f>
        <v>960.92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65.64</v>
      </c>
      <c r="HA60" s="18"/>
      <c r="HB60" s="18"/>
      <c r="HC60" s="18">
        <f>T60</f>
        <v>65.64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0"/>
      <c r="B61" s="61"/>
      <c r="C61" s="61" t="s">
        <v>345</v>
      </c>
      <c r="D61" s="62" t="s">
        <v>346</v>
      </c>
      <c r="E61" s="63">
        <v>2.2999999999999998</v>
      </c>
      <c r="F61" s="64"/>
      <c r="G61" s="64" t="s">
        <v>337</v>
      </c>
      <c r="H61" s="64">
        <f>ROUND(Source!AH27,2)</f>
        <v>1.38</v>
      </c>
      <c r="I61" s="65">
        <f>Source!U27</f>
        <v>8.2799999999999994</v>
      </c>
      <c r="J61" s="64"/>
      <c r="K61" s="66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9"/>
      <c r="B62" s="58"/>
      <c r="C62" s="58"/>
      <c r="D62" s="58"/>
      <c r="E62" s="58"/>
      <c r="F62" s="58"/>
      <c r="G62" s="58"/>
      <c r="H62" s="88">
        <f>R62</f>
        <v>397.19</v>
      </c>
      <c r="I62" s="89"/>
      <c r="J62" s="88">
        <f>S62</f>
        <v>5865.13</v>
      </c>
      <c r="K62" s="90"/>
      <c r="O62" s="18"/>
      <c r="P62" s="18"/>
      <c r="Q62" s="18"/>
      <c r="R62" s="18">
        <f>SUM(T55:T61)</f>
        <v>397.19</v>
      </c>
      <c r="S62" s="18">
        <f>SUM(U55:U61)</f>
        <v>5865.13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397.19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7">
        <v>3</v>
      </c>
      <c r="B63" s="73" t="s">
        <v>31</v>
      </c>
      <c r="C63" s="68" t="s">
        <v>32</v>
      </c>
      <c r="D63" s="69" t="s">
        <v>33</v>
      </c>
      <c r="E63" s="70">
        <v>7.0000000000000007E-2</v>
      </c>
      <c r="F63" s="71">
        <f>Source!AK29</f>
        <v>845.07</v>
      </c>
      <c r="G63" s="137" t="s">
        <v>23</v>
      </c>
      <c r="H63" s="71">
        <f>Source!AB29</f>
        <v>459.85</v>
      </c>
      <c r="I63" s="71"/>
      <c r="J63" s="138"/>
      <c r="K63" s="72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8"/>
      <c r="B64" s="45"/>
      <c r="C64" s="45" t="s">
        <v>336</v>
      </c>
      <c r="D64" s="46"/>
      <c r="E64" s="47"/>
      <c r="F64" s="49">
        <v>563.73</v>
      </c>
      <c r="G64" s="134" t="s">
        <v>337</v>
      </c>
      <c r="H64" s="49">
        <f>Source!AF29</f>
        <v>338.24</v>
      </c>
      <c r="I64" s="49">
        <f>T64</f>
        <v>23.68</v>
      </c>
      <c r="J64" s="134">
        <v>18.3</v>
      </c>
      <c r="K64" s="50">
        <f>U64</f>
        <v>433.29</v>
      </c>
      <c r="O64" s="18"/>
      <c r="P64" s="18"/>
      <c r="Q64" s="18"/>
      <c r="R64" s="18"/>
      <c r="S64" s="18"/>
      <c r="T64" s="18">
        <f>ROUND(Source!AF29*Source!AV29*Source!I29,2)</f>
        <v>23.68</v>
      </c>
      <c r="U64" s="18">
        <f>Source!S29</f>
        <v>433.29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23.68</v>
      </c>
      <c r="GK64" s="18">
        <f>T64</f>
        <v>23.68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>
        <f>T64</f>
        <v>23.68</v>
      </c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5"/>
      <c r="B65" s="52"/>
      <c r="C65" s="52" t="s">
        <v>338</v>
      </c>
      <c r="D65" s="53"/>
      <c r="E65" s="54"/>
      <c r="F65" s="56">
        <v>202.68</v>
      </c>
      <c r="G65" s="135" t="s">
        <v>337</v>
      </c>
      <c r="H65" s="56">
        <f>Source!AD29</f>
        <v>121.61</v>
      </c>
      <c r="I65" s="56">
        <f>T65</f>
        <v>8.51</v>
      </c>
      <c r="J65" s="135">
        <v>12.5</v>
      </c>
      <c r="K65" s="57">
        <f>U65</f>
        <v>106.41</v>
      </c>
      <c r="O65" s="18"/>
      <c r="P65" s="18"/>
      <c r="Q65" s="18"/>
      <c r="R65" s="18"/>
      <c r="S65" s="18"/>
      <c r="T65" s="18">
        <f>ROUND(Source!AD29*Source!AV29*Source!I29,2)</f>
        <v>8.51</v>
      </c>
      <c r="U65" s="18">
        <f>Source!Q29</f>
        <v>106.41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>
        <f>T65</f>
        <v>8.51</v>
      </c>
      <c r="GK65" s="18"/>
      <c r="GL65" s="18">
        <f>T65</f>
        <v>8.51</v>
      </c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>
        <f>T65</f>
        <v>8.51</v>
      </c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5"/>
      <c r="B66" s="52"/>
      <c r="C66" s="52" t="s">
        <v>339</v>
      </c>
      <c r="D66" s="53"/>
      <c r="E66" s="54"/>
      <c r="F66" s="56">
        <v>74.73</v>
      </c>
      <c r="G66" s="135" t="s">
        <v>337</v>
      </c>
      <c r="H66" s="56">
        <f>Source!AE29</f>
        <v>44.84</v>
      </c>
      <c r="I66" s="56">
        <f>GM66</f>
        <v>3.14</v>
      </c>
      <c r="J66" s="135">
        <v>18.3</v>
      </c>
      <c r="K66" s="57">
        <f>Source!R29</f>
        <v>57.44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>
        <f>ROUND(Source!AE29*Source!AV29*Source!I29,2)</f>
        <v>3.14</v>
      </c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5"/>
      <c r="B67" s="52"/>
      <c r="C67" s="52" t="s">
        <v>340</v>
      </c>
      <c r="D67" s="53"/>
      <c r="E67" s="54">
        <v>95</v>
      </c>
      <c r="F67" s="136" t="s">
        <v>341</v>
      </c>
      <c r="G67" s="135"/>
      <c r="H67" s="56">
        <f>ROUND((Source!AF29*Source!AV29+Source!AE29*Source!AV29)*(Source!FX29)/100,2)</f>
        <v>363.93</v>
      </c>
      <c r="I67" s="56">
        <f>T67</f>
        <v>25.48</v>
      </c>
      <c r="J67" s="135" t="s">
        <v>342</v>
      </c>
      <c r="K67" s="57">
        <f>U67</f>
        <v>397.49</v>
      </c>
      <c r="O67" s="18"/>
      <c r="P67" s="18"/>
      <c r="Q67" s="18"/>
      <c r="R67" s="18"/>
      <c r="S67" s="18"/>
      <c r="T67" s="18">
        <f>ROUND((ROUND(Source!AF29*Source!AV29*Source!I29,2)+ROUND(Source!AE29*Source!AV29*Source!I29,2))*(Source!FX29)/100,2)</f>
        <v>25.48</v>
      </c>
      <c r="U67" s="18">
        <f>Source!X29</f>
        <v>397.49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25.48</v>
      </c>
      <c r="GZ67" s="18"/>
      <c r="HA67" s="18"/>
      <c r="HB67" s="18"/>
      <c r="HC67" s="18">
        <f>T67</f>
        <v>25.48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5"/>
      <c r="B68" s="52"/>
      <c r="C68" s="52" t="s">
        <v>343</v>
      </c>
      <c r="D68" s="53"/>
      <c r="E68" s="54">
        <v>65</v>
      </c>
      <c r="F68" s="136" t="s">
        <v>341</v>
      </c>
      <c r="G68" s="135"/>
      <c r="H68" s="56">
        <f>ROUND((Source!AF29*Source!AV29+Source!AE29*Source!AV29)*(Source!FY29)/100,2)</f>
        <v>249</v>
      </c>
      <c r="I68" s="56">
        <f>T68</f>
        <v>17.43</v>
      </c>
      <c r="J68" s="135" t="s">
        <v>344</v>
      </c>
      <c r="K68" s="57">
        <f>U68</f>
        <v>255.18</v>
      </c>
      <c r="O68" s="18"/>
      <c r="P68" s="18"/>
      <c r="Q68" s="18"/>
      <c r="R68" s="18"/>
      <c r="S68" s="18"/>
      <c r="T68" s="18">
        <f>ROUND((ROUND(Source!AF29*Source!AV29*Source!I29,2)+ROUND(Source!AE29*Source!AV29*Source!I29,2))*(Source!FY29)/100,2)</f>
        <v>17.43</v>
      </c>
      <c r="U68" s="18">
        <f>Source!Y29</f>
        <v>255.18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17.43</v>
      </c>
      <c r="HA68" s="18"/>
      <c r="HB68" s="18"/>
      <c r="HC68" s="18">
        <f>T68</f>
        <v>17.43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3.5" thickBot="1" x14ac:dyDescent="0.25">
      <c r="A69" s="60"/>
      <c r="B69" s="61"/>
      <c r="C69" s="61" t="s">
        <v>345</v>
      </c>
      <c r="D69" s="62" t="s">
        <v>346</v>
      </c>
      <c r="E69" s="63">
        <v>58.6</v>
      </c>
      <c r="F69" s="64"/>
      <c r="G69" s="64" t="s">
        <v>337</v>
      </c>
      <c r="H69" s="64">
        <f>ROUND(Source!AH29,2)</f>
        <v>35.159999999999997</v>
      </c>
      <c r="I69" s="65">
        <f>Source!U29</f>
        <v>2.4611999999999998</v>
      </c>
      <c r="J69" s="64"/>
      <c r="K69" s="66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9"/>
      <c r="B70" s="58"/>
      <c r="C70" s="58"/>
      <c r="D70" s="58"/>
      <c r="E70" s="58"/>
      <c r="F70" s="58"/>
      <c r="G70" s="58"/>
      <c r="H70" s="88">
        <f>R70</f>
        <v>75.099999999999994</v>
      </c>
      <c r="I70" s="89"/>
      <c r="J70" s="88">
        <f>S70</f>
        <v>1192.3700000000001</v>
      </c>
      <c r="K70" s="90"/>
      <c r="O70" s="18"/>
      <c r="P70" s="18"/>
      <c r="Q70" s="18"/>
      <c r="R70" s="18">
        <f>SUM(T63:T69)</f>
        <v>75.099999999999994</v>
      </c>
      <c r="S70" s="18">
        <f>SUM(U63:U69)</f>
        <v>1192.3700000000001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>
        <f>R70</f>
        <v>75.099999999999994</v>
      </c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36" x14ac:dyDescent="0.2">
      <c r="A71" s="67">
        <v>4</v>
      </c>
      <c r="B71" s="73" t="s">
        <v>36</v>
      </c>
      <c r="C71" s="68" t="s">
        <v>37</v>
      </c>
      <c r="D71" s="69" t="s">
        <v>33</v>
      </c>
      <c r="E71" s="70">
        <v>0.04</v>
      </c>
      <c r="F71" s="71">
        <f>Source!AK31</f>
        <v>748.97</v>
      </c>
      <c r="G71" s="137" t="s">
        <v>23</v>
      </c>
      <c r="H71" s="71">
        <f>Source!AB31</f>
        <v>143.75</v>
      </c>
      <c r="I71" s="71"/>
      <c r="J71" s="138"/>
      <c r="K71" s="72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48"/>
      <c r="B72" s="45"/>
      <c r="C72" s="45" t="s">
        <v>336</v>
      </c>
      <c r="D72" s="46"/>
      <c r="E72" s="47"/>
      <c r="F72" s="49">
        <v>178.6</v>
      </c>
      <c r="G72" s="134" t="s">
        <v>337</v>
      </c>
      <c r="H72" s="49">
        <f>Source!AF31</f>
        <v>107.16</v>
      </c>
      <c r="I72" s="49">
        <f>T72</f>
        <v>4.29</v>
      </c>
      <c r="J72" s="134">
        <v>18.3</v>
      </c>
      <c r="K72" s="50">
        <f>U72</f>
        <v>78.44</v>
      </c>
      <c r="O72" s="18"/>
      <c r="P72" s="18"/>
      <c r="Q72" s="18"/>
      <c r="R72" s="18"/>
      <c r="S72" s="18"/>
      <c r="T72" s="18">
        <f>ROUND(Source!AF31*Source!AV31*Source!I31,2)</f>
        <v>4.29</v>
      </c>
      <c r="U72" s="18">
        <f>Source!S31</f>
        <v>78.44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4.29</v>
      </c>
      <c r="GK72" s="18">
        <f>T72</f>
        <v>4.29</v>
      </c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>
        <f>T72</f>
        <v>4.29</v>
      </c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5"/>
      <c r="B73" s="52"/>
      <c r="C73" s="52" t="s">
        <v>338</v>
      </c>
      <c r="D73" s="53"/>
      <c r="E73" s="54"/>
      <c r="F73" s="56">
        <v>60.98</v>
      </c>
      <c r="G73" s="135" t="s">
        <v>337</v>
      </c>
      <c r="H73" s="56">
        <f>Source!AD31</f>
        <v>36.590000000000003</v>
      </c>
      <c r="I73" s="56">
        <f>T73</f>
        <v>1.46</v>
      </c>
      <c r="J73" s="135">
        <v>12.5</v>
      </c>
      <c r="K73" s="57">
        <f>U73</f>
        <v>18.3</v>
      </c>
      <c r="O73" s="18"/>
      <c r="P73" s="18"/>
      <c r="Q73" s="18"/>
      <c r="R73" s="18"/>
      <c r="S73" s="18"/>
      <c r="T73" s="18">
        <f>ROUND(Source!AD31*Source!AV31*Source!I31,2)</f>
        <v>1.46</v>
      </c>
      <c r="U73" s="18">
        <f>Source!Q31</f>
        <v>18.3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>
        <f>T73</f>
        <v>1.46</v>
      </c>
      <c r="GK73" s="18"/>
      <c r="GL73" s="18">
        <f>T73</f>
        <v>1.46</v>
      </c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>
        <f>T73</f>
        <v>1.46</v>
      </c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5"/>
      <c r="B74" s="52"/>
      <c r="C74" s="52" t="s">
        <v>339</v>
      </c>
      <c r="D74" s="53"/>
      <c r="E74" s="54"/>
      <c r="F74" s="56">
        <v>4.7699999999999996</v>
      </c>
      <c r="G74" s="135" t="s">
        <v>337</v>
      </c>
      <c r="H74" s="56">
        <f>Source!AE31</f>
        <v>2.86</v>
      </c>
      <c r="I74" s="56">
        <f>GM74</f>
        <v>0.11</v>
      </c>
      <c r="J74" s="135">
        <v>18.3</v>
      </c>
      <c r="K74" s="57">
        <f>Source!R31</f>
        <v>2.09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>
        <f>ROUND(Source!AE31*Source!AV31*Source!I31,2)</f>
        <v>0.11</v>
      </c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5"/>
      <c r="B75" s="52"/>
      <c r="C75" s="52" t="s">
        <v>340</v>
      </c>
      <c r="D75" s="53"/>
      <c r="E75" s="54">
        <v>95</v>
      </c>
      <c r="F75" s="136" t="s">
        <v>341</v>
      </c>
      <c r="G75" s="135"/>
      <c r="H75" s="56">
        <f>ROUND((Source!AF31*Source!AV31+Source!AE31*Source!AV31)*(Source!FX31)/100,2)</f>
        <v>104.52</v>
      </c>
      <c r="I75" s="56">
        <f>T75</f>
        <v>4.18</v>
      </c>
      <c r="J75" s="135" t="s">
        <v>342</v>
      </c>
      <c r="K75" s="57">
        <f>U75</f>
        <v>65.23</v>
      </c>
      <c r="O75" s="18"/>
      <c r="P75" s="18"/>
      <c r="Q75" s="18"/>
      <c r="R75" s="18"/>
      <c r="S75" s="18"/>
      <c r="T75" s="18">
        <f>ROUND((ROUND(Source!AF31*Source!AV31*Source!I31,2)+ROUND(Source!AE31*Source!AV31*Source!I31,2))*(Source!FX31)/100,2)</f>
        <v>4.18</v>
      </c>
      <c r="U75" s="18">
        <f>Source!X31</f>
        <v>65.23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>
        <f>T75</f>
        <v>4.18</v>
      </c>
      <c r="GZ75" s="18"/>
      <c r="HA75" s="18"/>
      <c r="HB75" s="18"/>
      <c r="HC75" s="18">
        <f>T75</f>
        <v>4.18</v>
      </c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5"/>
      <c r="B76" s="52"/>
      <c r="C76" s="52" t="s">
        <v>343</v>
      </c>
      <c r="D76" s="53"/>
      <c r="E76" s="54">
        <v>65</v>
      </c>
      <c r="F76" s="136" t="s">
        <v>341</v>
      </c>
      <c r="G76" s="135"/>
      <c r="H76" s="56">
        <f>ROUND((Source!AF31*Source!AV31+Source!AE31*Source!AV31)*(Source!FY31)/100,2)</f>
        <v>71.510000000000005</v>
      </c>
      <c r="I76" s="56">
        <f>T76</f>
        <v>2.86</v>
      </c>
      <c r="J76" s="135" t="s">
        <v>344</v>
      </c>
      <c r="K76" s="57">
        <f>U76</f>
        <v>41.88</v>
      </c>
      <c r="O76" s="18"/>
      <c r="P76" s="18"/>
      <c r="Q76" s="18"/>
      <c r="R76" s="18"/>
      <c r="S76" s="18"/>
      <c r="T76" s="18">
        <f>ROUND((ROUND(Source!AF31*Source!AV31*Source!I31,2)+ROUND(Source!AE31*Source!AV31*Source!I31,2))*(Source!FY31)/100,2)</f>
        <v>2.86</v>
      </c>
      <c r="U76" s="18">
        <f>Source!Y31</f>
        <v>41.88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>
        <f>T76</f>
        <v>2.86</v>
      </c>
      <c r="HA76" s="18"/>
      <c r="HB76" s="18"/>
      <c r="HC76" s="18">
        <f>T76</f>
        <v>2.86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13.5" thickBot="1" x14ac:dyDescent="0.25">
      <c r="A77" s="60"/>
      <c r="B77" s="61"/>
      <c r="C77" s="61" t="s">
        <v>345</v>
      </c>
      <c r="D77" s="62" t="s">
        <v>346</v>
      </c>
      <c r="E77" s="63">
        <v>19</v>
      </c>
      <c r="F77" s="64"/>
      <c r="G77" s="64" t="s">
        <v>337</v>
      </c>
      <c r="H77" s="64">
        <f>ROUND(Source!AH31,2)</f>
        <v>11.4</v>
      </c>
      <c r="I77" s="65">
        <f>Source!U31</f>
        <v>0.45600000000000002</v>
      </c>
      <c r="J77" s="64"/>
      <c r="K77" s="66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9"/>
      <c r="B78" s="58"/>
      <c r="C78" s="58"/>
      <c r="D78" s="58"/>
      <c r="E78" s="58"/>
      <c r="F78" s="58"/>
      <c r="G78" s="58"/>
      <c r="H78" s="88">
        <f>R78</f>
        <v>12.79</v>
      </c>
      <c r="I78" s="89"/>
      <c r="J78" s="88">
        <f>S78</f>
        <v>203.85</v>
      </c>
      <c r="K78" s="90"/>
      <c r="O78" s="18"/>
      <c r="P78" s="18"/>
      <c r="Q78" s="18"/>
      <c r="R78" s="18">
        <f>SUM(T71:T77)</f>
        <v>12.79</v>
      </c>
      <c r="S78" s="18">
        <f>SUM(U71:U77)</f>
        <v>203.85</v>
      </c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>
        <f>R78</f>
        <v>12.79</v>
      </c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ht="36" x14ac:dyDescent="0.2">
      <c r="A79" s="67">
        <v>5</v>
      </c>
      <c r="B79" s="73" t="s">
        <v>13</v>
      </c>
      <c r="C79" s="68" t="s">
        <v>14</v>
      </c>
      <c r="D79" s="69" t="s">
        <v>15</v>
      </c>
      <c r="E79" s="70">
        <v>1</v>
      </c>
      <c r="F79" s="71">
        <f>Source!AK33</f>
        <v>326.15999999999997</v>
      </c>
      <c r="G79" s="137" t="s">
        <v>3</v>
      </c>
      <c r="H79" s="71">
        <f>Source!AB33</f>
        <v>304.26</v>
      </c>
      <c r="I79" s="71"/>
      <c r="J79" s="138"/>
      <c r="K79" s="72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48"/>
      <c r="B80" s="45"/>
      <c r="C80" s="45" t="s">
        <v>336</v>
      </c>
      <c r="D80" s="46"/>
      <c r="E80" s="47"/>
      <c r="F80" s="49">
        <v>226.07</v>
      </c>
      <c r="G80" s="134"/>
      <c r="H80" s="49">
        <f>Source!AF33</f>
        <v>226.07</v>
      </c>
      <c r="I80" s="49">
        <f>T80</f>
        <v>226.07</v>
      </c>
      <c r="J80" s="134">
        <v>18.3</v>
      </c>
      <c r="K80" s="50">
        <f>U80</f>
        <v>4137.08</v>
      </c>
      <c r="O80" s="18"/>
      <c r="P80" s="18"/>
      <c r="Q80" s="18"/>
      <c r="R80" s="18"/>
      <c r="S80" s="18"/>
      <c r="T80" s="18">
        <f>ROUND(Source!AF33*Source!AV33*Source!I33,2)</f>
        <v>226.07</v>
      </c>
      <c r="U80" s="18">
        <f>Source!S33</f>
        <v>4137.08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>
        <f>T80</f>
        <v>226.07</v>
      </c>
      <c r="GK80" s="18">
        <f>T80</f>
        <v>226.07</v>
      </c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>
        <f>T80</f>
        <v>226.07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5"/>
      <c r="B81" s="52"/>
      <c r="C81" s="52" t="s">
        <v>338</v>
      </c>
      <c r="D81" s="53"/>
      <c r="E81" s="54"/>
      <c r="F81" s="56">
        <v>78.19</v>
      </c>
      <c r="G81" s="135"/>
      <c r="H81" s="56">
        <f>Source!AD33</f>
        <v>78.19</v>
      </c>
      <c r="I81" s="56">
        <f>T81</f>
        <v>78.19</v>
      </c>
      <c r="J81" s="135">
        <v>12.5</v>
      </c>
      <c r="K81" s="57">
        <f>U81</f>
        <v>977.38</v>
      </c>
      <c r="O81" s="18"/>
      <c r="P81" s="18"/>
      <c r="Q81" s="18"/>
      <c r="R81" s="18"/>
      <c r="S81" s="18"/>
      <c r="T81" s="18">
        <f>ROUND(Source!AD33*Source!AV33*Source!I33,2)</f>
        <v>78.19</v>
      </c>
      <c r="U81" s="18">
        <f>Source!Q33</f>
        <v>977.38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>
        <f>T81</f>
        <v>78.19</v>
      </c>
      <c r="GK81" s="18"/>
      <c r="GL81" s="18">
        <f>T81</f>
        <v>78.19</v>
      </c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>
        <f>T81</f>
        <v>78.19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5"/>
      <c r="B82" s="52"/>
      <c r="C82" s="52" t="s">
        <v>339</v>
      </c>
      <c r="D82" s="53"/>
      <c r="E82" s="54"/>
      <c r="F82" s="56">
        <v>11.04</v>
      </c>
      <c r="G82" s="135"/>
      <c r="H82" s="56">
        <f>Source!AE33</f>
        <v>11.04</v>
      </c>
      <c r="I82" s="56">
        <f>GM82</f>
        <v>11.04</v>
      </c>
      <c r="J82" s="135">
        <v>18.3</v>
      </c>
      <c r="K82" s="57">
        <f>Source!R33</f>
        <v>202.03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>
        <f>ROUND(Source!AE33*Source!AV33*Source!I33,2)</f>
        <v>11.04</v>
      </c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5"/>
      <c r="B83" s="52"/>
      <c r="C83" s="52" t="s">
        <v>340</v>
      </c>
      <c r="D83" s="53"/>
      <c r="E83" s="54">
        <v>95</v>
      </c>
      <c r="F83" s="136" t="s">
        <v>341</v>
      </c>
      <c r="G83" s="135"/>
      <c r="H83" s="56">
        <f>ROUND((Source!AF33*Source!AV33+Source!AE33*Source!AV33)*(Source!FX33)/100,2)</f>
        <v>225.25</v>
      </c>
      <c r="I83" s="56">
        <f>T83</f>
        <v>225.25</v>
      </c>
      <c r="J83" s="135" t="s">
        <v>342</v>
      </c>
      <c r="K83" s="57">
        <f>U83</f>
        <v>3514.68</v>
      </c>
      <c r="O83" s="18"/>
      <c r="P83" s="18"/>
      <c r="Q83" s="18"/>
      <c r="R83" s="18"/>
      <c r="S83" s="18"/>
      <c r="T83" s="18">
        <f>ROUND((ROUND(Source!AF33*Source!AV33*Source!I33,2)+ROUND(Source!AE33*Source!AV33*Source!I33,2))*(Source!FX33)/100,2)</f>
        <v>225.25</v>
      </c>
      <c r="U83" s="18">
        <f>Source!X33</f>
        <v>3514.68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>
        <f>T83</f>
        <v>225.25</v>
      </c>
      <c r="GZ83" s="18"/>
      <c r="HA83" s="18"/>
      <c r="HB83" s="18"/>
      <c r="HC83" s="18">
        <f>T83</f>
        <v>225.25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5"/>
      <c r="B84" s="52"/>
      <c r="C84" s="52" t="s">
        <v>343</v>
      </c>
      <c r="D84" s="53"/>
      <c r="E84" s="54">
        <v>65</v>
      </c>
      <c r="F84" s="136" t="s">
        <v>341</v>
      </c>
      <c r="G84" s="135"/>
      <c r="H84" s="56">
        <f>ROUND((Source!AF33*Source!AV33+Source!AE33*Source!AV33)*(Source!FY33)/100,2)</f>
        <v>154.12</v>
      </c>
      <c r="I84" s="56">
        <f>T84</f>
        <v>154.12</v>
      </c>
      <c r="J84" s="135" t="s">
        <v>344</v>
      </c>
      <c r="K84" s="57">
        <f>U84</f>
        <v>2256.34</v>
      </c>
      <c r="O84" s="18"/>
      <c r="P84" s="18"/>
      <c r="Q84" s="18"/>
      <c r="R84" s="18"/>
      <c r="S84" s="18"/>
      <c r="T84" s="18">
        <f>ROUND((ROUND(Source!AF33*Source!AV33*Source!I33,2)+ROUND(Source!AE33*Source!AV33*Source!I33,2))*(Source!FY33)/100,2)</f>
        <v>154.12</v>
      </c>
      <c r="U84" s="18">
        <f>Source!Y33</f>
        <v>2256.34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>
        <f>T84</f>
        <v>154.12</v>
      </c>
      <c r="HA84" s="18"/>
      <c r="HB84" s="18"/>
      <c r="HC84" s="18">
        <f>T84</f>
        <v>154.12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ht="13.5" thickBot="1" x14ac:dyDescent="0.25">
      <c r="A85" s="60"/>
      <c r="B85" s="61"/>
      <c r="C85" s="61" t="s">
        <v>345</v>
      </c>
      <c r="D85" s="62" t="s">
        <v>346</v>
      </c>
      <c r="E85" s="63">
        <v>23.5</v>
      </c>
      <c r="F85" s="64"/>
      <c r="G85" s="64"/>
      <c r="H85" s="64">
        <f>ROUND(Source!AH33,2)</f>
        <v>23.5</v>
      </c>
      <c r="I85" s="65">
        <f>Source!U33</f>
        <v>23.5</v>
      </c>
      <c r="J85" s="64"/>
      <c r="K85" s="66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9"/>
      <c r="B86" s="58"/>
      <c r="C86" s="58"/>
      <c r="D86" s="58"/>
      <c r="E86" s="58"/>
      <c r="F86" s="58"/>
      <c r="G86" s="58"/>
      <c r="H86" s="88">
        <f>R86</f>
        <v>683.63</v>
      </c>
      <c r="I86" s="89"/>
      <c r="J86" s="88">
        <f>S86</f>
        <v>10885.48</v>
      </c>
      <c r="K86" s="90"/>
      <c r="O86" s="18"/>
      <c r="P86" s="18"/>
      <c r="Q86" s="18"/>
      <c r="R86" s="18">
        <f>SUM(T79:T85)</f>
        <v>683.63</v>
      </c>
      <c r="S86" s="18">
        <f>SUM(U79:U85)</f>
        <v>10885.48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>
        <f>R86</f>
        <v>683.63</v>
      </c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67">
        <v>6</v>
      </c>
      <c r="B87" s="73" t="s">
        <v>27</v>
      </c>
      <c r="C87" s="68" t="s">
        <v>28</v>
      </c>
      <c r="D87" s="69" t="s">
        <v>15</v>
      </c>
      <c r="E87" s="70">
        <v>6</v>
      </c>
      <c r="F87" s="71">
        <f>Source!AK35</f>
        <v>109.16999999999999</v>
      </c>
      <c r="G87" s="137" t="s">
        <v>3</v>
      </c>
      <c r="H87" s="71">
        <f>Source!AB35</f>
        <v>65.45</v>
      </c>
      <c r="I87" s="71"/>
      <c r="J87" s="138"/>
      <c r="K87" s="72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48"/>
      <c r="B88" s="45"/>
      <c r="C88" s="45" t="s">
        <v>336</v>
      </c>
      <c r="D88" s="46"/>
      <c r="E88" s="47"/>
      <c r="F88" s="49">
        <v>22.13</v>
      </c>
      <c r="G88" s="134"/>
      <c r="H88" s="49">
        <f>Source!AF35</f>
        <v>22.13</v>
      </c>
      <c r="I88" s="49">
        <f>T88</f>
        <v>132.78</v>
      </c>
      <c r="J88" s="134">
        <v>18.3</v>
      </c>
      <c r="K88" s="50">
        <f>U88</f>
        <v>2429.87</v>
      </c>
      <c r="O88" s="18"/>
      <c r="P88" s="18"/>
      <c r="Q88" s="18"/>
      <c r="R88" s="18"/>
      <c r="S88" s="18"/>
      <c r="T88" s="18">
        <f>ROUND(Source!AF35*Source!AV35*Source!I35,2)</f>
        <v>132.78</v>
      </c>
      <c r="U88" s="18">
        <f>Source!S35</f>
        <v>2429.87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>
        <f>T88</f>
        <v>132.78</v>
      </c>
      <c r="GK88" s="18">
        <f>T88</f>
        <v>132.78</v>
      </c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>
        <f>T88</f>
        <v>132.78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5"/>
      <c r="B89" s="52"/>
      <c r="C89" s="52" t="s">
        <v>338</v>
      </c>
      <c r="D89" s="53"/>
      <c r="E89" s="54"/>
      <c r="F89" s="56">
        <v>43.32</v>
      </c>
      <c r="G89" s="135"/>
      <c r="H89" s="56">
        <f>Source!AD35</f>
        <v>43.32</v>
      </c>
      <c r="I89" s="56">
        <f>T89</f>
        <v>259.92</v>
      </c>
      <c r="J89" s="135">
        <v>12.5</v>
      </c>
      <c r="K89" s="57">
        <f>U89</f>
        <v>3249</v>
      </c>
      <c r="O89" s="18"/>
      <c r="P89" s="18"/>
      <c r="Q89" s="18"/>
      <c r="R89" s="18"/>
      <c r="S89" s="18"/>
      <c r="T89" s="18">
        <f>ROUND(Source!AD35*Source!AV35*Source!I35,2)</f>
        <v>259.92</v>
      </c>
      <c r="U89" s="18">
        <f>Source!Q35</f>
        <v>3249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>
        <f>T89</f>
        <v>259.92</v>
      </c>
      <c r="GK89" s="18"/>
      <c r="GL89" s="18">
        <f>T89</f>
        <v>259.92</v>
      </c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>
        <f>T89</f>
        <v>259.92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55"/>
      <c r="B90" s="52"/>
      <c r="C90" s="52" t="s">
        <v>339</v>
      </c>
      <c r="D90" s="53"/>
      <c r="E90" s="54"/>
      <c r="F90" s="56">
        <v>5.92</v>
      </c>
      <c r="G90" s="135"/>
      <c r="H90" s="56">
        <f>Source!AE35</f>
        <v>5.92</v>
      </c>
      <c r="I90" s="56">
        <f>GM90</f>
        <v>35.520000000000003</v>
      </c>
      <c r="J90" s="135">
        <v>18.3</v>
      </c>
      <c r="K90" s="57">
        <f>Source!R35</f>
        <v>650.02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>
        <f>ROUND(Source!AE35*Source!AV35*Source!I35,2)</f>
        <v>35.520000000000003</v>
      </c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5"/>
      <c r="B91" s="52"/>
      <c r="C91" s="52" t="s">
        <v>340</v>
      </c>
      <c r="D91" s="53"/>
      <c r="E91" s="54">
        <v>95</v>
      </c>
      <c r="F91" s="136" t="s">
        <v>341</v>
      </c>
      <c r="G91" s="135"/>
      <c r="H91" s="56">
        <f>ROUND((Source!AF35*Source!AV35+Source!AE35*Source!AV35)*(Source!FX35)/100,2)</f>
        <v>26.65</v>
      </c>
      <c r="I91" s="56">
        <f>T91</f>
        <v>159.88999999999999</v>
      </c>
      <c r="J91" s="135" t="s">
        <v>342</v>
      </c>
      <c r="K91" s="57">
        <f>U91</f>
        <v>2494.71</v>
      </c>
      <c r="O91" s="18"/>
      <c r="P91" s="18"/>
      <c r="Q91" s="18"/>
      <c r="R91" s="18"/>
      <c r="S91" s="18"/>
      <c r="T91" s="18">
        <f>ROUND((ROUND(Source!AF35*Source!AV35*Source!I35,2)+ROUND(Source!AE35*Source!AV35*Source!I35,2))*(Source!FX35)/100,2)</f>
        <v>159.88999999999999</v>
      </c>
      <c r="U91" s="18">
        <f>Source!X35</f>
        <v>2494.71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>
        <f>T91</f>
        <v>159.88999999999999</v>
      </c>
      <c r="GZ91" s="18"/>
      <c r="HA91" s="18"/>
      <c r="HB91" s="18"/>
      <c r="HC91" s="18">
        <f>T91</f>
        <v>159.88999999999999</v>
      </c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55"/>
      <c r="B92" s="52"/>
      <c r="C92" s="52" t="s">
        <v>343</v>
      </c>
      <c r="D92" s="53"/>
      <c r="E92" s="54">
        <v>65</v>
      </c>
      <c r="F92" s="136" t="s">
        <v>341</v>
      </c>
      <c r="G92" s="135"/>
      <c r="H92" s="56">
        <f>ROUND((Source!AF35*Source!AV35+Source!AE35*Source!AV35)*(Source!FY35)/100,2)</f>
        <v>18.23</v>
      </c>
      <c r="I92" s="56">
        <f>T92</f>
        <v>109.4</v>
      </c>
      <c r="J92" s="135" t="s">
        <v>344</v>
      </c>
      <c r="K92" s="57">
        <f>U92</f>
        <v>1601.54</v>
      </c>
      <c r="O92" s="18"/>
      <c r="P92" s="18"/>
      <c r="Q92" s="18"/>
      <c r="R92" s="18"/>
      <c r="S92" s="18"/>
      <c r="T92" s="18">
        <f>ROUND((ROUND(Source!AF35*Source!AV35*Source!I35,2)+ROUND(Source!AE35*Source!AV35*Source!I35,2))*(Source!FY35)/100,2)</f>
        <v>109.4</v>
      </c>
      <c r="U92" s="18">
        <f>Source!Y35</f>
        <v>1601.54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>
        <f>T92</f>
        <v>109.4</v>
      </c>
      <c r="HA92" s="18"/>
      <c r="HB92" s="18"/>
      <c r="HC92" s="18">
        <f>T92</f>
        <v>109.4</v>
      </c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3.5" thickBot="1" x14ac:dyDescent="0.25">
      <c r="A93" s="60"/>
      <c r="B93" s="61"/>
      <c r="C93" s="61" t="s">
        <v>345</v>
      </c>
      <c r="D93" s="62" t="s">
        <v>346</v>
      </c>
      <c r="E93" s="63">
        <v>2.2999999999999998</v>
      </c>
      <c r="F93" s="64"/>
      <c r="G93" s="64"/>
      <c r="H93" s="64">
        <f>ROUND(Source!AH35,2)</f>
        <v>2.2999999999999998</v>
      </c>
      <c r="I93" s="65">
        <f>Source!U35</f>
        <v>13.799999999999999</v>
      </c>
      <c r="J93" s="64"/>
      <c r="K93" s="66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9"/>
      <c r="B94" s="58"/>
      <c r="C94" s="58"/>
      <c r="D94" s="58"/>
      <c r="E94" s="58"/>
      <c r="F94" s="58"/>
      <c r="G94" s="58"/>
      <c r="H94" s="88">
        <f>R94</f>
        <v>661.99</v>
      </c>
      <c r="I94" s="89"/>
      <c r="J94" s="88">
        <f>S94</f>
        <v>9775.119999999999</v>
      </c>
      <c r="K94" s="90"/>
      <c r="O94" s="18"/>
      <c r="P94" s="18"/>
      <c r="Q94" s="18"/>
      <c r="R94" s="18">
        <f>SUM(T87:T93)</f>
        <v>661.99</v>
      </c>
      <c r="S94" s="18">
        <f>SUM(U87:U93)</f>
        <v>9775.119999999999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>
        <f>R94</f>
        <v>661.99</v>
      </c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36" x14ac:dyDescent="0.2">
      <c r="A95" s="67">
        <v>7</v>
      </c>
      <c r="B95" s="73" t="s">
        <v>31</v>
      </c>
      <c r="C95" s="68" t="s">
        <v>32</v>
      </c>
      <c r="D95" s="69" t="s">
        <v>33</v>
      </c>
      <c r="E95" s="70">
        <v>7.0000000000000007E-2</v>
      </c>
      <c r="F95" s="71">
        <f>Source!AK37</f>
        <v>845.07</v>
      </c>
      <c r="G95" s="137" t="s">
        <v>3</v>
      </c>
      <c r="H95" s="71">
        <f>Source!AB37</f>
        <v>766.88</v>
      </c>
      <c r="I95" s="71"/>
      <c r="J95" s="138"/>
      <c r="K95" s="72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48"/>
      <c r="B96" s="45"/>
      <c r="C96" s="45" t="s">
        <v>336</v>
      </c>
      <c r="D96" s="46"/>
      <c r="E96" s="47"/>
      <c r="F96" s="49">
        <v>563.73</v>
      </c>
      <c r="G96" s="134"/>
      <c r="H96" s="49">
        <f>Source!AF37</f>
        <v>563.73</v>
      </c>
      <c r="I96" s="49">
        <f>T96</f>
        <v>39.46</v>
      </c>
      <c r="J96" s="134">
        <v>18.3</v>
      </c>
      <c r="K96" s="50">
        <f>U96</f>
        <v>722.14</v>
      </c>
      <c r="O96" s="18"/>
      <c r="P96" s="18"/>
      <c r="Q96" s="18"/>
      <c r="R96" s="18"/>
      <c r="S96" s="18"/>
      <c r="T96" s="18">
        <f>ROUND(Source!AF37*Source!AV37*Source!I37,2)</f>
        <v>39.46</v>
      </c>
      <c r="U96" s="18">
        <f>Source!S37</f>
        <v>722.14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39.46</v>
      </c>
      <c r="GK96" s="18">
        <f>T96</f>
        <v>39.46</v>
      </c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>
        <f>T96</f>
        <v>39.46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5"/>
      <c r="B97" s="52"/>
      <c r="C97" s="52" t="s">
        <v>338</v>
      </c>
      <c r="D97" s="53"/>
      <c r="E97" s="54"/>
      <c r="F97" s="56">
        <v>202.68</v>
      </c>
      <c r="G97" s="135"/>
      <c r="H97" s="56">
        <f>Source!AD37</f>
        <v>202.68</v>
      </c>
      <c r="I97" s="56">
        <f>T97</f>
        <v>14.19</v>
      </c>
      <c r="J97" s="135">
        <v>12.5</v>
      </c>
      <c r="K97" s="57">
        <f>U97</f>
        <v>177.35</v>
      </c>
      <c r="O97" s="18"/>
      <c r="P97" s="18"/>
      <c r="Q97" s="18"/>
      <c r="R97" s="18"/>
      <c r="S97" s="18"/>
      <c r="T97" s="18">
        <f>ROUND(Source!AD37*Source!AV37*Source!I37,2)</f>
        <v>14.19</v>
      </c>
      <c r="U97" s="18">
        <f>Source!Q37</f>
        <v>177.35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>
        <f>T97</f>
        <v>14.19</v>
      </c>
      <c r="GK97" s="18"/>
      <c r="GL97" s="18">
        <f>T97</f>
        <v>14.19</v>
      </c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>
        <f>T97</f>
        <v>14.19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5"/>
      <c r="B98" s="52"/>
      <c r="C98" s="52" t="s">
        <v>339</v>
      </c>
      <c r="D98" s="53"/>
      <c r="E98" s="54"/>
      <c r="F98" s="56">
        <v>74.73</v>
      </c>
      <c r="G98" s="135"/>
      <c r="H98" s="56">
        <f>Source!AE37</f>
        <v>74.73</v>
      </c>
      <c r="I98" s="56">
        <f>GM98</f>
        <v>5.23</v>
      </c>
      <c r="J98" s="135">
        <v>18.3</v>
      </c>
      <c r="K98" s="57">
        <f>Source!R37</f>
        <v>95.73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>
        <f>ROUND(Source!AE37*Source!AV37*Source!I37,2)</f>
        <v>5.23</v>
      </c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5"/>
      <c r="B99" s="52"/>
      <c r="C99" s="52" t="s">
        <v>347</v>
      </c>
      <c r="D99" s="53"/>
      <c r="E99" s="54"/>
      <c r="F99" s="56">
        <v>78.66</v>
      </c>
      <c r="G99" s="135"/>
      <c r="H99" s="56">
        <f>Source!AC37</f>
        <v>0.47</v>
      </c>
      <c r="I99" s="56">
        <f>T99</f>
        <v>0.03</v>
      </c>
      <c r="J99" s="135">
        <v>7.5</v>
      </c>
      <c r="K99" s="57">
        <f>U99</f>
        <v>0.25</v>
      </c>
      <c r="O99" s="18"/>
      <c r="P99" s="18"/>
      <c r="Q99" s="18"/>
      <c r="R99" s="18"/>
      <c r="S99" s="18"/>
      <c r="T99" s="18">
        <f>ROUND(Source!AC37*Source!AW37*Source!I37,2)</f>
        <v>0.03</v>
      </c>
      <c r="U99" s="18">
        <f>Source!P37</f>
        <v>0.25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>
        <f>T99</f>
        <v>0.03</v>
      </c>
      <c r="GK99" s="18"/>
      <c r="GL99" s="18"/>
      <c r="GM99" s="18"/>
      <c r="GN99" s="18">
        <f>T99</f>
        <v>0.03</v>
      </c>
      <c r="GO99" s="18"/>
      <c r="GP99" s="18">
        <f>T99</f>
        <v>0.03</v>
      </c>
      <c r="GQ99" s="18">
        <f>T99</f>
        <v>0.03</v>
      </c>
      <c r="GR99" s="18"/>
      <c r="GS99" s="18">
        <f>T99</f>
        <v>0.03</v>
      </c>
      <c r="GT99" s="18"/>
      <c r="GU99" s="18"/>
      <c r="GV99" s="18"/>
      <c r="GW99" s="18">
        <f>ROUND(Source!AG37*Source!I37,2)</f>
        <v>0</v>
      </c>
      <c r="GX99" s="18">
        <f>ROUND(Source!AJ37*Source!I37,2)</f>
        <v>0</v>
      </c>
      <c r="GY99" s="18"/>
      <c r="GZ99" s="18"/>
      <c r="HA99" s="18"/>
      <c r="HB99" s="18"/>
      <c r="HC99" s="18">
        <f>T99</f>
        <v>0.03</v>
      </c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5"/>
      <c r="B100" s="52"/>
      <c r="C100" s="52" t="s">
        <v>340</v>
      </c>
      <c r="D100" s="53"/>
      <c r="E100" s="54">
        <v>95</v>
      </c>
      <c r="F100" s="136" t="s">
        <v>341</v>
      </c>
      <c r="G100" s="135"/>
      <c r="H100" s="56">
        <f>ROUND((Source!AF37*Source!AV37+Source!AE37*Source!AV37)*(Source!FX37)/100,2)</f>
        <v>606.54</v>
      </c>
      <c r="I100" s="56">
        <f>T100</f>
        <v>42.46</v>
      </c>
      <c r="J100" s="135" t="s">
        <v>342</v>
      </c>
      <c r="K100" s="57">
        <f>U100</f>
        <v>662.47</v>
      </c>
      <c r="O100" s="18"/>
      <c r="P100" s="18"/>
      <c r="Q100" s="18"/>
      <c r="R100" s="18"/>
      <c r="S100" s="18"/>
      <c r="T100" s="18">
        <f>ROUND((ROUND(Source!AF37*Source!AV37*Source!I37,2)+ROUND(Source!AE37*Source!AV37*Source!I37,2))*(Source!FX37)/100,2)</f>
        <v>42.46</v>
      </c>
      <c r="U100" s="18">
        <f>Source!X37</f>
        <v>662.47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42.46</v>
      </c>
      <c r="GZ100" s="18"/>
      <c r="HA100" s="18"/>
      <c r="HB100" s="18"/>
      <c r="HC100" s="18">
        <f>T100</f>
        <v>42.46</v>
      </c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55"/>
      <c r="B101" s="52"/>
      <c r="C101" s="52" t="s">
        <v>343</v>
      </c>
      <c r="D101" s="53"/>
      <c r="E101" s="54">
        <v>65</v>
      </c>
      <c r="F101" s="136" t="s">
        <v>341</v>
      </c>
      <c r="G101" s="135"/>
      <c r="H101" s="56">
        <f>ROUND((Source!AF37*Source!AV37+Source!AE37*Source!AV37)*(Source!FY37)/100,2)</f>
        <v>415</v>
      </c>
      <c r="I101" s="56">
        <f>T101</f>
        <v>29.05</v>
      </c>
      <c r="J101" s="135" t="s">
        <v>344</v>
      </c>
      <c r="K101" s="57">
        <f>U101</f>
        <v>425.29</v>
      </c>
      <c r="O101" s="18"/>
      <c r="P101" s="18"/>
      <c r="Q101" s="18"/>
      <c r="R101" s="18"/>
      <c r="S101" s="18"/>
      <c r="T101" s="18">
        <f>ROUND((ROUND(Source!AF37*Source!AV37*Source!I37,2)+ROUND(Source!AE37*Source!AV37*Source!I37,2))*(Source!FY37)/100,2)</f>
        <v>29.05</v>
      </c>
      <c r="U101" s="18">
        <f>Source!Y37</f>
        <v>425.29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29.05</v>
      </c>
      <c r="HA101" s="18"/>
      <c r="HB101" s="18"/>
      <c r="HC101" s="18">
        <f>T101</f>
        <v>29.05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13.5" thickBot="1" x14ac:dyDescent="0.25">
      <c r="A102" s="60"/>
      <c r="B102" s="61"/>
      <c r="C102" s="61" t="s">
        <v>345</v>
      </c>
      <c r="D102" s="62" t="s">
        <v>346</v>
      </c>
      <c r="E102" s="63">
        <v>58.6</v>
      </c>
      <c r="F102" s="64"/>
      <c r="G102" s="64"/>
      <c r="H102" s="64">
        <f>ROUND(Source!AH37,2)</f>
        <v>58.6</v>
      </c>
      <c r="I102" s="65">
        <f>Source!U37</f>
        <v>4.1020000000000003</v>
      </c>
      <c r="J102" s="64"/>
      <c r="K102" s="66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9"/>
      <c r="B103" s="58"/>
      <c r="C103" s="58"/>
      <c r="D103" s="58"/>
      <c r="E103" s="58"/>
      <c r="F103" s="58"/>
      <c r="G103" s="58"/>
      <c r="H103" s="88">
        <f>R103</f>
        <v>125.19</v>
      </c>
      <c r="I103" s="89"/>
      <c r="J103" s="88">
        <f>S103</f>
        <v>1987.5</v>
      </c>
      <c r="K103" s="90"/>
      <c r="O103" s="18"/>
      <c r="P103" s="18"/>
      <c r="Q103" s="18"/>
      <c r="R103" s="18">
        <f>SUM(T95:T102)</f>
        <v>125.19</v>
      </c>
      <c r="S103" s="18">
        <f>SUM(U95:U102)</f>
        <v>1987.5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>
        <f>R103</f>
        <v>125.19</v>
      </c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36" x14ac:dyDescent="0.2">
      <c r="A104" s="67">
        <v>8</v>
      </c>
      <c r="B104" s="73" t="s">
        <v>36</v>
      </c>
      <c r="C104" s="68" t="s">
        <v>37</v>
      </c>
      <c r="D104" s="69" t="s">
        <v>33</v>
      </c>
      <c r="E104" s="70">
        <v>0.04</v>
      </c>
      <c r="F104" s="71">
        <f>Source!AK39</f>
        <v>748.97</v>
      </c>
      <c r="G104" s="137" t="s">
        <v>3</v>
      </c>
      <c r="H104" s="71">
        <f>Source!AB39</f>
        <v>239.57</v>
      </c>
      <c r="I104" s="71"/>
      <c r="J104" s="138"/>
      <c r="K104" s="72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48"/>
      <c r="B105" s="45"/>
      <c r="C105" s="45" t="s">
        <v>336</v>
      </c>
      <c r="D105" s="46"/>
      <c r="E105" s="47"/>
      <c r="F105" s="49">
        <v>178.6</v>
      </c>
      <c r="G105" s="134"/>
      <c r="H105" s="49">
        <f>Source!AF39</f>
        <v>178.6</v>
      </c>
      <c r="I105" s="49">
        <f>T105</f>
        <v>7.14</v>
      </c>
      <c r="J105" s="134">
        <v>18.3</v>
      </c>
      <c r="K105" s="50">
        <f>U105</f>
        <v>130.74</v>
      </c>
      <c r="O105" s="18"/>
      <c r="P105" s="18"/>
      <c r="Q105" s="18"/>
      <c r="R105" s="18"/>
      <c r="S105" s="18"/>
      <c r="T105" s="18">
        <f>ROUND(Source!AF39*Source!AV39*Source!I39,2)</f>
        <v>7.14</v>
      </c>
      <c r="U105" s="18">
        <f>Source!S39</f>
        <v>130.74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7.14</v>
      </c>
      <c r="GK105" s="18">
        <f>T105</f>
        <v>7.14</v>
      </c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>
        <f>T105</f>
        <v>7.14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5"/>
      <c r="B106" s="52"/>
      <c r="C106" s="52" t="s">
        <v>338</v>
      </c>
      <c r="D106" s="53"/>
      <c r="E106" s="54"/>
      <c r="F106" s="56">
        <v>60.98</v>
      </c>
      <c r="G106" s="135"/>
      <c r="H106" s="56">
        <f>Source!AD39</f>
        <v>60.98</v>
      </c>
      <c r="I106" s="56">
        <f>T106</f>
        <v>2.44</v>
      </c>
      <c r="J106" s="135">
        <v>12.5</v>
      </c>
      <c r="K106" s="57">
        <f>U106</f>
        <v>30.49</v>
      </c>
      <c r="O106" s="18"/>
      <c r="P106" s="18"/>
      <c r="Q106" s="18"/>
      <c r="R106" s="18"/>
      <c r="S106" s="18"/>
      <c r="T106" s="18">
        <f>ROUND(Source!AD39*Source!AV39*Source!I39,2)</f>
        <v>2.44</v>
      </c>
      <c r="U106" s="18">
        <f>Source!Q39</f>
        <v>30.49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>
        <f>T106</f>
        <v>2.44</v>
      </c>
      <c r="GK106" s="18"/>
      <c r="GL106" s="18">
        <f>T106</f>
        <v>2.44</v>
      </c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>
        <f>T106</f>
        <v>2.44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5"/>
      <c r="B107" s="52"/>
      <c r="C107" s="52" t="s">
        <v>339</v>
      </c>
      <c r="D107" s="53"/>
      <c r="E107" s="54"/>
      <c r="F107" s="56">
        <v>4.7699999999999996</v>
      </c>
      <c r="G107" s="135"/>
      <c r="H107" s="56">
        <f>Source!AE39</f>
        <v>4.7699999999999996</v>
      </c>
      <c r="I107" s="56">
        <f>GM107</f>
        <v>0.19</v>
      </c>
      <c r="J107" s="135">
        <v>18.3</v>
      </c>
      <c r="K107" s="57">
        <f>Source!R39</f>
        <v>3.49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>
        <f>ROUND(Source!AE39*Source!AV39*Source!I39,2)</f>
        <v>0.19</v>
      </c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5"/>
      <c r="B108" s="52"/>
      <c r="C108" s="52" t="s">
        <v>347</v>
      </c>
      <c r="D108" s="53"/>
      <c r="E108" s="54"/>
      <c r="F108" s="56">
        <v>509.39</v>
      </c>
      <c r="G108" s="135"/>
      <c r="H108" s="56">
        <f>Source!AC39</f>
        <v>-0.01</v>
      </c>
      <c r="I108" s="56">
        <f>T108</f>
        <v>0</v>
      </c>
      <c r="J108" s="135">
        <v>7.5</v>
      </c>
      <c r="K108" s="57">
        <f>U108</f>
        <v>0</v>
      </c>
      <c r="O108" s="18"/>
      <c r="P108" s="18"/>
      <c r="Q108" s="18"/>
      <c r="R108" s="18"/>
      <c r="S108" s="18"/>
      <c r="T108" s="18">
        <f>ROUND(Source!AC39*Source!AW39*Source!I39,2)</f>
        <v>0</v>
      </c>
      <c r="U108" s="18">
        <f>Source!P39</f>
        <v>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>
        <f>T108</f>
        <v>0</v>
      </c>
      <c r="GK108" s="18"/>
      <c r="GL108" s="18"/>
      <c r="GM108" s="18"/>
      <c r="GN108" s="18">
        <f>T108</f>
        <v>0</v>
      </c>
      <c r="GO108" s="18"/>
      <c r="GP108" s="18">
        <f>T108</f>
        <v>0</v>
      </c>
      <c r="GQ108" s="18">
        <f>T108</f>
        <v>0</v>
      </c>
      <c r="GR108" s="18"/>
      <c r="GS108" s="18">
        <f>T108</f>
        <v>0</v>
      </c>
      <c r="GT108" s="18"/>
      <c r="GU108" s="18"/>
      <c r="GV108" s="18"/>
      <c r="GW108" s="18">
        <f>ROUND(Source!AG39*Source!I39,2)</f>
        <v>0</v>
      </c>
      <c r="GX108" s="18">
        <f>ROUND(Source!AJ39*Source!I39,2)</f>
        <v>0</v>
      </c>
      <c r="GY108" s="18"/>
      <c r="GZ108" s="18"/>
      <c r="HA108" s="18"/>
      <c r="HB108" s="18"/>
      <c r="HC108" s="18">
        <f>T108</f>
        <v>0</v>
      </c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5"/>
      <c r="B109" s="52"/>
      <c r="C109" s="52" t="s">
        <v>340</v>
      </c>
      <c r="D109" s="53"/>
      <c r="E109" s="54">
        <v>95</v>
      </c>
      <c r="F109" s="136" t="s">
        <v>341</v>
      </c>
      <c r="G109" s="135"/>
      <c r="H109" s="56">
        <f>ROUND((Source!AF39*Source!AV39+Source!AE39*Source!AV39)*(Source!FX39)/100,2)</f>
        <v>174.2</v>
      </c>
      <c r="I109" s="56">
        <f>T109</f>
        <v>6.96</v>
      </c>
      <c r="J109" s="135" t="s">
        <v>342</v>
      </c>
      <c r="K109" s="57">
        <f>U109</f>
        <v>108.73</v>
      </c>
      <c r="O109" s="18"/>
      <c r="P109" s="18"/>
      <c r="Q109" s="18"/>
      <c r="R109" s="18"/>
      <c r="S109" s="18"/>
      <c r="T109" s="18">
        <f>ROUND((ROUND(Source!AF39*Source!AV39*Source!I39,2)+ROUND(Source!AE39*Source!AV39*Source!I39,2))*(Source!FX39)/100,2)</f>
        <v>6.96</v>
      </c>
      <c r="U109" s="18">
        <f>Source!X39</f>
        <v>108.73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>
        <f>T109</f>
        <v>6.96</v>
      </c>
      <c r="GZ109" s="18"/>
      <c r="HA109" s="18"/>
      <c r="HB109" s="18"/>
      <c r="HC109" s="18">
        <f>T109</f>
        <v>6.96</v>
      </c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55"/>
      <c r="B110" s="52"/>
      <c r="C110" s="52" t="s">
        <v>343</v>
      </c>
      <c r="D110" s="53"/>
      <c r="E110" s="54">
        <v>65</v>
      </c>
      <c r="F110" s="136" t="s">
        <v>341</v>
      </c>
      <c r="G110" s="135"/>
      <c r="H110" s="56">
        <f>ROUND((Source!AF39*Source!AV39+Source!AE39*Source!AV39)*(Source!FY39)/100,2)</f>
        <v>119.19</v>
      </c>
      <c r="I110" s="56">
        <f>T110</f>
        <v>4.76</v>
      </c>
      <c r="J110" s="135" t="s">
        <v>344</v>
      </c>
      <c r="K110" s="57">
        <f>U110</f>
        <v>69.8</v>
      </c>
      <c r="O110" s="18"/>
      <c r="P110" s="18"/>
      <c r="Q110" s="18"/>
      <c r="R110" s="18"/>
      <c r="S110" s="18"/>
      <c r="T110" s="18">
        <f>ROUND((ROUND(Source!AF39*Source!AV39*Source!I39,2)+ROUND(Source!AE39*Source!AV39*Source!I39,2))*(Source!FY39)/100,2)</f>
        <v>4.76</v>
      </c>
      <c r="U110" s="18">
        <f>Source!Y39</f>
        <v>69.8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>
        <f>T110</f>
        <v>4.76</v>
      </c>
      <c r="HA110" s="18"/>
      <c r="HB110" s="18"/>
      <c r="HC110" s="18">
        <f>T110</f>
        <v>4.76</v>
      </c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3.5" thickBot="1" x14ac:dyDescent="0.25">
      <c r="A111" s="60"/>
      <c r="B111" s="61"/>
      <c r="C111" s="61" t="s">
        <v>345</v>
      </c>
      <c r="D111" s="62" t="s">
        <v>346</v>
      </c>
      <c r="E111" s="63">
        <v>19</v>
      </c>
      <c r="F111" s="64"/>
      <c r="G111" s="64"/>
      <c r="H111" s="64">
        <f>ROUND(Source!AH39,2)</f>
        <v>19</v>
      </c>
      <c r="I111" s="65">
        <f>Source!U39</f>
        <v>0.76</v>
      </c>
      <c r="J111" s="64"/>
      <c r="K111" s="66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9"/>
      <c r="B112" s="58"/>
      <c r="C112" s="58"/>
      <c r="D112" s="58"/>
      <c r="E112" s="58"/>
      <c r="F112" s="58"/>
      <c r="G112" s="58"/>
      <c r="H112" s="88">
        <f>R112</f>
        <v>21.299999999999997</v>
      </c>
      <c r="I112" s="89"/>
      <c r="J112" s="88">
        <f>S112</f>
        <v>339.76000000000005</v>
      </c>
      <c r="K112" s="90"/>
      <c r="O112" s="18"/>
      <c r="P112" s="18"/>
      <c r="Q112" s="18"/>
      <c r="R112" s="18">
        <f>SUM(T104:T111)</f>
        <v>21.299999999999997</v>
      </c>
      <c r="S112" s="18">
        <f>SUM(U104:U111)</f>
        <v>339.76000000000005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>
        <f>R112</f>
        <v>21.299999999999997</v>
      </c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36" x14ac:dyDescent="0.2">
      <c r="A113" s="67">
        <v>9</v>
      </c>
      <c r="B113" s="73" t="s">
        <v>44</v>
      </c>
      <c r="C113" s="68" t="s">
        <v>45</v>
      </c>
      <c r="D113" s="69" t="s">
        <v>15</v>
      </c>
      <c r="E113" s="70">
        <v>1</v>
      </c>
      <c r="F113" s="71">
        <f>Source!AK41</f>
        <v>263.77999999999997</v>
      </c>
      <c r="G113" s="137" t="s">
        <v>3</v>
      </c>
      <c r="H113" s="71">
        <f>Source!AB41</f>
        <v>263.77999999999997</v>
      </c>
      <c r="I113" s="71"/>
      <c r="J113" s="138"/>
      <c r="K113" s="72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48"/>
      <c r="B114" s="45"/>
      <c r="C114" s="45" t="s">
        <v>336</v>
      </c>
      <c r="D114" s="46"/>
      <c r="E114" s="47"/>
      <c r="F114" s="49">
        <v>263.77999999999997</v>
      </c>
      <c r="G114" s="134"/>
      <c r="H114" s="49">
        <f>Source!AF41</f>
        <v>263.77999999999997</v>
      </c>
      <c r="I114" s="49">
        <f>T114</f>
        <v>263.77999999999997</v>
      </c>
      <c r="J114" s="134">
        <v>18.3</v>
      </c>
      <c r="K114" s="50">
        <f>U114</f>
        <v>4827.17</v>
      </c>
      <c r="O114" s="18"/>
      <c r="P114" s="18"/>
      <c r="Q114" s="18"/>
      <c r="R114" s="18"/>
      <c r="S114" s="18"/>
      <c r="T114" s="18">
        <f>ROUND(Source!AF41*Source!AV41*Source!I41,2)</f>
        <v>263.77999999999997</v>
      </c>
      <c r="U114" s="18">
        <f>Source!S41</f>
        <v>4827.17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263.77999999999997</v>
      </c>
      <c r="GK114" s="18">
        <f>T114</f>
        <v>263.77999999999997</v>
      </c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>
        <f>T114</f>
        <v>263.77999999999997</v>
      </c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5"/>
      <c r="B115" s="52"/>
      <c r="C115" s="52" t="s">
        <v>340</v>
      </c>
      <c r="D115" s="53"/>
      <c r="E115" s="54">
        <v>65</v>
      </c>
      <c r="F115" s="136" t="s">
        <v>341</v>
      </c>
      <c r="G115" s="135"/>
      <c r="H115" s="56">
        <f>ROUND((Source!AF41*Source!AV41+Source!AE41*Source!AV41)*(Source!FX41)/100,2)</f>
        <v>171.46</v>
      </c>
      <c r="I115" s="56">
        <f>T115</f>
        <v>171.46</v>
      </c>
      <c r="J115" s="135" t="s">
        <v>348</v>
      </c>
      <c r="K115" s="57">
        <f>U115</f>
        <v>2654.94</v>
      </c>
      <c r="O115" s="18"/>
      <c r="P115" s="18"/>
      <c r="Q115" s="18"/>
      <c r="R115" s="18"/>
      <c r="S115" s="18"/>
      <c r="T115" s="18">
        <f>ROUND((ROUND(Source!AF41*Source!AV41*Source!I41,2)+ROUND(Source!AE41*Source!AV41*Source!I41,2))*(Source!FX41)/100,2)</f>
        <v>171.46</v>
      </c>
      <c r="U115" s="18">
        <f>Source!X41</f>
        <v>2654.94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>
        <f>T115</f>
        <v>171.46</v>
      </c>
      <c r="GZ115" s="18"/>
      <c r="HA115" s="18"/>
      <c r="HB115" s="18"/>
      <c r="HC115" s="18"/>
      <c r="HD115" s="18"/>
      <c r="HE115" s="18">
        <f>T115</f>
        <v>171.46</v>
      </c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5"/>
      <c r="B116" s="52"/>
      <c r="C116" s="52" t="s">
        <v>343</v>
      </c>
      <c r="D116" s="53"/>
      <c r="E116" s="54">
        <v>40</v>
      </c>
      <c r="F116" s="136" t="s">
        <v>341</v>
      </c>
      <c r="G116" s="135"/>
      <c r="H116" s="56">
        <f>ROUND((Source!AF41*Source!AV41+Source!AE41*Source!AV41)*(Source!FY41)/100,2)</f>
        <v>105.51</v>
      </c>
      <c r="I116" s="56">
        <f>T116</f>
        <v>105.51</v>
      </c>
      <c r="J116" s="135" t="s">
        <v>349</v>
      </c>
      <c r="K116" s="57">
        <f>U116</f>
        <v>1544.69</v>
      </c>
      <c r="O116" s="18"/>
      <c r="P116" s="18"/>
      <c r="Q116" s="18"/>
      <c r="R116" s="18"/>
      <c r="S116" s="18"/>
      <c r="T116" s="18">
        <f>ROUND((ROUND(Source!AF41*Source!AV41*Source!I41,2)+ROUND(Source!AE41*Source!AV41*Source!I41,2))*(Source!FY41)/100,2)</f>
        <v>105.51</v>
      </c>
      <c r="U116" s="18">
        <f>Source!Y41</f>
        <v>1544.69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>
        <f>T116</f>
        <v>105.51</v>
      </c>
      <c r="HA116" s="18"/>
      <c r="HB116" s="18"/>
      <c r="HC116" s="18"/>
      <c r="HD116" s="18"/>
      <c r="HE116" s="18">
        <f>T116</f>
        <v>105.51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13.5" thickBot="1" x14ac:dyDescent="0.25">
      <c r="A117" s="60"/>
      <c r="B117" s="61"/>
      <c r="C117" s="61" t="s">
        <v>345</v>
      </c>
      <c r="D117" s="62" t="s">
        <v>346</v>
      </c>
      <c r="E117" s="63">
        <v>21.6</v>
      </c>
      <c r="F117" s="64"/>
      <c r="G117" s="64"/>
      <c r="H117" s="64">
        <f>ROUND(Source!AH41,2)</f>
        <v>21.6</v>
      </c>
      <c r="I117" s="65">
        <f>Source!U41</f>
        <v>21.6</v>
      </c>
      <c r="J117" s="64"/>
      <c r="K117" s="66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9"/>
      <c r="B118" s="58"/>
      <c r="C118" s="58"/>
      <c r="D118" s="58"/>
      <c r="E118" s="58"/>
      <c r="F118" s="58"/>
      <c r="G118" s="58"/>
      <c r="H118" s="88">
        <f>R118</f>
        <v>540.75</v>
      </c>
      <c r="I118" s="89"/>
      <c r="J118" s="88">
        <f>S118</f>
        <v>9026.8000000000011</v>
      </c>
      <c r="K118" s="90"/>
      <c r="O118" s="18"/>
      <c r="P118" s="18"/>
      <c r="Q118" s="18"/>
      <c r="R118" s="18">
        <f>SUM(T113:T117)</f>
        <v>540.75</v>
      </c>
      <c r="S118" s="18">
        <f>SUM(U113:U117)</f>
        <v>9026.8000000000011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>
        <f>R118</f>
        <v>540.75</v>
      </c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24" x14ac:dyDescent="0.2">
      <c r="A119" s="67">
        <v>11</v>
      </c>
      <c r="B119" s="73" t="s">
        <v>51</v>
      </c>
      <c r="C119" s="68" t="s">
        <v>52</v>
      </c>
      <c r="D119" s="69" t="s">
        <v>53</v>
      </c>
      <c r="E119" s="70">
        <v>1</v>
      </c>
      <c r="F119" s="71">
        <f>Source!AK43</f>
        <v>83.55</v>
      </c>
      <c r="G119" s="137" t="s">
        <v>3</v>
      </c>
      <c r="H119" s="71">
        <f>Source!AB43</f>
        <v>83.55</v>
      </c>
      <c r="I119" s="71"/>
      <c r="J119" s="138"/>
      <c r="K119" s="72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48"/>
      <c r="B120" s="45"/>
      <c r="C120" s="45" t="s">
        <v>336</v>
      </c>
      <c r="D120" s="46"/>
      <c r="E120" s="47"/>
      <c r="F120" s="49">
        <v>83.55</v>
      </c>
      <c r="G120" s="134"/>
      <c r="H120" s="49">
        <f>Source!AF43</f>
        <v>83.55</v>
      </c>
      <c r="I120" s="49">
        <f>T120</f>
        <v>83.55</v>
      </c>
      <c r="J120" s="134">
        <v>18.3</v>
      </c>
      <c r="K120" s="50">
        <f>U120</f>
        <v>1528.97</v>
      </c>
      <c r="O120" s="18"/>
      <c r="P120" s="18"/>
      <c r="Q120" s="18"/>
      <c r="R120" s="18"/>
      <c r="S120" s="18"/>
      <c r="T120" s="18">
        <f>ROUND(Source!AF43*Source!AV43*Source!I43,2)</f>
        <v>83.55</v>
      </c>
      <c r="U120" s="18">
        <f>Source!S43</f>
        <v>1528.97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>
        <f>T120</f>
        <v>83.55</v>
      </c>
      <c r="GK120" s="18">
        <f>T120</f>
        <v>83.55</v>
      </c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>
        <f>T120</f>
        <v>83.55</v>
      </c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55"/>
      <c r="B121" s="52"/>
      <c r="C121" s="52" t="s">
        <v>340</v>
      </c>
      <c r="D121" s="53"/>
      <c r="E121" s="54">
        <v>65</v>
      </c>
      <c r="F121" s="136" t="s">
        <v>341</v>
      </c>
      <c r="G121" s="135"/>
      <c r="H121" s="56">
        <f>ROUND((Source!AF43*Source!AV43+Source!AE43*Source!AV43)*(Source!FX43)/100,2)</f>
        <v>54.31</v>
      </c>
      <c r="I121" s="56">
        <f>T121</f>
        <v>54.31</v>
      </c>
      <c r="J121" s="135" t="s">
        <v>348</v>
      </c>
      <c r="K121" s="57">
        <f>U121</f>
        <v>840.93</v>
      </c>
      <c r="O121" s="18"/>
      <c r="P121" s="18"/>
      <c r="Q121" s="18"/>
      <c r="R121" s="18"/>
      <c r="S121" s="18"/>
      <c r="T121" s="18">
        <f>ROUND((ROUND(Source!AF43*Source!AV43*Source!I43,2)+ROUND(Source!AE43*Source!AV43*Source!I43,2))*(Source!FX43)/100,2)</f>
        <v>54.31</v>
      </c>
      <c r="U121" s="18">
        <f>Source!X43</f>
        <v>840.93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>
        <f>T121</f>
        <v>54.31</v>
      </c>
      <c r="GZ121" s="18"/>
      <c r="HA121" s="18"/>
      <c r="HB121" s="18"/>
      <c r="HC121" s="18"/>
      <c r="HD121" s="18"/>
      <c r="HE121" s="18">
        <f>T121</f>
        <v>54.31</v>
      </c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5"/>
      <c r="B122" s="52"/>
      <c r="C122" s="52" t="s">
        <v>343</v>
      </c>
      <c r="D122" s="53"/>
      <c r="E122" s="54">
        <v>40</v>
      </c>
      <c r="F122" s="136" t="s">
        <v>341</v>
      </c>
      <c r="G122" s="135"/>
      <c r="H122" s="56">
        <f>ROUND((Source!AF43*Source!AV43+Source!AE43*Source!AV43)*(Source!FY43)/100,2)</f>
        <v>33.42</v>
      </c>
      <c r="I122" s="56">
        <f>T122</f>
        <v>33.42</v>
      </c>
      <c r="J122" s="135" t="s">
        <v>349</v>
      </c>
      <c r="K122" s="57">
        <f>U122</f>
        <v>489.27</v>
      </c>
      <c r="O122" s="18"/>
      <c r="P122" s="18"/>
      <c r="Q122" s="18"/>
      <c r="R122" s="18"/>
      <c r="S122" s="18"/>
      <c r="T122" s="18">
        <f>ROUND((ROUND(Source!AF43*Source!AV43*Source!I43,2)+ROUND(Source!AE43*Source!AV43*Source!I43,2))*(Source!FY43)/100,2)</f>
        <v>33.42</v>
      </c>
      <c r="U122" s="18">
        <f>Source!Y43</f>
        <v>489.27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>
        <f>T122</f>
        <v>33.42</v>
      </c>
      <c r="HA122" s="18"/>
      <c r="HB122" s="18"/>
      <c r="HC122" s="18"/>
      <c r="HD122" s="18"/>
      <c r="HE122" s="18">
        <f>T122</f>
        <v>33.42</v>
      </c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13.5" thickBot="1" x14ac:dyDescent="0.25">
      <c r="A123" s="60"/>
      <c r="B123" s="61"/>
      <c r="C123" s="61" t="s">
        <v>345</v>
      </c>
      <c r="D123" s="62" t="s">
        <v>346</v>
      </c>
      <c r="E123" s="63">
        <v>7.29</v>
      </c>
      <c r="F123" s="64"/>
      <c r="G123" s="64"/>
      <c r="H123" s="64">
        <f>ROUND(Source!AH43,2)</f>
        <v>7.29</v>
      </c>
      <c r="I123" s="65">
        <f>Source!U43</f>
        <v>7.29</v>
      </c>
      <c r="J123" s="64"/>
      <c r="K123" s="66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9"/>
      <c r="B124" s="58"/>
      <c r="C124" s="58"/>
      <c r="D124" s="58"/>
      <c r="E124" s="58"/>
      <c r="F124" s="58"/>
      <c r="G124" s="58"/>
      <c r="H124" s="88">
        <f>R124</f>
        <v>171.28000000000003</v>
      </c>
      <c r="I124" s="89"/>
      <c r="J124" s="88">
        <f>S124</f>
        <v>2859.17</v>
      </c>
      <c r="K124" s="90"/>
      <c r="O124" s="18"/>
      <c r="P124" s="18"/>
      <c r="Q124" s="18"/>
      <c r="R124" s="18">
        <f>SUM(T119:T123)</f>
        <v>171.28000000000003</v>
      </c>
      <c r="S124" s="18">
        <f>SUM(U119:U123)</f>
        <v>2859.17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>
        <f>R124</f>
        <v>171.28000000000003</v>
      </c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7">
        <v>12</v>
      </c>
      <c r="B125" s="73" t="s">
        <v>56</v>
      </c>
      <c r="C125" s="68" t="s">
        <v>57</v>
      </c>
      <c r="D125" s="69" t="s">
        <v>59</v>
      </c>
      <c r="E125" s="70">
        <v>1</v>
      </c>
      <c r="F125" s="71">
        <v>7333.33</v>
      </c>
      <c r="G125" s="139"/>
      <c r="H125" s="71">
        <f>Source!AC45</f>
        <v>7333.33</v>
      </c>
      <c r="I125" s="71">
        <f>T125</f>
        <v>7333.33</v>
      </c>
      <c r="J125" s="139">
        <v>7.5</v>
      </c>
      <c r="K125" s="72">
        <f>U125</f>
        <v>54999.98</v>
      </c>
      <c r="O125" s="18"/>
      <c r="P125" s="18"/>
      <c r="Q125" s="18"/>
      <c r="R125" s="18"/>
      <c r="S125" s="18"/>
      <c r="T125" s="18">
        <f>ROUND(Source!AC45*Source!AW45*Source!I45,2)</f>
        <v>7333.33</v>
      </c>
      <c r="U125" s="18">
        <f>Source!P45</f>
        <v>54999.98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>
        <f>T125</f>
        <v>7333.33</v>
      </c>
      <c r="GK125" s="18"/>
      <c r="GL125" s="18"/>
      <c r="GM125" s="18"/>
      <c r="GN125" s="18">
        <f>T125</f>
        <v>7333.33</v>
      </c>
      <c r="GO125" s="18"/>
      <c r="GP125" s="18">
        <f>T125</f>
        <v>7333.33</v>
      </c>
      <c r="GQ125" s="18">
        <f>T125</f>
        <v>7333.33</v>
      </c>
      <c r="GR125" s="18"/>
      <c r="GS125" s="18">
        <f>T125</f>
        <v>7333.33</v>
      </c>
      <c r="GT125" s="18"/>
      <c r="GU125" s="18"/>
      <c r="GV125" s="18"/>
      <c r="GW125" s="18">
        <f>ROUND(Source!AG45*Source!I45,2)</f>
        <v>0</v>
      </c>
      <c r="GX125" s="18">
        <f>ROUND(Source!AJ45*Source!I45,2)</f>
        <v>0</v>
      </c>
      <c r="GY125" s="18"/>
      <c r="GZ125" s="18"/>
      <c r="HA125" s="18"/>
      <c r="HB125" s="18">
        <f>T125</f>
        <v>7333.33</v>
      </c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ht="13.5" thickBot="1" x14ac:dyDescent="0.25">
      <c r="A126" s="140"/>
      <c r="B126" s="141" t="s">
        <v>350</v>
      </c>
      <c r="C126" s="141" t="s">
        <v>351</v>
      </c>
      <c r="D126" s="142"/>
      <c r="E126" s="142"/>
      <c r="F126" s="142"/>
      <c r="G126" s="142"/>
      <c r="H126" s="142"/>
      <c r="I126" s="142"/>
      <c r="J126" s="142"/>
      <c r="K126" s="143"/>
    </row>
    <row r="127" spans="1:255" x14ac:dyDescent="0.2">
      <c r="A127" s="59"/>
      <c r="B127" s="58"/>
      <c r="C127" s="58"/>
      <c r="D127" s="58"/>
      <c r="E127" s="58"/>
      <c r="F127" s="58"/>
      <c r="G127" s="58"/>
      <c r="H127" s="88">
        <f>R127</f>
        <v>7333.33</v>
      </c>
      <c r="I127" s="89"/>
      <c r="J127" s="88">
        <f>S127</f>
        <v>54999.98</v>
      </c>
      <c r="K127" s="90"/>
      <c r="O127" s="18"/>
      <c r="P127" s="18"/>
      <c r="Q127" s="18"/>
      <c r="R127" s="18">
        <f>SUM(T125:T126)</f>
        <v>7333.33</v>
      </c>
      <c r="S127" s="18">
        <f>SUM(U125:U126)</f>
        <v>54999.98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>
        <f>R127</f>
        <v>7333.33</v>
      </c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7">
        <v>13</v>
      </c>
      <c r="B128" s="73" t="s">
        <v>56</v>
      </c>
      <c r="C128" s="68" t="s">
        <v>65</v>
      </c>
      <c r="D128" s="69" t="s">
        <v>66</v>
      </c>
      <c r="E128" s="70">
        <v>50</v>
      </c>
      <c r="F128" s="71">
        <v>7.89</v>
      </c>
      <c r="G128" s="139"/>
      <c r="H128" s="71">
        <f>Source!AC47</f>
        <v>7.89</v>
      </c>
      <c r="I128" s="71">
        <f>T128</f>
        <v>394.5</v>
      </c>
      <c r="J128" s="139">
        <v>7.5</v>
      </c>
      <c r="K128" s="72">
        <f>U128</f>
        <v>2958.75</v>
      </c>
      <c r="O128" s="18"/>
      <c r="P128" s="18"/>
      <c r="Q128" s="18"/>
      <c r="R128" s="18"/>
      <c r="S128" s="18"/>
      <c r="T128" s="18">
        <f>ROUND(Source!AC47*Source!AW47*Source!I47,2)</f>
        <v>394.5</v>
      </c>
      <c r="U128" s="18">
        <f>Source!P47</f>
        <v>2958.75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>
        <f>T128</f>
        <v>394.5</v>
      </c>
      <c r="GK128" s="18"/>
      <c r="GL128" s="18"/>
      <c r="GM128" s="18"/>
      <c r="GN128" s="18">
        <f>T128</f>
        <v>394.5</v>
      </c>
      <c r="GO128" s="18"/>
      <c r="GP128" s="18">
        <f>T128</f>
        <v>394.5</v>
      </c>
      <c r="GQ128" s="18">
        <f>T128</f>
        <v>394.5</v>
      </c>
      <c r="GR128" s="18"/>
      <c r="GS128" s="18">
        <f>T128</f>
        <v>394.5</v>
      </c>
      <c r="GT128" s="18"/>
      <c r="GU128" s="18"/>
      <c r="GV128" s="18"/>
      <c r="GW128" s="18">
        <f>ROUND(Source!AG47*Source!I47,2)</f>
        <v>0</v>
      </c>
      <c r="GX128" s="18">
        <f>ROUND(Source!AJ47*Source!I47,2)</f>
        <v>0</v>
      </c>
      <c r="GY128" s="18"/>
      <c r="GZ128" s="18"/>
      <c r="HA128" s="18"/>
      <c r="HB128" s="18">
        <f>T128</f>
        <v>394.5</v>
      </c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13.5" thickBot="1" x14ac:dyDescent="0.25">
      <c r="A129" s="140"/>
      <c r="B129" s="141" t="s">
        <v>350</v>
      </c>
      <c r="C129" s="141" t="s">
        <v>352</v>
      </c>
      <c r="D129" s="142"/>
      <c r="E129" s="142"/>
      <c r="F129" s="142"/>
      <c r="G129" s="142"/>
      <c r="H129" s="142"/>
      <c r="I129" s="142"/>
      <c r="J129" s="142"/>
      <c r="K129" s="143"/>
    </row>
    <row r="130" spans="1:255" x14ac:dyDescent="0.2">
      <c r="A130" s="59"/>
      <c r="B130" s="58"/>
      <c r="C130" s="58"/>
      <c r="D130" s="58"/>
      <c r="E130" s="58"/>
      <c r="F130" s="58"/>
      <c r="G130" s="58"/>
      <c r="H130" s="88">
        <f>R130</f>
        <v>394.5</v>
      </c>
      <c r="I130" s="89"/>
      <c r="J130" s="88">
        <f>S130</f>
        <v>2958.75</v>
      </c>
      <c r="K130" s="90"/>
      <c r="O130" s="18"/>
      <c r="P130" s="18"/>
      <c r="Q130" s="18"/>
      <c r="R130" s="18">
        <f>SUM(T128:T129)</f>
        <v>394.5</v>
      </c>
      <c r="S130" s="18">
        <f>SUM(U128:U129)</f>
        <v>2958.75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>
        <f>R130</f>
        <v>394.5</v>
      </c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67">
        <v>14</v>
      </c>
      <c r="B131" s="73" t="s">
        <v>56</v>
      </c>
      <c r="C131" s="68" t="s">
        <v>69</v>
      </c>
      <c r="D131" s="69" t="s">
        <v>66</v>
      </c>
      <c r="E131" s="70">
        <v>8</v>
      </c>
      <c r="F131" s="71">
        <v>5.84</v>
      </c>
      <c r="G131" s="139"/>
      <c r="H131" s="71">
        <f>Source!AC49</f>
        <v>5.84</v>
      </c>
      <c r="I131" s="71">
        <f>T131</f>
        <v>46.72</v>
      </c>
      <c r="J131" s="139">
        <v>7.5</v>
      </c>
      <c r="K131" s="72">
        <f>U131</f>
        <v>350.4</v>
      </c>
      <c r="O131" s="18"/>
      <c r="P131" s="18"/>
      <c r="Q131" s="18"/>
      <c r="R131" s="18"/>
      <c r="S131" s="18"/>
      <c r="T131" s="18">
        <f>ROUND(Source!AC49*Source!AW49*Source!I49,2)</f>
        <v>46.72</v>
      </c>
      <c r="U131" s="18">
        <f>Source!P49</f>
        <v>350.4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46.72</v>
      </c>
      <c r="GK131" s="18"/>
      <c r="GL131" s="18"/>
      <c r="GM131" s="18"/>
      <c r="GN131" s="18">
        <f>T131</f>
        <v>46.72</v>
      </c>
      <c r="GO131" s="18"/>
      <c r="GP131" s="18">
        <f>T131</f>
        <v>46.72</v>
      </c>
      <c r="GQ131" s="18">
        <f>T131</f>
        <v>46.72</v>
      </c>
      <c r="GR131" s="18"/>
      <c r="GS131" s="18">
        <f>T131</f>
        <v>46.72</v>
      </c>
      <c r="GT131" s="18"/>
      <c r="GU131" s="18"/>
      <c r="GV131" s="18"/>
      <c r="GW131" s="18">
        <f>ROUND(Source!AG49*Source!I49,2)</f>
        <v>0</v>
      </c>
      <c r="GX131" s="18">
        <f>ROUND(Source!AJ49*Source!I49,2)</f>
        <v>0</v>
      </c>
      <c r="GY131" s="18"/>
      <c r="GZ131" s="18"/>
      <c r="HA131" s="18"/>
      <c r="HB131" s="18">
        <f>T131</f>
        <v>46.72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ht="13.5" thickBot="1" x14ac:dyDescent="0.25">
      <c r="A132" s="140"/>
      <c r="B132" s="141" t="s">
        <v>350</v>
      </c>
      <c r="C132" s="141" t="s">
        <v>353</v>
      </c>
      <c r="D132" s="142"/>
      <c r="E132" s="142"/>
      <c r="F132" s="142"/>
      <c r="G132" s="142"/>
      <c r="H132" s="142"/>
      <c r="I132" s="142"/>
      <c r="J132" s="142"/>
      <c r="K132" s="143"/>
    </row>
    <row r="133" spans="1:255" x14ac:dyDescent="0.2">
      <c r="A133" s="59"/>
      <c r="B133" s="58"/>
      <c r="C133" s="58"/>
      <c r="D133" s="58"/>
      <c r="E133" s="58"/>
      <c r="F133" s="58"/>
      <c r="G133" s="58"/>
      <c r="H133" s="88">
        <f>R133</f>
        <v>46.72</v>
      </c>
      <c r="I133" s="89"/>
      <c r="J133" s="88">
        <f>S133</f>
        <v>350.4</v>
      </c>
      <c r="K133" s="90"/>
      <c r="O133" s="18"/>
      <c r="P133" s="18"/>
      <c r="Q133" s="18"/>
      <c r="R133" s="18">
        <f>SUM(T131:T132)</f>
        <v>46.72</v>
      </c>
      <c r="S133" s="18">
        <f>SUM(U131:U132)</f>
        <v>350.4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>
        <f>R133</f>
        <v>46.72</v>
      </c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7">
        <v>15</v>
      </c>
      <c r="B134" s="73" t="s">
        <v>56</v>
      </c>
      <c r="C134" s="68" t="s">
        <v>72</v>
      </c>
      <c r="D134" s="69" t="s">
        <v>66</v>
      </c>
      <c r="E134" s="70">
        <v>5.5</v>
      </c>
      <c r="F134" s="71">
        <v>61.02</v>
      </c>
      <c r="G134" s="139"/>
      <c r="H134" s="71">
        <f>Source!AC51</f>
        <v>61.02</v>
      </c>
      <c r="I134" s="71">
        <f>T134</f>
        <v>335.61</v>
      </c>
      <c r="J134" s="139">
        <v>7.5</v>
      </c>
      <c r="K134" s="72">
        <f>U134</f>
        <v>2517.08</v>
      </c>
      <c r="O134" s="18"/>
      <c r="P134" s="18"/>
      <c r="Q134" s="18"/>
      <c r="R134" s="18"/>
      <c r="S134" s="18"/>
      <c r="T134" s="18">
        <f>ROUND(Source!AC51*Source!AW51*Source!I51,2)</f>
        <v>335.61</v>
      </c>
      <c r="U134" s="18">
        <f>Source!P51</f>
        <v>2517.08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>
        <f>T134</f>
        <v>335.61</v>
      </c>
      <c r="GK134" s="18"/>
      <c r="GL134" s="18"/>
      <c r="GM134" s="18"/>
      <c r="GN134" s="18">
        <f>T134</f>
        <v>335.61</v>
      </c>
      <c r="GO134" s="18"/>
      <c r="GP134" s="18">
        <f>T134</f>
        <v>335.61</v>
      </c>
      <c r="GQ134" s="18">
        <f>T134</f>
        <v>335.61</v>
      </c>
      <c r="GR134" s="18"/>
      <c r="GS134" s="18">
        <f>T134</f>
        <v>335.61</v>
      </c>
      <c r="GT134" s="18"/>
      <c r="GU134" s="18"/>
      <c r="GV134" s="18"/>
      <c r="GW134" s="18">
        <f>ROUND(Source!AG51*Source!I51,2)</f>
        <v>0</v>
      </c>
      <c r="GX134" s="18">
        <f>ROUND(Source!AJ51*Source!I51,2)</f>
        <v>0</v>
      </c>
      <c r="GY134" s="18"/>
      <c r="GZ134" s="18"/>
      <c r="HA134" s="18"/>
      <c r="HB134" s="18">
        <f>T134</f>
        <v>335.61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140"/>
      <c r="B135" s="141" t="s">
        <v>350</v>
      </c>
      <c r="C135" s="141" t="s">
        <v>354</v>
      </c>
      <c r="D135" s="142"/>
      <c r="E135" s="142"/>
      <c r="F135" s="142"/>
      <c r="G135" s="142"/>
      <c r="H135" s="142"/>
      <c r="I135" s="142"/>
      <c r="J135" s="142"/>
      <c r="K135" s="143"/>
    </row>
    <row r="136" spans="1:255" x14ac:dyDescent="0.2">
      <c r="A136" s="59"/>
      <c r="B136" s="58"/>
      <c r="C136" s="58"/>
      <c r="D136" s="58"/>
      <c r="E136" s="58"/>
      <c r="F136" s="58"/>
      <c r="G136" s="58"/>
      <c r="H136" s="88">
        <f>R136</f>
        <v>335.61</v>
      </c>
      <c r="I136" s="89"/>
      <c r="J136" s="88">
        <f>S136</f>
        <v>2517.08</v>
      </c>
      <c r="K136" s="90"/>
      <c r="O136" s="18"/>
      <c r="P136" s="18"/>
      <c r="Q136" s="18"/>
      <c r="R136" s="18">
        <f>SUM(T134:T135)</f>
        <v>335.61</v>
      </c>
      <c r="S136" s="18">
        <f>SUM(U134:U135)</f>
        <v>2517.08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335.61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67">
        <v>16</v>
      </c>
      <c r="B137" s="73" t="s">
        <v>56</v>
      </c>
      <c r="C137" s="68" t="s">
        <v>75</v>
      </c>
      <c r="D137" s="69" t="s">
        <v>59</v>
      </c>
      <c r="E137" s="70">
        <v>1</v>
      </c>
      <c r="F137" s="71">
        <v>26680</v>
      </c>
      <c r="G137" s="139"/>
      <c r="H137" s="71">
        <f>Source!AC53</f>
        <v>26680</v>
      </c>
      <c r="I137" s="71">
        <f>T137</f>
        <v>26680</v>
      </c>
      <c r="J137" s="139">
        <v>7.5</v>
      </c>
      <c r="K137" s="72">
        <f>U137</f>
        <v>200100</v>
      </c>
      <c r="O137" s="18"/>
      <c r="P137" s="18"/>
      <c r="Q137" s="18"/>
      <c r="R137" s="18"/>
      <c r="S137" s="18"/>
      <c r="T137" s="18">
        <f>ROUND(Source!AC53*Source!AW53*Source!I53,2)</f>
        <v>26680</v>
      </c>
      <c r="U137" s="18">
        <f>Source!P53</f>
        <v>200100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>
        <f>T137</f>
        <v>26680</v>
      </c>
      <c r="GK137" s="18"/>
      <c r="GL137" s="18"/>
      <c r="GM137" s="18"/>
      <c r="GN137" s="18">
        <f>T137</f>
        <v>26680</v>
      </c>
      <c r="GO137" s="18"/>
      <c r="GP137" s="18">
        <f>T137</f>
        <v>26680</v>
      </c>
      <c r="GQ137" s="18">
        <f>T137</f>
        <v>26680</v>
      </c>
      <c r="GR137" s="18"/>
      <c r="GS137" s="18">
        <f>T137</f>
        <v>26680</v>
      </c>
      <c r="GT137" s="18"/>
      <c r="GU137" s="18"/>
      <c r="GV137" s="18"/>
      <c r="GW137" s="18">
        <f>ROUND(Source!AG53*Source!I53,2)</f>
        <v>0</v>
      </c>
      <c r="GX137" s="18">
        <f>ROUND(Source!AJ53*Source!I53,2)</f>
        <v>0</v>
      </c>
      <c r="GY137" s="18"/>
      <c r="GZ137" s="18"/>
      <c r="HA137" s="18"/>
      <c r="HB137" s="18">
        <f>T137</f>
        <v>26680</v>
      </c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ht="13.5" thickBot="1" x14ac:dyDescent="0.25">
      <c r="A138" s="140"/>
      <c r="B138" s="141" t="s">
        <v>350</v>
      </c>
      <c r="C138" s="141" t="s">
        <v>355</v>
      </c>
      <c r="D138" s="142"/>
      <c r="E138" s="142"/>
      <c r="F138" s="142"/>
      <c r="G138" s="142"/>
      <c r="H138" s="142"/>
      <c r="I138" s="142"/>
      <c r="J138" s="142"/>
      <c r="K138" s="143"/>
    </row>
    <row r="139" spans="1:255" ht="13.5" thickBot="1" x14ac:dyDescent="0.25">
      <c r="A139" s="59"/>
      <c r="B139" s="58"/>
      <c r="C139" s="58"/>
      <c r="D139" s="58"/>
      <c r="E139" s="58"/>
      <c r="F139" s="58"/>
      <c r="G139" s="58"/>
      <c r="H139" s="88">
        <f>R139</f>
        <v>26680</v>
      </c>
      <c r="I139" s="89"/>
      <c r="J139" s="88">
        <f>S139</f>
        <v>200100</v>
      </c>
      <c r="K139" s="90"/>
      <c r="O139" s="18"/>
      <c r="P139" s="18"/>
      <c r="Q139" s="18"/>
      <c r="R139" s="18">
        <f>SUM(T137:T138)</f>
        <v>26680</v>
      </c>
      <c r="S139" s="18">
        <f>SUM(U137:U138)</f>
        <v>200100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>
        <f>R139</f>
        <v>26680</v>
      </c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144"/>
      <c r="B140" s="144"/>
      <c r="C140" s="74" t="s">
        <v>356</v>
      </c>
      <c r="D140" s="74"/>
      <c r="E140" s="74"/>
      <c r="F140" s="74"/>
      <c r="G140" s="74"/>
      <c r="H140" s="87">
        <f>FM140</f>
        <v>37889.550000000003</v>
      </c>
      <c r="I140" s="87"/>
      <c r="J140" s="87">
        <f>DP140</f>
        <v>309592.45</v>
      </c>
      <c r="K140" s="87"/>
      <c r="P140" s="18">
        <f>SUM(R47:R139)</f>
        <v>37889.550000000003</v>
      </c>
      <c r="Q140" s="18">
        <f>SUM(S47:S139)</f>
        <v>309592.45</v>
      </c>
      <c r="R140" s="18"/>
      <c r="S140" s="18"/>
      <c r="T140" s="18"/>
      <c r="U140" s="18"/>
      <c r="V140" s="18"/>
      <c r="W140" s="18"/>
      <c r="CW140">
        <f>Source!DM55</f>
        <v>96.34920000000001</v>
      </c>
      <c r="CX140">
        <f>Source!DN55</f>
        <v>8.4551999999999996</v>
      </c>
      <c r="CY140">
        <f>Source!DG55</f>
        <v>286249.07</v>
      </c>
      <c r="CZ140">
        <f>Source!DK55</f>
        <v>18228.05</v>
      </c>
      <c r="DA140">
        <f>Source!DI55</f>
        <v>7094.56</v>
      </c>
      <c r="DB140">
        <f>Source!DJ55</f>
        <v>1521.74</v>
      </c>
      <c r="DC140">
        <f>Source!DH55</f>
        <v>260926.46</v>
      </c>
      <c r="DD140">
        <f>Source!EG55</f>
        <v>0</v>
      </c>
      <c r="DE140">
        <f>Source!EN55</f>
        <v>260926.46</v>
      </c>
      <c r="DF140">
        <f>Source!EO55</f>
        <v>260926.46</v>
      </c>
      <c r="DG140">
        <f>Source!EP55</f>
        <v>0</v>
      </c>
      <c r="DH140">
        <f>Source!EQ55</f>
        <v>260926.46</v>
      </c>
      <c r="DI140">
        <f>Source!EH55</f>
        <v>0</v>
      </c>
      <c r="DJ140">
        <f>Source!EI55</f>
        <v>0</v>
      </c>
      <c r="DK140">
        <f>Source!ER55</f>
        <v>0</v>
      </c>
      <c r="DL140">
        <f>Source!DL55</f>
        <v>0</v>
      </c>
      <c r="DM140">
        <f>Source!DO55</f>
        <v>0</v>
      </c>
      <c r="DN140">
        <f>Source!DP55</f>
        <v>14344.72</v>
      </c>
      <c r="DO140">
        <f>Source!DQ55</f>
        <v>8998.66</v>
      </c>
      <c r="DP140">
        <f>Source!EJ55</f>
        <v>309592.45</v>
      </c>
      <c r="DQ140">
        <f>Source!EK55</f>
        <v>260926.21</v>
      </c>
      <c r="DR140">
        <f>Source!EL55</f>
        <v>36780.269999999997</v>
      </c>
      <c r="DS140">
        <f>Source!EH55</f>
        <v>0</v>
      </c>
      <c r="DT140">
        <f>Source!EM55</f>
        <v>11885.97</v>
      </c>
      <c r="DU140">
        <f>Source!EK55+Source!EL55</f>
        <v>297706.48</v>
      </c>
      <c r="DW140">
        <f>Source!ES55</f>
        <v>0</v>
      </c>
      <c r="DX140">
        <f>Source!ET55</f>
        <v>0</v>
      </c>
      <c r="DY140">
        <f>Source!EU55</f>
        <v>0</v>
      </c>
      <c r="ET140">
        <f>Source!DM55</f>
        <v>96.34920000000001</v>
      </c>
      <c r="EU140">
        <f>Source!DN55</f>
        <v>8.4551999999999996</v>
      </c>
      <c r="EV140">
        <f t="shared" ref="EV140:FQ140" si="0">SUM(GJ47:GJ139)</f>
        <v>36353.82</v>
      </c>
      <c r="EW140">
        <f t="shared" si="0"/>
        <v>996.06999999999994</v>
      </c>
      <c r="EX140">
        <f t="shared" si="0"/>
        <v>567.56000000000017</v>
      </c>
      <c r="EY140">
        <f t="shared" si="0"/>
        <v>83.15</v>
      </c>
      <c r="EZ140">
        <f t="shared" si="0"/>
        <v>34790.19</v>
      </c>
      <c r="FA140">
        <f t="shared" si="0"/>
        <v>0</v>
      </c>
      <c r="FB140">
        <f t="shared" si="0"/>
        <v>34790.19</v>
      </c>
      <c r="FC140">
        <f t="shared" si="0"/>
        <v>34790.19</v>
      </c>
      <c r="FD140">
        <f t="shared" si="0"/>
        <v>0</v>
      </c>
      <c r="FE140">
        <f t="shared" si="0"/>
        <v>34790.19</v>
      </c>
      <c r="FF140">
        <f t="shared" si="0"/>
        <v>0</v>
      </c>
      <c r="FG140">
        <f t="shared" si="0"/>
        <v>0</v>
      </c>
      <c r="FH140">
        <f t="shared" si="0"/>
        <v>0</v>
      </c>
      <c r="FI140">
        <f t="shared" si="0"/>
        <v>0</v>
      </c>
      <c r="FJ140">
        <f t="shared" si="0"/>
        <v>0</v>
      </c>
      <c r="FK140">
        <f t="shared" si="0"/>
        <v>921.07000000000016</v>
      </c>
      <c r="FL140">
        <f t="shared" si="0"/>
        <v>614.66000000000008</v>
      </c>
      <c r="FM140">
        <f t="shared" si="0"/>
        <v>37889.550000000003</v>
      </c>
      <c r="FN140">
        <f t="shared" si="0"/>
        <v>34790.160000000003</v>
      </c>
      <c r="FO140">
        <f t="shared" si="0"/>
        <v>2387.360000000001</v>
      </c>
      <c r="FP140">
        <f t="shared" si="0"/>
        <v>0</v>
      </c>
      <c r="FQ140">
        <f t="shared" si="0"/>
        <v>712.02999999999986</v>
      </c>
      <c r="FR140">
        <f>FN140+FO140</f>
        <v>37177.520000000004</v>
      </c>
      <c r="FS140">
        <f>SUM(HG47:HG139)</f>
        <v>0</v>
      </c>
      <c r="FT140">
        <f>SUM(HH47:HH139)</f>
        <v>0</v>
      </c>
      <c r="FU140">
        <f>SUM(HI47:HI139)</f>
        <v>0</v>
      </c>
      <c r="FV140">
        <f>SUM(HJ47:HJ139)</f>
        <v>0</v>
      </c>
    </row>
    <row r="141" spans="1:255" x14ac:dyDescent="0.2">
      <c r="H141" s="145"/>
      <c r="I141" s="145"/>
      <c r="J141" s="145"/>
      <c r="K141" s="145"/>
    </row>
    <row r="142" spans="1:255" x14ac:dyDescent="0.2">
      <c r="C142" s="19"/>
      <c r="D142" s="19"/>
      <c r="E142" s="19"/>
      <c r="F142" s="19"/>
      <c r="G142" s="19"/>
      <c r="H142" s="86"/>
      <c r="I142" s="86"/>
      <c r="J142" s="86"/>
      <c r="K142" s="145"/>
    </row>
    <row r="143" spans="1:255" x14ac:dyDescent="0.2">
      <c r="C143" s="19" t="s">
        <v>360</v>
      </c>
      <c r="D143" s="19"/>
      <c r="E143" s="19"/>
      <c r="F143" s="19"/>
      <c r="G143" s="19"/>
      <c r="H143" s="85">
        <f>FK140</f>
        <v>921.07000000000016</v>
      </c>
      <c r="I143" s="85"/>
      <c r="J143" s="85">
        <f>DN140</f>
        <v>14344.72</v>
      </c>
      <c r="K143" s="146"/>
    </row>
    <row r="144" spans="1:255" x14ac:dyDescent="0.2">
      <c r="C144" s="19" t="s">
        <v>361</v>
      </c>
      <c r="D144" s="19"/>
      <c r="E144" s="19"/>
      <c r="F144" s="19"/>
      <c r="G144" s="19"/>
      <c r="H144" s="85">
        <f>FL140</f>
        <v>614.66000000000008</v>
      </c>
      <c r="I144" s="85"/>
      <c r="J144" s="85">
        <f>DO140</f>
        <v>8998.66</v>
      </c>
      <c r="K144" s="146"/>
    </row>
    <row r="145" spans="1:255" x14ac:dyDescent="0.2">
      <c r="C145" s="19" t="s">
        <v>362</v>
      </c>
      <c r="D145" s="19"/>
      <c r="E145" s="19"/>
      <c r="F145" s="19"/>
      <c r="G145" s="19"/>
      <c r="H145" s="85">
        <f>FM140</f>
        <v>37889.550000000003</v>
      </c>
      <c r="I145" s="85"/>
      <c r="J145" s="85">
        <f>DP140</f>
        <v>309592.45</v>
      </c>
      <c r="K145" s="146"/>
    </row>
    <row r="146" spans="1:255" x14ac:dyDescent="0.2">
      <c r="C146" s="19" t="s">
        <v>363</v>
      </c>
      <c r="D146" s="19"/>
      <c r="E146" s="19"/>
      <c r="F146" s="19"/>
      <c r="G146" s="19"/>
      <c r="H146" s="86"/>
      <c r="I146" s="86"/>
      <c r="J146" s="86"/>
      <c r="K146" s="145"/>
    </row>
    <row r="147" spans="1:255" x14ac:dyDescent="0.2">
      <c r="C147" s="19" t="s">
        <v>364</v>
      </c>
      <c r="D147" s="19"/>
      <c r="E147" s="19"/>
      <c r="F147" s="19"/>
      <c r="G147" s="19"/>
      <c r="H147" s="85">
        <f>FN140</f>
        <v>34790.160000000003</v>
      </c>
      <c r="I147" s="85"/>
      <c r="J147" s="85">
        <f>DQ140</f>
        <v>260926.21</v>
      </c>
      <c r="K147" s="146"/>
    </row>
    <row r="148" spans="1:255" x14ac:dyDescent="0.2">
      <c r="C148" s="19" t="s">
        <v>365</v>
      </c>
      <c r="D148" s="19"/>
      <c r="E148" s="19"/>
      <c r="F148" s="19"/>
      <c r="G148" s="19"/>
      <c r="H148" s="85">
        <f>FO140</f>
        <v>2387.360000000001</v>
      </c>
      <c r="I148" s="85"/>
      <c r="J148" s="85">
        <f>DR140</f>
        <v>36780.269999999997</v>
      </c>
      <c r="K148" s="146"/>
    </row>
    <row r="149" spans="1:255" hidden="1" x14ac:dyDescent="0.2">
      <c r="C149" s="19" t="s">
        <v>366</v>
      </c>
      <c r="D149" s="19"/>
      <c r="E149" s="19"/>
      <c r="F149" s="19"/>
      <c r="G149" s="19"/>
      <c r="H149" s="85">
        <f>FP140</f>
        <v>0</v>
      </c>
      <c r="I149" s="85"/>
      <c r="J149" s="85">
        <f>DS140</f>
        <v>0</v>
      </c>
      <c r="K149" s="146"/>
    </row>
    <row r="150" spans="1:255" x14ac:dyDescent="0.2">
      <c r="C150" s="19" t="s">
        <v>367</v>
      </c>
      <c r="D150" s="19"/>
      <c r="E150" s="19"/>
      <c r="F150" s="19"/>
      <c r="G150" s="19"/>
      <c r="H150" s="85">
        <f>FQ140</f>
        <v>712.02999999999986</v>
      </c>
      <c r="I150" s="85"/>
      <c r="J150" s="85">
        <f>DT140</f>
        <v>11885.97</v>
      </c>
      <c r="K150" s="146"/>
    </row>
    <row r="151" spans="1:255" x14ac:dyDescent="0.2">
      <c r="C151" s="19"/>
      <c r="D151" s="19"/>
      <c r="E151" s="19"/>
      <c r="F151" s="19"/>
      <c r="G151" s="19"/>
      <c r="H151" s="86"/>
      <c r="I151" s="86"/>
      <c r="J151" s="86"/>
      <c r="K151" s="145"/>
    </row>
    <row r="152" spans="1:255" x14ac:dyDescent="0.2">
      <c r="C152" s="19" t="s">
        <v>368</v>
      </c>
      <c r="D152" s="19"/>
      <c r="E152" s="19"/>
      <c r="F152" s="19"/>
      <c r="G152" s="19"/>
      <c r="H152" s="85">
        <f>H145</f>
        <v>37889.550000000003</v>
      </c>
      <c r="I152" s="85"/>
      <c r="J152" s="85">
        <f>J145</f>
        <v>309592.45</v>
      </c>
      <c r="K152" s="146"/>
    </row>
    <row r="153" spans="1:255" hidden="1" x14ac:dyDescent="0.2">
      <c r="C153" s="19" t="s">
        <v>369</v>
      </c>
      <c r="D153" s="19"/>
      <c r="E153" s="75">
        <v>20</v>
      </c>
      <c r="F153" s="76" t="s">
        <v>341</v>
      </c>
      <c r="G153" s="19"/>
      <c r="H153" s="19"/>
      <c r="I153" s="19"/>
      <c r="J153" s="85">
        <f>ROUND(J152*E153/100,2)</f>
        <v>61918.49</v>
      </c>
      <c r="K153" s="147"/>
    </row>
    <row r="154" spans="1:255" hidden="1" x14ac:dyDescent="0.2">
      <c r="C154" s="19" t="s">
        <v>370</v>
      </c>
      <c r="D154" s="19"/>
      <c r="E154" s="19"/>
      <c r="F154" s="19"/>
      <c r="G154" s="19"/>
      <c r="H154" s="19"/>
      <c r="I154" s="19"/>
      <c r="J154" s="85">
        <f>J153+J152</f>
        <v>371510.94</v>
      </c>
      <c r="K154" s="146"/>
    </row>
    <row r="155" spans="1:255" x14ac:dyDescent="0.2">
      <c r="C155" s="19"/>
      <c r="D155" s="19"/>
      <c r="E155" s="19"/>
      <c r="F155" s="19"/>
      <c r="G155" s="19"/>
      <c r="H155" s="19"/>
      <c r="I155" s="19"/>
      <c r="J155" s="86"/>
      <c r="K155" s="145"/>
    </row>
    <row r="156" spans="1:255" hidden="1" outlineLevel="1" x14ac:dyDescent="0.2">
      <c r="C156" s="19"/>
      <c r="D156" s="19"/>
      <c r="E156" s="19"/>
      <c r="F156" s="19"/>
      <c r="G156" s="19"/>
      <c r="H156" s="19"/>
      <c r="I156" s="19"/>
      <c r="J156" s="19"/>
    </row>
    <row r="157" spans="1:255" hidden="1" outlineLevel="1" x14ac:dyDescent="0.2"/>
    <row r="158" spans="1:255" hidden="1" outlineLevel="1" x14ac:dyDescent="0.2">
      <c r="A158" s="77" t="s">
        <v>371</v>
      </c>
      <c r="B158" s="77"/>
      <c r="C158" s="84"/>
      <c r="D158" s="84"/>
      <c r="E158" s="84"/>
      <c r="F158" s="84"/>
      <c r="G158" s="78"/>
      <c r="H158" s="78"/>
      <c r="I158" s="84"/>
      <c r="J158" s="84"/>
      <c r="BY158" s="79">
        <f>C158</f>
        <v>0</v>
      </c>
      <c r="BZ158" s="79">
        <f>I158</f>
        <v>0</v>
      </c>
      <c r="IU158" s="18"/>
    </row>
    <row r="159" spans="1:255" s="81" customFormat="1" ht="11.25" hidden="1" outlineLevel="1" x14ac:dyDescent="0.2">
      <c r="A159" s="80"/>
      <c r="B159" s="80"/>
      <c r="C159" s="83" t="s">
        <v>372</v>
      </c>
      <c r="D159" s="83"/>
      <c r="E159" s="83"/>
      <c r="F159" s="83"/>
      <c r="G159" s="83"/>
      <c r="H159" s="83"/>
      <c r="I159" s="83" t="s">
        <v>373</v>
      </c>
      <c r="J159" s="83"/>
    </row>
    <row r="160" spans="1:255" hidden="1" outlineLevel="1" x14ac:dyDescent="0.2">
      <c r="A160" s="148"/>
      <c r="B160" s="148"/>
      <c r="C160" s="148"/>
      <c r="D160" s="148"/>
      <c r="E160" s="148"/>
      <c r="F160" s="148"/>
      <c r="G160" s="149" t="s">
        <v>374</v>
      </c>
      <c r="H160" s="148"/>
      <c r="I160" s="148"/>
      <c r="J160" s="148"/>
    </row>
    <row r="161" spans="1:255" hidden="1" outlineLevel="1" x14ac:dyDescent="0.2">
      <c r="A161" s="77" t="s">
        <v>375</v>
      </c>
      <c r="B161" s="77"/>
      <c r="C161" s="84"/>
      <c r="D161" s="84"/>
      <c r="E161" s="84"/>
      <c r="F161" s="84"/>
      <c r="G161" s="78"/>
      <c r="H161" s="78"/>
      <c r="I161" s="84"/>
      <c r="J161" s="84"/>
      <c r="BY161" s="79">
        <f>C161</f>
        <v>0</v>
      </c>
      <c r="BZ161" s="79">
        <f>I161</f>
        <v>0</v>
      </c>
      <c r="IU161" s="18"/>
    </row>
    <row r="162" spans="1:255" s="81" customFormat="1" ht="11.25" hidden="1" outlineLevel="1" x14ac:dyDescent="0.2">
      <c r="A162" s="80"/>
      <c r="B162" s="80"/>
      <c r="C162" s="83" t="s">
        <v>372</v>
      </c>
      <c r="D162" s="83"/>
      <c r="E162" s="83"/>
      <c r="F162" s="83"/>
      <c r="G162" s="83"/>
      <c r="H162" s="83"/>
      <c r="I162" s="83" t="s">
        <v>373</v>
      </c>
      <c r="J162" s="83"/>
    </row>
    <row r="163" spans="1:255" hidden="1" outlineLevel="1" x14ac:dyDescent="0.2">
      <c r="A163" s="148"/>
      <c r="B163" s="148"/>
      <c r="C163" s="148"/>
      <c r="D163" s="148"/>
      <c r="E163" s="148"/>
      <c r="F163" s="148"/>
      <c r="G163" s="149" t="s">
        <v>374</v>
      </c>
      <c r="H163" s="148"/>
      <c r="I163" s="148"/>
      <c r="J163" s="148"/>
    </row>
    <row r="164" spans="1:255" collapsed="1" x14ac:dyDescent="0.2"/>
    <row r="165" spans="1:255" outlineLevel="1" x14ac:dyDescent="0.2"/>
    <row r="166" spans="1:255" outlineLevel="1" x14ac:dyDescent="0.2"/>
    <row r="167" spans="1:255" outlineLevel="1" x14ac:dyDescent="0.2">
      <c r="A167" s="77" t="s">
        <v>376</v>
      </c>
      <c r="B167" s="77"/>
      <c r="C167" s="84"/>
      <c r="D167" s="84"/>
      <c r="E167" s="84"/>
      <c r="F167" s="84"/>
      <c r="G167" s="78"/>
      <c r="H167" s="78"/>
      <c r="I167" s="84"/>
      <c r="J167" s="84"/>
      <c r="BY167" s="79">
        <f>C167</f>
        <v>0</v>
      </c>
      <c r="BZ167" s="79">
        <f>I167</f>
        <v>0</v>
      </c>
      <c r="IU167" s="18"/>
    </row>
    <row r="168" spans="1:255" s="81" customFormat="1" ht="11.25" outlineLevel="1" x14ac:dyDescent="0.2">
      <c r="A168" s="80"/>
      <c r="B168" s="80"/>
      <c r="C168" s="83" t="s">
        <v>372</v>
      </c>
      <c r="D168" s="83"/>
      <c r="E168" s="83"/>
      <c r="F168" s="83"/>
      <c r="G168" s="83"/>
      <c r="H168" s="83"/>
      <c r="I168" s="83" t="s">
        <v>373</v>
      </c>
      <c r="J168" s="83"/>
    </row>
    <row r="169" spans="1:255" outlineLevel="1" x14ac:dyDescent="0.2">
      <c r="A169" s="148"/>
      <c r="B169" s="148"/>
      <c r="C169" s="148"/>
      <c r="D169" s="148"/>
      <c r="E169" s="148"/>
      <c r="F169" s="148"/>
      <c r="G169" s="149" t="s">
        <v>374</v>
      </c>
      <c r="H169" s="148"/>
      <c r="I169" s="148"/>
      <c r="J169" s="148"/>
    </row>
    <row r="170" spans="1:255" outlineLevel="1" x14ac:dyDescent="0.2">
      <c r="A170" s="77" t="s">
        <v>377</v>
      </c>
      <c r="B170" s="77"/>
      <c r="C170" s="84"/>
      <c r="D170" s="84"/>
      <c r="E170" s="84"/>
      <c r="F170" s="84"/>
      <c r="G170" s="78"/>
      <c r="H170" s="78"/>
      <c r="I170" s="84"/>
      <c r="J170" s="84"/>
      <c r="BY170" s="79">
        <f>C170</f>
        <v>0</v>
      </c>
      <c r="BZ170" s="79">
        <f>I170</f>
        <v>0</v>
      </c>
      <c r="IU170" s="18"/>
    </row>
    <row r="171" spans="1:255" s="81" customFormat="1" ht="11.25" outlineLevel="1" x14ac:dyDescent="0.2">
      <c r="A171" s="80"/>
      <c r="B171" s="80"/>
      <c r="C171" s="83" t="s">
        <v>372</v>
      </c>
      <c r="D171" s="83"/>
      <c r="E171" s="83"/>
      <c r="F171" s="83"/>
      <c r="G171" s="83"/>
      <c r="H171" s="83"/>
      <c r="I171" s="83" t="s">
        <v>373</v>
      </c>
      <c r="J171" s="83"/>
    </row>
    <row r="172" spans="1:255" outlineLevel="1" x14ac:dyDescent="0.2">
      <c r="A172" s="148"/>
      <c r="B172" s="148"/>
      <c r="C172" s="148"/>
      <c r="D172" s="148"/>
      <c r="E172" s="148"/>
      <c r="F172" s="148"/>
      <c r="G172" s="149" t="s">
        <v>374</v>
      </c>
      <c r="H172" s="148"/>
      <c r="I172" s="148"/>
      <c r="J172" s="148"/>
    </row>
    <row r="174" spans="1:255" x14ac:dyDescent="0.2">
      <c r="A174" s="150"/>
      <c r="B174" s="150"/>
    </row>
  </sheetData>
  <mergeCells count="12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H78:I78"/>
    <mergeCell ref="J78:K78"/>
    <mergeCell ref="H86:I86"/>
    <mergeCell ref="J86:K86"/>
    <mergeCell ref="H94:I94"/>
    <mergeCell ref="J94:K94"/>
    <mergeCell ref="H54:I54"/>
    <mergeCell ref="J54:K54"/>
    <mergeCell ref="H62:I62"/>
    <mergeCell ref="J62:K62"/>
    <mergeCell ref="H70:I70"/>
    <mergeCell ref="J70:K70"/>
    <mergeCell ref="H124:I124"/>
    <mergeCell ref="J124:K124"/>
    <mergeCell ref="H127:I127"/>
    <mergeCell ref="J127:K127"/>
    <mergeCell ref="H130:I130"/>
    <mergeCell ref="J130:K130"/>
    <mergeCell ref="H103:I103"/>
    <mergeCell ref="J103:K103"/>
    <mergeCell ref="H112:I112"/>
    <mergeCell ref="J112:K112"/>
    <mergeCell ref="H118:I118"/>
    <mergeCell ref="J118:K118"/>
    <mergeCell ref="H140:I140"/>
    <mergeCell ref="J140:K140"/>
    <mergeCell ref="H141:I141"/>
    <mergeCell ref="J141:K141"/>
    <mergeCell ref="H142:I142"/>
    <mergeCell ref="J142:K142"/>
    <mergeCell ref="H133:I133"/>
    <mergeCell ref="J133:K133"/>
    <mergeCell ref="H136:I136"/>
    <mergeCell ref="J136:K136"/>
    <mergeCell ref="H139:I139"/>
    <mergeCell ref="J139:K139"/>
    <mergeCell ref="H146:I146"/>
    <mergeCell ref="J146:K146"/>
    <mergeCell ref="H147:I147"/>
    <mergeCell ref="J147:K147"/>
    <mergeCell ref="H148:I148"/>
    <mergeCell ref="J148:K148"/>
    <mergeCell ref="H143:I143"/>
    <mergeCell ref="J143:K143"/>
    <mergeCell ref="H144:I144"/>
    <mergeCell ref="J144:K144"/>
    <mergeCell ref="H145:I145"/>
    <mergeCell ref="J145:K145"/>
    <mergeCell ref="H152:I152"/>
    <mergeCell ref="J152:K152"/>
    <mergeCell ref="J153:K153"/>
    <mergeCell ref="J154:K154"/>
    <mergeCell ref="J155:K155"/>
    <mergeCell ref="C158:F158"/>
    <mergeCell ref="I158:J158"/>
    <mergeCell ref="H149:I149"/>
    <mergeCell ref="J149:K149"/>
    <mergeCell ref="H150:I150"/>
    <mergeCell ref="J150:K150"/>
    <mergeCell ref="H151:I151"/>
    <mergeCell ref="J151:K151"/>
    <mergeCell ref="C171:H171"/>
    <mergeCell ref="I171:J171"/>
    <mergeCell ref="C167:F167"/>
    <mergeCell ref="I167:J167"/>
    <mergeCell ref="C168:H168"/>
    <mergeCell ref="I168:J168"/>
    <mergeCell ref="C170:F170"/>
    <mergeCell ref="I170:J170"/>
    <mergeCell ref="C159:H159"/>
    <mergeCell ref="I159:J159"/>
    <mergeCell ref="C161:F161"/>
    <mergeCell ref="I161:J161"/>
    <mergeCell ref="C162:H162"/>
    <mergeCell ref="I162:J162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272</v>
      </c>
    </row>
    <row r="3" spans="1:178" x14ac:dyDescent="0.2">
      <c r="A3">
        <v>3</v>
      </c>
      <c r="B3" t="s">
        <v>273</v>
      </c>
    </row>
    <row r="4" spans="1:178" x14ac:dyDescent="0.2">
      <c r="A4">
        <v>2</v>
      </c>
      <c r="B4" t="s">
        <v>274</v>
      </c>
    </row>
    <row r="5" spans="1:178" x14ac:dyDescent="0.2">
      <c r="A5">
        <v>0</v>
      </c>
      <c r="B5" t="s">
        <v>275</v>
      </c>
    </row>
    <row r="6" spans="1:178" x14ac:dyDescent="0.2">
      <c r="A6">
        <v>2</v>
      </c>
      <c r="B6" t="s">
        <v>276</v>
      </c>
    </row>
    <row r="7" spans="1:178" x14ac:dyDescent="0.2">
      <c r="A7">
        <v>0</v>
      </c>
      <c r="B7" t="s">
        <v>277</v>
      </c>
    </row>
    <row r="8" spans="1:178" x14ac:dyDescent="0.2">
      <c r="A8">
        <v>2</v>
      </c>
      <c r="B8" t="s">
        <v>278</v>
      </c>
    </row>
    <row r="9" spans="1:178" x14ac:dyDescent="0.2">
      <c r="A9">
        <v>0</v>
      </c>
      <c r="B9" t="s">
        <v>279</v>
      </c>
    </row>
    <row r="13" spans="1:178" x14ac:dyDescent="0.2">
      <c r="A13">
        <v>3</v>
      </c>
      <c r="B13" t="s">
        <v>334</v>
      </c>
      <c r="D13" t="s">
        <v>335</v>
      </c>
      <c r="F13" t="s">
        <v>314</v>
      </c>
    </row>
    <row r="14" spans="1:178" x14ac:dyDescent="0.2">
      <c r="A14">
        <v>513</v>
      </c>
      <c r="B14" t="s">
        <v>357</v>
      </c>
      <c r="D14" t="s">
        <v>335</v>
      </c>
      <c r="F14" t="s">
        <v>314</v>
      </c>
      <c r="CW14">
        <f>Source!DM55</f>
        <v>96.34920000000001</v>
      </c>
      <c r="CX14">
        <f>Source!DN55</f>
        <v>8.4551999999999996</v>
      </c>
      <c r="CY14">
        <f>Source!DG55</f>
        <v>286249.07</v>
      </c>
      <c r="CZ14">
        <f>Source!DK55</f>
        <v>18228.05</v>
      </c>
      <c r="DA14">
        <f>Source!DI55</f>
        <v>7094.56</v>
      </c>
      <c r="DB14">
        <f>Source!DJ55</f>
        <v>1521.74</v>
      </c>
      <c r="DC14">
        <f>Source!DH55</f>
        <v>260926.46</v>
      </c>
      <c r="DD14">
        <f>Source!EG55</f>
        <v>0</v>
      </c>
      <c r="DE14">
        <f>Source!EN55</f>
        <v>260926.46</v>
      </c>
      <c r="DF14">
        <f>Source!EO55</f>
        <v>260926.46</v>
      </c>
      <c r="DG14">
        <f>Source!EP55</f>
        <v>0</v>
      </c>
      <c r="DH14">
        <f>Source!EQ55</f>
        <v>260926.46</v>
      </c>
      <c r="DI14">
        <f>Source!EH55</f>
        <v>0</v>
      </c>
      <c r="DJ14">
        <f>Source!EI55</f>
        <v>0</v>
      </c>
      <c r="DK14">
        <f>Source!ER55</f>
        <v>0</v>
      </c>
      <c r="DL14">
        <f>Source!DL55</f>
        <v>0</v>
      </c>
      <c r="DM14">
        <f>Source!DO55</f>
        <v>0</v>
      </c>
      <c r="DN14">
        <f>Source!DP55</f>
        <v>14344.72</v>
      </c>
      <c r="DO14">
        <f>Source!DQ55</f>
        <v>8998.66</v>
      </c>
      <c r="DP14">
        <f>Source!EJ55</f>
        <v>309592.45</v>
      </c>
      <c r="DQ14">
        <f>Source!EK55</f>
        <v>260926.21</v>
      </c>
      <c r="DR14">
        <f>Source!EL55</f>
        <v>36780.269999999997</v>
      </c>
      <c r="DS14">
        <f>Source!EH55</f>
        <v>0</v>
      </c>
      <c r="DT14">
        <f>Source!EM55</f>
        <v>11885.97</v>
      </c>
      <c r="DU14">
        <f>Source!EK55+Source!EL55</f>
        <v>297706.48</v>
      </c>
      <c r="DW14">
        <f>Source!ES55</f>
        <v>0</v>
      </c>
      <c r="DX14">
        <f>Source!ET55</f>
        <v>0</v>
      </c>
      <c r="DY14">
        <f>Source!EU55</f>
        <v>0</v>
      </c>
      <c r="ET14">
        <f>Source!DM55</f>
        <v>96.34920000000001</v>
      </c>
      <c r="EU14">
        <f>Source!DN55</f>
        <v>8.4551999999999996</v>
      </c>
      <c r="EV14">
        <f>SUM('1.Лок.смета.и.Акт'!GJ47:'1.Лок.смета.и.Акт'!GJ139)</f>
        <v>36353.82</v>
      </c>
      <c r="EW14">
        <f>SUM('1.Лок.смета.и.Акт'!GK47:'1.Лок.смета.и.Акт'!GK139)</f>
        <v>996.06999999999994</v>
      </c>
      <c r="EX14">
        <f>SUM('1.Лок.смета.и.Акт'!GL47:'1.Лок.смета.и.Акт'!GL139)</f>
        <v>567.56000000000017</v>
      </c>
      <c r="EY14">
        <f>SUM('1.Лок.смета.и.Акт'!GM47:'1.Лок.смета.и.Акт'!GM139)</f>
        <v>83.15</v>
      </c>
      <c r="EZ14">
        <f>SUM('1.Лок.смета.и.Акт'!GN47:'1.Лок.смета.и.Акт'!GN139)</f>
        <v>34790.19</v>
      </c>
      <c r="FA14">
        <f>SUM('1.Лок.смета.и.Акт'!GO47:'1.Лок.смета.и.Акт'!GO139)</f>
        <v>0</v>
      </c>
      <c r="FB14">
        <f>SUM('1.Лок.смета.и.Акт'!GP47:'1.Лок.смета.и.Акт'!GP139)</f>
        <v>34790.19</v>
      </c>
      <c r="FC14">
        <f>SUM('1.Лок.смета.и.Акт'!GQ47:'1.Лок.смета.и.Акт'!GQ139)</f>
        <v>34790.19</v>
      </c>
      <c r="FD14">
        <f>SUM('1.Лок.смета.и.Акт'!GR47:'1.Лок.смета.и.Акт'!GR139)</f>
        <v>0</v>
      </c>
      <c r="FE14">
        <f>SUM('1.Лок.смета.и.Акт'!GS47:'1.Лок.смета.и.Акт'!GS139)</f>
        <v>34790.19</v>
      </c>
      <c r="FF14">
        <f>SUM('1.Лок.смета.и.Акт'!GT47:'1.Лок.смета.и.Акт'!GT139)</f>
        <v>0</v>
      </c>
      <c r="FG14">
        <f>SUM('1.Лок.смета.и.Акт'!GU47:'1.Лок.смета.и.Акт'!GU139)</f>
        <v>0</v>
      </c>
      <c r="FH14">
        <f>SUM('1.Лок.смета.и.Акт'!GV47:'1.Лок.смета.и.Акт'!GV139)</f>
        <v>0</v>
      </c>
      <c r="FI14">
        <f>SUM('1.Лок.смета.и.Акт'!GW47:'1.Лок.смета.и.Акт'!GW139)</f>
        <v>0</v>
      </c>
      <c r="FJ14">
        <f>SUM('1.Лок.смета.и.Акт'!GX47:'1.Лок.смета.и.Акт'!GX139)</f>
        <v>0</v>
      </c>
      <c r="FK14">
        <f>SUM('1.Лок.смета.и.Акт'!GY47:'1.Лок.смета.и.Акт'!GY139)</f>
        <v>921.07000000000016</v>
      </c>
      <c r="FL14">
        <f>SUM('1.Лок.смета.и.Акт'!GZ47:'1.Лок.смета.и.Акт'!GZ139)</f>
        <v>614.66000000000008</v>
      </c>
      <c r="FM14">
        <f>SUM('1.Лок.смета.и.Акт'!HA47:'1.Лок.смета.и.Акт'!HA139)</f>
        <v>37889.550000000003</v>
      </c>
      <c r="FN14">
        <f>SUM('1.Лок.смета.и.Акт'!HB47:'1.Лок.смета.и.Акт'!HB139)</f>
        <v>34790.160000000003</v>
      </c>
      <c r="FO14">
        <f>SUM('1.Лок.смета.и.Акт'!HC47:'1.Лок.смета.и.Акт'!HC139)</f>
        <v>2387.360000000001</v>
      </c>
      <c r="FP14">
        <f>SUM('1.Лок.смета.и.Акт'!HD47:'1.Лок.смета.и.Акт'!HD139)</f>
        <v>0</v>
      </c>
      <c r="FQ14">
        <f>SUM('1.Лок.смета.и.Акт'!HE47:'1.Лок.смета.и.Акт'!HE139)</f>
        <v>712.02999999999986</v>
      </c>
      <c r="FR14">
        <f>'1.Лок.смета.и.Акт'!FN140+'1.Лок.смета.и.Акт'!FO140</f>
        <v>37177.520000000004</v>
      </c>
      <c r="FS14">
        <f>SUM('1.Лок.смета.и.Акт'!HG47:'1.Лок.смета.и.Акт'!HG139)</f>
        <v>0</v>
      </c>
      <c r="FT14">
        <f>SUM('1.Лок.смета.и.Акт'!HH47:'1.Лок.смета.и.Акт'!HH139)</f>
        <v>0</v>
      </c>
      <c r="FU14">
        <f>SUM('1.Лок.смета.и.Акт'!HI47:'1.Лок.смета.и.Акт'!HI139)</f>
        <v>0</v>
      </c>
      <c r="FV14">
        <f>SUM('1.Лок.смета.и.Акт'!HJ47:'1.Лок.смета.и.Акт'!HJ139)</f>
        <v>0</v>
      </c>
    </row>
    <row r="15" spans="1:178" x14ac:dyDescent="0.2">
      <c r="A15">
        <v>999</v>
      </c>
      <c r="B15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3"/>
  <sheetViews>
    <sheetView workbookViewId="0">
      <selection activeCell="A149" sqref="A149:AH14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5" spans="1:133" x14ac:dyDescent="0.2">
      <c r="G5">
        <v>1</v>
      </c>
      <c r="H5" t="s">
        <v>280</v>
      </c>
      <c r="T5">
        <v>1</v>
      </c>
      <c r="U5" t="s">
        <v>265</v>
      </c>
    </row>
    <row r="6" spans="1:133" x14ac:dyDescent="0.2">
      <c r="G6">
        <v>50</v>
      </c>
      <c r="H6" t="s">
        <v>268</v>
      </c>
    </row>
    <row r="7" spans="1:133" x14ac:dyDescent="0.2">
      <c r="G7">
        <v>2</v>
      </c>
      <c r="H7" t="s">
        <v>269</v>
      </c>
    </row>
    <row r="8" spans="1:133" x14ac:dyDescent="0.2">
      <c r="G8">
        <f>IF((Source!AR55&lt;&gt;'1.Лок.смета.и.Акт'!P140),0,1)</f>
        <v>1</v>
      </c>
      <c r="H8" t="s">
        <v>358</v>
      </c>
    </row>
    <row r="9" spans="1:133" x14ac:dyDescent="0.2">
      <c r="G9" s="11" t="s">
        <v>270</v>
      </c>
      <c r="H9" t="s">
        <v>271</v>
      </c>
      <c r="T9" t="s">
        <v>266</v>
      </c>
      <c r="U9" t="s">
        <v>267</v>
      </c>
    </row>
    <row r="12" spans="1:133" x14ac:dyDescent="0.2">
      <c r="A12" s="1">
        <v>1</v>
      </c>
      <c r="B12" s="1">
        <v>147</v>
      </c>
      <c r="C12" s="1">
        <v>0</v>
      </c>
      <c r="D12" s="1">
        <f>ROW(A84)</f>
        <v>84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B84</f>
        <v>147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Техническое перевооружение ТП,РП. Замена оборудования РУ 6/10 кВ. КСО 298</v>
      </c>
      <c r="H18" s="3"/>
      <c r="I18" s="3"/>
      <c r="J18" s="3"/>
      <c r="K18" s="3"/>
      <c r="L18" s="3"/>
      <c r="M18" s="3"/>
      <c r="N18" s="3"/>
      <c r="O18" s="3">
        <f t="shared" ref="O18:AT18" si="1">O84</f>
        <v>36353.82</v>
      </c>
      <c r="P18" s="3">
        <f t="shared" si="1"/>
        <v>34790.19</v>
      </c>
      <c r="Q18" s="3">
        <f t="shared" si="1"/>
        <v>567.55999999999995</v>
      </c>
      <c r="R18" s="3">
        <f t="shared" si="1"/>
        <v>83.15</v>
      </c>
      <c r="S18" s="3">
        <f t="shared" si="1"/>
        <v>996.07</v>
      </c>
      <c r="T18" s="3">
        <f t="shared" si="1"/>
        <v>0</v>
      </c>
      <c r="U18" s="3">
        <f t="shared" si="1"/>
        <v>96.34920000000001</v>
      </c>
      <c r="V18" s="3">
        <f t="shared" si="1"/>
        <v>8.4551999999999996</v>
      </c>
      <c r="W18" s="3">
        <f t="shared" si="1"/>
        <v>0</v>
      </c>
      <c r="X18" s="3">
        <f t="shared" si="1"/>
        <v>921.07</v>
      </c>
      <c r="Y18" s="3">
        <f t="shared" si="1"/>
        <v>614.66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37889.550000000003</v>
      </c>
      <c r="AS18" s="3">
        <f t="shared" si="1"/>
        <v>34790.160000000003</v>
      </c>
      <c r="AT18" s="3">
        <f t="shared" si="1"/>
        <v>2387.36</v>
      </c>
      <c r="AU18" s="3">
        <f t="shared" ref="AU18:BZ18" si="2">AU84</f>
        <v>712.03</v>
      </c>
      <c r="AV18" s="3">
        <f t="shared" si="2"/>
        <v>34790.19</v>
      </c>
      <c r="AW18" s="3">
        <f t="shared" si="2"/>
        <v>34790.19</v>
      </c>
      <c r="AX18" s="3">
        <f t="shared" si="2"/>
        <v>0</v>
      </c>
      <c r="AY18" s="3">
        <f t="shared" si="2"/>
        <v>34790.19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DG84</f>
        <v>286249.07</v>
      </c>
      <c r="DH18" s="4">
        <f t="shared" si="4"/>
        <v>260926.46</v>
      </c>
      <c r="DI18" s="4">
        <f t="shared" si="4"/>
        <v>7094.56</v>
      </c>
      <c r="DJ18" s="4">
        <f t="shared" si="4"/>
        <v>1521.74</v>
      </c>
      <c r="DK18" s="4">
        <f t="shared" si="4"/>
        <v>18228.05</v>
      </c>
      <c r="DL18" s="4">
        <f t="shared" si="4"/>
        <v>0</v>
      </c>
      <c r="DM18" s="4">
        <f t="shared" si="4"/>
        <v>96.34920000000001</v>
      </c>
      <c r="DN18" s="4">
        <f t="shared" si="4"/>
        <v>8.4551999999999996</v>
      </c>
      <c r="DO18" s="4">
        <f t="shared" si="4"/>
        <v>0</v>
      </c>
      <c r="DP18" s="4">
        <f t="shared" si="4"/>
        <v>14344.72</v>
      </c>
      <c r="DQ18" s="4">
        <f t="shared" si="4"/>
        <v>8998.66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309592.45</v>
      </c>
      <c r="EK18" s="4">
        <f t="shared" si="4"/>
        <v>260926.21</v>
      </c>
      <c r="EL18" s="4">
        <f t="shared" si="4"/>
        <v>36780.269999999997</v>
      </c>
      <c r="EM18" s="4">
        <f t="shared" ref="EM18:FR18" si="5">EM84</f>
        <v>11885.97</v>
      </c>
      <c r="EN18" s="4">
        <f t="shared" si="5"/>
        <v>260926.46</v>
      </c>
      <c r="EO18" s="4">
        <f t="shared" si="5"/>
        <v>260926.46</v>
      </c>
      <c r="EP18" s="4">
        <f t="shared" si="5"/>
        <v>0</v>
      </c>
      <c r="EQ18" s="4">
        <f t="shared" si="5"/>
        <v>260926.46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ROW(A55)</f>
        <v>55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O55</f>
        <v>36353.82</v>
      </c>
      <c r="P22" s="3">
        <f t="shared" si="8"/>
        <v>34790.19</v>
      </c>
      <c r="Q22" s="3">
        <f t="shared" si="8"/>
        <v>567.55999999999995</v>
      </c>
      <c r="R22" s="3">
        <f t="shared" si="8"/>
        <v>83.15</v>
      </c>
      <c r="S22" s="3">
        <f t="shared" si="8"/>
        <v>996.07</v>
      </c>
      <c r="T22" s="3">
        <f t="shared" si="8"/>
        <v>0</v>
      </c>
      <c r="U22" s="3">
        <f t="shared" si="8"/>
        <v>96.34920000000001</v>
      </c>
      <c r="V22" s="3">
        <f t="shared" si="8"/>
        <v>8.4551999999999996</v>
      </c>
      <c r="W22" s="3">
        <f t="shared" si="8"/>
        <v>0</v>
      </c>
      <c r="X22" s="3">
        <f t="shared" si="8"/>
        <v>921.07</v>
      </c>
      <c r="Y22" s="3">
        <f t="shared" si="8"/>
        <v>614.66</v>
      </c>
      <c r="Z22" s="3">
        <f t="shared" si="8"/>
        <v>0</v>
      </c>
      <c r="AA22" s="3">
        <f t="shared" si="8"/>
        <v>0</v>
      </c>
      <c r="AB22" s="3">
        <f t="shared" si="8"/>
        <v>36353.82</v>
      </c>
      <c r="AC22" s="3">
        <f t="shared" si="8"/>
        <v>34790.19</v>
      </c>
      <c r="AD22" s="3">
        <f t="shared" si="8"/>
        <v>567.55999999999995</v>
      </c>
      <c r="AE22" s="3">
        <f t="shared" si="8"/>
        <v>83.15</v>
      </c>
      <c r="AF22" s="3">
        <f t="shared" si="8"/>
        <v>996.07</v>
      </c>
      <c r="AG22" s="3">
        <f t="shared" si="8"/>
        <v>0</v>
      </c>
      <c r="AH22" s="3">
        <f t="shared" si="8"/>
        <v>96.34920000000001</v>
      </c>
      <c r="AI22" s="3">
        <f t="shared" si="8"/>
        <v>8.4551999999999996</v>
      </c>
      <c r="AJ22" s="3">
        <f t="shared" si="8"/>
        <v>0</v>
      </c>
      <c r="AK22" s="3">
        <f t="shared" si="8"/>
        <v>921.07</v>
      </c>
      <c r="AL22" s="3">
        <f t="shared" si="8"/>
        <v>614.66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37889.550000000003</v>
      </c>
      <c r="AS22" s="3">
        <f t="shared" si="8"/>
        <v>34790.160000000003</v>
      </c>
      <c r="AT22" s="3">
        <f t="shared" si="8"/>
        <v>2387.36</v>
      </c>
      <c r="AU22" s="3">
        <f t="shared" ref="AU22:BZ22" si="9">AU55</f>
        <v>712.03</v>
      </c>
      <c r="AV22" s="3">
        <f t="shared" si="9"/>
        <v>34790.19</v>
      </c>
      <c r="AW22" s="3">
        <f t="shared" si="9"/>
        <v>34790.19</v>
      </c>
      <c r="AX22" s="3">
        <f t="shared" si="9"/>
        <v>0</v>
      </c>
      <c r="AY22" s="3">
        <f t="shared" si="9"/>
        <v>34790.19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CA55</f>
        <v>37889.550000000003</v>
      </c>
      <c r="CB22" s="3">
        <f t="shared" si="10"/>
        <v>34790.160000000003</v>
      </c>
      <c r="CC22" s="3">
        <f t="shared" si="10"/>
        <v>2387.36</v>
      </c>
      <c r="CD22" s="3">
        <f t="shared" si="10"/>
        <v>712.03</v>
      </c>
      <c r="CE22" s="3">
        <f t="shared" si="10"/>
        <v>34790.19</v>
      </c>
      <c r="CF22" s="3">
        <f t="shared" si="10"/>
        <v>34790.19</v>
      </c>
      <c r="CG22" s="3">
        <f t="shared" si="10"/>
        <v>0</v>
      </c>
      <c r="CH22" s="3">
        <f t="shared" si="10"/>
        <v>34790.19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DG55</f>
        <v>286249.07</v>
      </c>
      <c r="DH22" s="4">
        <f t="shared" si="11"/>
        <v>260926.46</v>
      </c>
      <c r="DI22" s="4">
        <f t="shared" si="11"/>
        <v>7094.56</v>
      </c>
      <c r="DJ22" s="4">
        <f t="shared" si="11"/>
        <v>1521.74</v>
      </c>
      <c r="DK22" s="4">
        <f t="shared" si="11"/>
        <v>18228.05</v>
      </c>
      <c r="DL22" s="4">
        <f t="shared" si="11"/>
        <v>0</v>
      </c>
      <c r="DM22" s="4">
        <f t="shared" si="11"/>
        <v>96.34920000000001</v>
      </c>
      <c r="DN22" s="4">
        <f t="shared" si="11"/>
        <v>8.4551999999999996</v>
      </c>
      <c r="DO22" s="4">
        <f t="shared" si="11"/>
        <v>0</v>
      </c>
      <c r="DP22" s="4">
        <f t="shared" si="11"/>
        <v>14344.72</v>
      </c>
      <c r="DQ22" s="4">
        <f t="shared" si="11"/>
        <v>8998.66</v>
      </c>
      <c r="DR22" s="4">
        <f t="shared" si="11"/>
        <v>0</v>
      </c>
      <c r="DS22" s="4">
        <f t="shared" si="11"/>
        <v>0</v>
      </c>
      <c r="DT22" s="4">
        <f t="shared" si="11"/>
        <v>286249.07</v>
      </c>
      <c r="DU22" s="4">
        <f t="shared" si="11"/>
        <v>260926.46</v>
      </c>
      <c r="DV22" s="4">
        <f t="shared" si="11"/>
        <v>7094.56</v>
      </c>
      <c r="DW22" s="4">
        <f t="shared" si="11"/>
        <v>1521.74</v>
      </c>
      <c r="DX22" s="4">
        <f t="shared" si="11"/>
        <v>18228.05</v>
      </c>
      <c r="DY22" s="4">
        <f t="shared" si="11"/>
        <v>0</v>
      </c>
      <c r="DZ22" s="4">
        <f t="shared" si="11"/>
        <v>96.34920000000001</v>
      </c>
      <c r="EA22" s="4">
        <f t="shared" si="11"/>
        <v>8.4551999999999996</v>
      </c>
      <c r="EB22" s="4">
        <f t="shared" si="11"/>
        <v>0</v>
      </c>
      <c r="EC22" s="4">
        <f t="shared" si="11"/>
        <v>14344.72</v>
      </c>
      <c r="ED22" s="4">
        <f t="shared" si="11"/>
        <v>8998.66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309592.45</v>
      </c>
      <c r="EK22" s="4">
        <f t="shared" si="11"/>
        <v>260926.21</v>
      </c>
      <c r="EL22" s="4">
        <f t="shared" si="11"/>
        <v>36780.269999999997</v>
      </c>
      <c r="EM22" s="4">
        <f t="shared" ref="EM22:FR22" si="12">EM55</f>
        <v>11885.97</v>
      </c>
      <c r="EN22" s="4">
        <f t="shared" si="12"/>
        <v>260926.46</v>
      </c>
      <c r="EO22" s="4">
        <f t="shared" si="12"/>
        <v>260926.46</v>
      </c>
      <c r="EP22" s="4">
        <f t="shared" si="12"/>
        <v>0</v>
      </c>
      <c r="EQ22" s="4">
        <f t="shared" si="12"/>
        <v>260926.46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FS55</f>
        <v>309592.45</v>
      </c>
      <c r="FT22" s="4">
        <f t="shared" si="13"/>
        <v>260926.21</v>
      </c>
      <c r="FU22" s="4">
        <f t="shared" si="13"/>
        <v>36780.269999999997</v>
      </c>
      <c r="FV22" s="4">
        <f t="shared" si="13"/>
        <v>11885.97</v>
      </c>
      <c r="FW22" s="4">
        <f t="shared" si="13"/>
        <v>260926.46</v>
      </c>
      <c r="FX22" s="4">
        <f t="shared" si="13"/>
        <v>260926.46</v>
      </c>
      <c r="FY22" s="4">
        <f t="shared" si="13"/>
        <v>0</v>
      </c>
      <c r="FZ22" s="4">
        <f t="shared" si="13"/>
        <v>260926.46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1</v>
      </c>
      <c r="J24" s="2">
        <v>0</v>
      </c>
      <c r="K24" s="2"/>
      <c r="L24" s="2"/>
      <c r="M24" s="2"/>
      <c r="N24" s="2"/>
      <c r="O24" s="2">
        <f t="shared" ref="O24:O53" si="14">ROUND(CP24,2)</f>
        <v>182.55</v>
      </c>
      <c r="P24" s="2">
        <f t="shared" ref="P24:P53" si="15">ROUND(CQ24*I24,2)</f>
        <v>0</v>
      </c>
      <c r="Q24" s="2">
        <f t="shared" ref="Q24:Q53" si="16">ROUND(CR24*I24,2)</f>
        <v>46.91</v>
      </c>
      <c r="R24" s="2">
        <f t="shared" ref="R24:R53" si="17">ROUND(CS24*I24,2)</f>
        <v>6.62</v>
      </c>
      <c r="S24" s="2">
        <f t="shared" ref="S24:S53" si="18">ROUND(CT24*I24,2)</f>
        <v>135.63999999999999</v>
      </c>
      <c r="T24" s="2">
        <f t="shared" ref="T24:T53" si="19">ROUND(CU24*I24,2)</f>
        <v>0</v>
      </c>
      <c r="U24" s="2">
        <f t="shared" ref="U24:U53" si="20">CV24*I24</f>
        <v>14.1</v>
      </c>
      <c r="V24" s="2">
        <f t="shared" ref="V24:V53" si="21">CW24*I24</f>
        <v>0.88</v>
      </c>
      <c r="W24" s="2">
        <f t="shared" ref="W24:W53" si="22">ROUND(CX24*I24,2)</f>
        <v>0</v>
      </c>
      <c r="X24" s="2">
        <f t="shared" ref="X24:X53" si="23">ROUND(CY24,2)</f>
        <v>135.15</v>
      </c>
      <c r="Y24" s="2">
        <f t="shared" ref="Y24:Y53" si="24">ROUND(CZ24,2)</f>
        <v>92.47</v>
      </c>
      <c r="Z24" s="2"/>
      <c r="AA24" s="2">
        <v>34708970</v>
      </c>
      <c r="AB24" s="2">
        <f t="shared" ref="AB24:AB53" si="25">ROUND((AC24+AD24+AF24),2)</f>
        <v>182.55</v>
      </c>
      <c r="AC24" s="2">
        <f t="shared" ref="AC24:AC31" si="26">ROUND(((ES24*0)),2)</f>
        <v>0</v>
      </c>
      <c r="AD24" s="2">
        <f t="shared" ref="AD24:AD31" si="27">ROUND(((((ET24*0.6))-((EU24*0.6)))+AE24),2)</f>
        <v>46.91</v>
      </c>
      <c r="AE24" s="2">
        <f t="shared" ref="AE24:AF31" si="28">ROUND(((EU24*0.6)),2)</f>
        <v>6.62</v>
      </c>
      <c r="AF24" s="2">
        <f t="shared" si="28"/>
        <v>135.63999999999999</v>
      </c>
      <c r="AG24" s="2">
        <f t="shared" ref="AG24:AG53" si="29">ROUND((AP24),2)</f>
        <v>0</v>
      </c>
      <c r="AH24" s="2">
        <f t="shared" ref="AH24:AH31" si="30">((EW24*0.6))</f>
        <v>14.1</v>
      </c>
      <c r="AI24" s="2">
        <f>((EX24*0.6)+(SUM(SmtRes!BH1:'SmtRes'!BH4)+SUM(EtalonRes!AQ1:'EtalonRes'!AQ8)))</f>
        <v>0.88</v>
      </c>
      <c r="AJ24" s="2">
        <f t="shared" ref="AJ24:AJ53" si="31">(AS24)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3" si="32">(P24+Q24+S24)</f>
        <v>182.54999999999998</v>
      </c>
      <c r="CQ24" s="2">
        <f t="shared" ref="CQ24:CQ53" si="33">AC24*BC24</f>
        <v>0</v>
      </c>
      <c r="CR24" s="2">
        <f t="shared" ref="CR24:CR53" si="34">AD24*BB24</f>
        <v>46.91</v>
      </c>
      <c r="CS24" s="2">
        <f t="shared" ref="CS24:CS53" si="35">AE24*BS24</f>
        <v>6.62</v>
      </c>
      <c r="CT24" s="2">
        <f t="shared" ref="CT24:CT53" si="36">AF24*BA24</f>
        <v>135.63999999999999</v>
      </c>
      <c r="CU24" s="2">
        <f t="shared" ref="CU24:CU53" si="37">AG24</f>
        <v>0</v>
      </c>
      <c r="CV24" s="2">
        <f t="shared" ref="CV24:CV53" si="38">AH24</f>
        <v>14.1</v>
      </c>
      <c r="CW24" s="2">
        <f t="shared" ref="CW24:CW53" si="39">AI24</f>
        <v>0.88</v>
      </c>
      <c r="CX24" s="2">
        <f t="shared" ref="CX24:CX53" si="40">AJ24</f>
        <v>0</v>
      </c>
      <c r="CY24" s="2">
        <f t="shared" ref="CY24:CY53" si="41">(((S24+(R24*IF(0,0,1)))*AT24)/100)</f>
        <v>135.14699999999999</v>
      </c>
      <c r="CZ24" s="2">
        <f t="shared" ref="CZ24:CZ53" si="42">(((S24+(R24*IF(0,0,1)))*AU24)/100)</f>
        <v>92.468999999999994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3" si="43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1</v>
      </c>
      <c r="GE24" s="2"/>
      <c r="GF24" s="2">
        <v>1514110119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3" si="44">ROUND(IF(AND(BH24=3,BI24=3,FS24&lt;&gt;0),P24,0),2)</f>
        <v>0</v>
      </c>
      <c r="GM24" s="2">
        <f t="shared" ref="GM24:GM53" si="45">ROUND(O24+X24+Y24,2)+GX24</f>
        <v>410.17</v>
      </c>
      <c r="GN24" s="2">
        <f t="shared" ref="GN24:GN53" si="46">IF(OR(BI24=0,BI24=1),ROUND(O24+X24+Y24,2),0)</f>
        <v>0</v>
      </c>
      <c r="GO24" s="2">
        <f t="shared" ref="GO24:GO53" si="47">IF(BI24=2,ROUND(O24+X24+Y24,2),0)</f>
        <v>410.17</v>
      </c>
      <c r="GP24" s="2">
        <f t="shared" ref="GP24:GP53" si="48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3" si="49">ROUND((GT24),2)</f>
        <v>0</v>
      </c>
      <c r="GW24" s="2">
        <v>1</v>
      </c>
      <c r="GX24" s="2">
        <f t="shared" ref="GX24:GX53" si="50">ROUND(HC24*I24,2)</f>
        <v>0</v>
      </c>
      <c r="GY24" s="2"/>
      <c r="GZ24" s="2"/>
      <c r="HA24" s="2">
        <v>0</v>
      </c>
      <c r="HB24" s="2">
        <v>0</v>
      </c>
      <c r="HC24" s="2">
        <f t="shared" ref="HC24:HC53" si="51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1</v>
      </c>
      <c r="J25">
        <v>0</v>
      </c>
      <c r="O25">
        <f t="shared" si="14"/>
        <v>3068.59</v>
      </c>
      <c r="P25">
        <f t="shared" si="15"/>
        <v>0</v>
      </c>
      <c r="Q25">
        <f t="shared" si="16"/>
        <v>586.38</v>
      </c>
      <c r="R25">
        <f t="shared" si="17"/>
        <v>121.15</v>
      </c>
      <c r="S25">
        <f t="shared" si="18"/>
        <v>2482.21</v>
      </c>
      <c r="T25">
        <f t="shared" si="19"/>
        <v>0</v>
      </c>
      <c r="U25">
        <f t="shared" si="20"/>
        <v>14.1</v>
      </c>
      <c r="V25">
        <f t="shared" si="21"/>
        <v>0.88</v>
      </c>
      <c r="W25">
        <f t="shared" si="22"/>
        <v>0</v>
      </c>
      <c r="X25">
        <f t="shared" si="23"/>
        <v>2108.7199999999998</v>
      </c>
      <c r="Y25">
        <f t="shared" si="24"/>
        <v>1353.75</v>
      </c>
      <c r="AA25">
        <v>34708971</v>
      </c>
      <c r="AB25">
        <f t="shared" si="25"/>
        <v>182.55</v>
      </c>
      <c r="AC25">
        <f t="shared" si="26"/>
        <v>0</v>
      </c>
      <c r="AD25">
        <f t="shared" si="27"/>
        <v>46.91</v>
      </c>
      <c r="AE25">
        <f t="shared" si="28"/>
        <v>6.62</v>
      </c>
      <c r="AF25">
        <f t="shared" si="28"/>
        <v>135.63999999999999</v>
      </c>
      <c r="AG25">
        <f t="shared" si="29"/>
        <v>0</v>
      </c>
      <c r="AH25">
        <f t="shared" si="30"/>
        <v>14.1</v>
      </c>
      <c r="AI25">
        <f>((EX25*0.6)+(SUM(SmtRes!BH5:'SmtRes'!BH8)+SUM(EtalonRes!AQ9:'EtalonRes'!AQ16)))</f>
        <v>0.88</v>
      </c>
      <c r="AJ25">
        <f t="shared" si="31"/>
        <v>0</v>
      </c>
      <c r="AK25">
        <f>AL25+AM25+AO25</f>
        <v>326.15999999999997</v>
      </c>
      <c r="AL25">
        <v>21.9</v>
      </c>
      <c r="AM25" s="51">
        <f>'1.Лок.смета.и.Акт'!F49</f>
        <v>78.19</v>
      </c>
      <c r="AN25" s="51">
        <f>'1.Лок.смета.и.Акт'!F50</f>
        <v>11.04</v>
      </c>
      <c r="AO25" s="51">
        <f>'1.Лок.смета.и.Акт'!F48</f>
        <v>226.07</v>
      </c>
      <c r="AP25">
        <v>0</v>
      </c>
      <c r="AQ25">
        <f>'1.Лок.смета.и.Акт'!E53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E25">
        <v>0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32"/>
        <v>3068.59</v>
      </c>
      <c r="CQ25">
        <f t="shared" si="33"/>
        <v>0</v>
      </c>
      <c r="CR25">
        <f t="shared" si="34"/>
        <v>586.375</v>
      </c>
      <c r="CS25">
        <f t="shared" si="35"/>
        <v>121.146</v>
      </c>
      <c r="CT25">
        <f t="shared" si="36"/>
        <v>2482.212</v>
      </c>
      <c r="CU25">
        <f t="shared" si="37"/>
        <v>0</v>
      </c>
      <c r="CV25">
        <f t="shared" si="38"/>
        <v>14.1</v>
      </c>
      <c r="CW25">
        <f t="shared" si="39"/>
        <v>0.88</v>
      </c>
      <c r="CX25">
        <f t="shared" si="40"/>
        <v>0</v>
      </c>
      <c r="CY25">
        <f t="shared" si="41"/>
        <v>2108.7215999999999</v>
      </c>
      <c r="CZ25">
        <f t="shared" si="42"/>
        <v>1353.7472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'1.Лок.смета.и.Акт'!D47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326.15999999999997</v>
      </c>
      <c r="ES25">
        <v>21.9</v>
      </c>
      <c r="ET25" s="51">
        <f>'1.Лок.смета.и.Акт'!F49</f>
        <v>78.19</v>
      </c>
      <c r="EU25" s="51">
        <f>'1.Лок.смета.и.Акт'!F50</f>
        <v>11.04</v>
      </c>
      <c r="EV25" s="51">
        <f>'1.Лок.смета.и.Акт'!F48</f>
        <v>226.07</v>
      </c>
      <c r="EW25">
        <f>'1.Лок.смета.и.Акт'!E53</f>
        <v>23.5</v>
      </c>
      <c r="EX25">
        <v>0.88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1</v>
      </c>
      <c r="GF25">
        <v>1514110119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4"/>
        <v>0</v>
      </c>
      <c r="GM25">
        <f t="shared" si="45"/>
        <v>6531.06</v>
      </c>
      <c r="GN25">
        <f t="shared" si="46"/>
        <v>0</v>
      </c>
      <c r="GO25">
        <f t="shared" si="47"/>
        <v>6531.06</v>
      </c>
      <c r="GP25">
        <f t="shared" si="48"/>
        <v>0</v>
      </c>
      <c r="GR25">
        <v>0</v>
      </c>
      <c r="GS25">
        <v>3</v>
      </c>
      <c r="GT25">
        <v>0</v>
      </c>
      <c r="GU25" t="s">
        <v>3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HC25">
        <f t="shared" si="51"/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'1.Лок.смета.и.Акт'!E55</f>
        <v>6</v>
      </c>
      <c r="J26" s="2">
        <v>0</v>
      </c>
      <c r="K26" s="2"/>
      <c r="L26" s="2"/>
      <c r="M26" s="2"/>
      <c r="N26" s="2"/>
      <c r="O26" s="2">
        <f t="shared" si="14"/>
        <v>235.62</v>
      </c>
      <c r="P26" s="2">
        <f t="shared" si="15"/>
        <v>0</v>
      </c>
      <c r="Q26" s="2">
        <f t="shared" si="16"/>
        <v>155.94</v>
      </c>
      <c r="R26" s="2">
        <f t="shared" si="17"/>
        <v>21.3</v>
      </c>
      <c r="S26" s="2">
        <f t="shared" si="18"/>
        <v>79.680000000000007</v>
      </c>
      <c r="T26" s="2">
        <f t="shared" si="19"/>
        <v>0</v>
      </c>
      <c r="U26" s="2">
        <f t="shared" si="20"/>
        <v>8.2799999999999994</v>
      </c>
      <c r="V26" s="2">
        <f t="shared" si="21"/>
        <v>2.82</v>
      </c>
      <c r="W26" s="2">
        <f t="shared" si="22"/>
        <v>0</v>
      </c>
      <c r="X26" s="2">
        <f t="shared" si="23"/>
        <v>95.93</v>
      </c>
      <c r="Y26" s="2">
        <f t="shared" si="24"/>
        <v>65.64</v>
      </c>
      <c r="Z26" s="2"/>
      <c r="AA26" s="2">
        <v>34708970</v>
      </c>
      <c r="AB26" s="2">
        <f t="shared" si="25"/>
        <v>39.270000000000003</v>
      </c>
      <c r="AC26" s="2">
        <f t="shared" si="26"/>
        <v>0</v>
      </c>
      <c r="AD26" s="2">
        <f t="shared" si="27"/>
        <v>25.99</v>
      </c>
      <c r="AE26" s="2">
        <f t="shared" si="28"/>
        <v>3.55</v>
      </c>
      <c r="AF26" s="2">
        <f t="shared" si="28"/>
        <v>13.28</v>
      </c>
      <c r="AG26" s="2">
        <f t="shared" si="29"/>
        <v>0</v>
      </c>
      <c r="AH26" s="2">
        <f t="shared" si="30"/>
        <v>1.38</v>
      </c>
      <c r="AI26" s="2">
        <f>((EX26*0.6)+(SUM(SmtRes!BH9:'SmtRes'!BH14)+SUM(EtalonRes!AQ17:'EtalonRes'!AQ29)))</f>
        <v>0.47</v>
      </c>
      <c r="AJ26" s="2">
        <f t="shared" si="31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29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32"/>
        <v>235.62</v>
      </c>
      <c r="CQ26" s="2">
        <f t="shared" si="33"/>
        <v>0</v>
      </c>
      <c r="CR26" s="2">
        <f t="shared" si="34"/>
        <v>25.99</v>
      </c>
      <c r="CS26" s="2">
        <f t="shared" si="35"/>
        <v>3.55</v>
      </c>
      <c r="CT26" s="2">
        <f t="shared" si="36"/>
        <v>13.28</v>
      </c>
      <c r="CU26" s="2">
        <f t="shared" si="37"/>
        <v>0</v>
      </c>
      <c r="CV26" s="2">
        <f t="shared" si="38"/>
        <v>1.38</v>
      </c>
      <c r="CW26" s="2">
        <f t="shared" si="39"/>
        <v>0.47</v>
      </c>
      <c r="CX26" s="2">
        <f t="shared" si="40"/>
        <v>0</v>
      </c>
      <c r="CY26" s="2">
        <f t="shared" si="41"/>
        <v>95.930999999999997</v>
      </c>
      <c r="CZ26" s="2">
        <f t="shared" si="42"/>
        <v>65.637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4"/>
        <v>0</v>
      </c>
      <c r="GM26" s="2">
        <f t="shared" si="45"/>
        <v>397.19</v>
      </c>
      <c r="GN26" s="2">
        <f t="shared" si="46"/>
        <v>0</v>
      </c>
      <c r="GO26" s="2">
        <f t="shared" si="47"/>
        <v>397.19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>
        <f t="shared" si="51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26</v>
      </c>
      <c r="F27" t="s">
        <v>27</v>
      </c>
      <c r="G27" t="s">
        <v>28</v>
      </c>
      <c r="H27" t="s">
        <v>15</v>
      </c>
      <c r="I27">
        <f>'1.Лок.смета.и.Акт'!E55</f>
        <v>6</v>
      </c>
      <c r="J27">
        <v>0</v>
      </c>
      <c r="O27">
        <f t="shared" si="14"/>
        <v>3407.39</v>
      </c>
      <c r="P27">
        <f t="shared" si="15"/>
        <v>0</v>
      </c>
      <c r="Q27">
        <f t="shared" si="16"/>
        <v>1949.25</v>
      </c>
      <c r="R27">
        <f t="shared" si="17"/>
        <v>389.79</v>
      </c>
      <c r="S27">
        <f t="shared" si="18"/>
        <v>1458.14</v>
      </c>
      <c r="T27">
        <f t="shared" si="19"/>
        <v>0</v>
      </c>
      <c r="U27">
        <f t="shared" si="20"/>
        <v>8.2799999999999994</v>
      </c>
      <c r="V27">
        <f t="shared" si="21"/>
        <v>2.82</v>
      </c>
      <c r="W27">
        <f t="shared" si="22"/>
        <v>0</v>
      </c>
      <c r="X27">
        <f t="shared" si="23"/>
        <v>1496.82</v>
      </c>
      <c r="Y27">
        <f t="shared" si="24"/>
        <v>960.92</v>
      </c>
      <c r="AA27">
        <v>34708971</v>
      </c>
      <c r="AB27">
        <f t="shared" si="25"/>
        <v>39.270000000000003</v>
      </c>
      <c r="AC27">
        <f t="shared" si="26"/>
        <v>0</v>
      </c>
      <c r="AD27">
        <f t="shared" si="27"/>
        <v>25.99</v>
      </c>
      <c r="AE27">
        <f t="shared" si="28"/>
        <v>3.55</v>
      </c>
      <c r="AF27">
        <f t="shared" si="28"/>
        <v>13.28</v>
      </c>
      <c r="AG27">
        <f t="shared" si="29"/>
        <v>0</v>
      </c>
      <c r="AH27">
        <f t="shared" si="30"/>
        <v>1.38</v>
      </c>
      <c r="AI27">
        <f>((EX27*0.6)+(SUM(SmtRes!BH15:'SmtRes'!BH20)+SUM(EtalonRes!AQ30:'EtalonRes'!AQ42)))</f>
        <v>0.47</v>
      </c>
      <c r="AJ27">
        <f t="shared" si="31"/>
        <v>0</v>
      </c>
      <c r="AK27">
        <f>AL27+AM27+AO27</f>
        <v>109.16999999999999</v>
      </c>
      <c r="AL27">
        <v>43.72</v>
      </c>
      <c r="AM27" s="51">
        <f>'1.Лок.смета.и.Акт'!F57</f>
        <v>43.32</v>
      </c>
      <c r="AN27" s="51">
        <f>'1.Лок.смета.и.Акт'!F58</f>
        <v>5.92</v>
      </c>
      <c r="AO27" s="51">
        <f>'1.Лок.смета.и.Акт'!F56</f>
        <v>22.13</v>
      </c>
      <c r="AP27">
        <v>0</v>
      </c>
      <c r="AQ27">
        <f>'1.Лок.смета.и.Акт'!E61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'1.Лок.смета.и.Акт'!J56</f>
        <v>18.3</v>
      </c>
      <c r="BB27">
        <f>'1.Лок.смета.и.Акт'!J57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29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'1.Лок.смета.и.Акт'!J58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32"/>
        <v>3407.3900000000003</v>
      </c>
      <c r="CQ27">
        <f t="shared" si="33"/>
        <v>0</v>
      </c>
      <c r="CR27">
        <f t="shared" si="34"/>
        <v>324.875</v>
      </c>
      <c r="CS27">
        <f t="shared" si="35"/>
        <v>64.965000000000003</v>
      </c>
      <c r="CT27">
        <f t="shared" si="36"/>
        <v>243.024</v>
      </c>
      <c r="CU27">
        <f t="shared" si="37"/>
        <v>0</v>
      </c>
      <c r="CV27">
        <f t="shared" si="38"/>
        <v>1.38</v>
      </c>
      <c r="CW27">
        <f t="shared" si="39"/>
        <v>0.47</v>
      </c>
      <c r="CX27">
        <f t="shared" si="40"/>
        <v>0</v>
      </c>
      <c r="CY27">
        <f t="shared" si="41"/>
        <v>1496.8233000000002</v>
      </c>
      <c r="CZ27">
        <f t="shared" si="42"/>
        <v>960.92359999999996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'1.Лок.смета.и.Акт'!D55</f>
        <v>ШТ</v>
      </c>
      <c r="DX27">
        <v>1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109.16999999999999</v>
      </c>
      <c r="ES27">
        <v>43.72</v>
      </c>
      <c r="ET27" s="51">
        <f>'1.Лок.смета.и.Акт'!F57</f>
        <v>43.32</v>
      </c>
      <c r="EU27" s="51">
        <f>'1.Лок.смета.и.Акт'!F58</f>
        <v>5.92</v>
      </c>
      <c r="EV27" s="51">
        <f>'1.Лок.смета.и.Акт'!F56</f>
        <v>22.13</v>
      </c>
      <c r="EW27">
        <f>'1.Лок.смета.и.Акт'!E61</f>
        <v>2.2999999999999998</v>
      </c>
      <c r="EX27">
        <v>0.47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1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4"/>
        <v>0</v>
      </c>
      <c r="GM27">
        <f t="shared" si="45"/>
        <v>5865.13</v>
      </c>
      <c r="GN27">
        <f t="shared" si="46"/>
        <v>0</v>
      </c>
      <c r="GO27">
        <f t="shared" si="47"/>
        <v>5865.13</v>
      </c>
      <c r="GP27">
        <f t="shared" si="48"/>
        <v>0</v>
      </c>
      <c r="GR27">
        <v>0</v>
      </c>
      <c r="GS27">
        <v>3</v>
      </c>
      <c r="GT27">
        <v>0</v>
      </c>
      <c r="GU27" t="s">
        <v>3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HC27">
        <f t="shared" si="51"/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'1.Лок.смета.и.Акт'!E63</f>
        <v>7.0000000000000007E-2</v>
      </c>
      <c r="J28" s="2">
        <v>0</v>
      </c>
      <c r="K28" s="2"/>
      <c r="L28" s="2"/>
      <c r="M28" s="2"/>
      <c r="N28" s="2"/>
      <c r="O28" s="2">
        <f t="shared" si="14"/>
        <v>32.19</v>
      </c>
      <c r="P28" s="2">
        <f t="shared" si="15"/>
        <v>0</v>
      </c>
      <c r="Q28" s="2">
        <f t="shared" si="16"/>
        <v>8.51</v>
      </c>
      <c r="R28" s="2">
        <f t="shared" si="17"/>
        <v>3.14</v>
      </c>
      <c r="S28" s="2">
        <f t="shared" si="18"/>
        <v>23.68</v>
      </c>
      <c r="T28" s="2">
        <f t="shared" si="19"/>
        <v>0</v>
      </c>
      <c r="U28" s="2">
        <f t="shared" si="20"/>
        <v>2.4611999999999998</v>
      </c>
      <c r="V28" s="2">
        <f t="shared" si="21"/>
        <v>0.51240000000000008</v>
      </c>
      <c r="W28" s="2">
        <f t="shared" si="22"/>
        <v>0</v>
      </c>
      <c r="X28" s="2">
        <f t="shared" si="23"/>
        <v>25.48</v>
      </c>
      <c r="Y28" s="2">
        <f t="shared" si="24"/>
        <v>17.43</v>
      </c>
      <c r="Z28" s="2"/>
      <c r="AA28" s="2">
        <v>34708970</v>
      </c>
      <c r="AB28" s="2">
        <f t="shared" si="25"/>
        <v>459.85</v>
      </c>
      <c r="AC28" s="2">
        <f t="shared" si="26"/>
        <v>0</v>
      </c>
      <c r="AD28" s="2">
        <f t="shared" si="27"/>
        <v>121.61</v>
      </c>
      <c r="AE28" s="2">
        <f t="shared" si="28"/>
        <v>44.84</v>
      </c>
      <c r="AF28" s="2">
        <f t="shared" si="28"/>
        <v>338.24</v>
      </c>
      <c r="AG28" s="2">
        <f t="shared" si="29"/>
        <v>0</v>
      </c>
      <c r="AH28" s="2">
        <f t="shared" si="30"/>
        <v>35.159999999999997</v>
      </c>
      <c r="AI28" s="2">
        <f>((EX28*0.6)+(SUM(SmtRes!BH21:'SmtRes'!BH26)+SUM(EtalonRes!AQ43:'EtalonRes'!AQ54)))</f>
        <v>7.32</v>
      </c>
      <c r="AJ28" s="2">
        <f t="shared" si="31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17</v>
      </c>
      <c r="CO28" s="2">
        <v>0</v>
      </c>
      <c r="CP28" s="2">
        <f t="shared" si="32"/>
        <v>32.19</v>
      </c>
      <c r="CQ28" s="2">
        <f t="shared" si="33"/>
        <v>0</v>
      </c>
      <c r="CR28" s="2">
        <f t="shared" si="34"/>
        <v>121.61</v>
      </c>
      <c r="CS28" s="2">
        <f t="shared" si="35"/>
        <v>44.84</v>
      </c>
      <c r="CT28" s="2">
        <f t="shared" si="36"/>
        <v>338.24</v>
      </c>
      <c r="CU28" s="2">
        <f t="shared" si="37"/>
        <v>0</v>
      </c>
      <c r="CV28" s="2">
        <f t="shared" si="38"/>
        <v>35.159999999999997</v>
      </c>
      <c r="CW28" s="2">
        <f t="shared" si="39"/>
        <v>7.32</v>
      </c>
      <c r="CX28" s="2">
        <f t="shared" si="40"/>
        <v>0</v>
      </c>
      <c r="CY28" s="2">
        <f t="shared" si="41"/>
        <v>25.478999999999999</v>
      </c>
      <c r="CZ28" s="2">
        <f t="shared" si="42"/>
        <v>17.433</v>
      </c>
      <c r="DA28" s="2"/>
      <c r="DB28" s="2"/>
      <c r="DC28" s="2" t="s">
        <v>3</v>
      </c>
      <c r="DD28" s="2" t="s">
        <v>18</v>
      </c>
      <c r="DE28" s="2" t="s">
        <v>19</v>
      </c>
      <c r="DF28" s="2" t="s">
        <v>19</v>
      </c>
      <c r="DG28" s="2" t="s">
        <v>19</v>
      </c>
      <c r="DH28" s="2" t="s">
        <v>3</v>
      </c>
      <c r="DI28" s="2" t="s">
        <v>19</v>
      </c>
      <c r="DJ28" s="2" t="s">
        <v>19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1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4"/>
        <v>0</v>
      </c>
      <c r="GM28" s="2">
        <f t="shared" si="45"/>
        <v>75.099999999999994</v>
      </c>
      <c r="GN28" s="2">
        <f t="shared" si="46"/>
        <v>0</v>
      </c>
      <c r="GO28" s="2">
        <f t="shared" si="47"/>
        <v>75.099999999999994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>
        <f t="shared" si="51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30</v>
      </c>
      <c r="F29" t="s">
        <v>31</v>
      </c>
      <c r="G29" t="s">
        <v>32</v>
      </c>
      <c r="H29" t="s">
        <v>33</v>
      </c>
      <c r="I29">
        <f>'1.Лок.смета.и.Акт'!E63</f>
        <v>7.0000000000000007E-2</v>
      </c>
      <c r="J29">
        <v>0</v>
      </c>
      <c r="O29">
        <f t="shared" si="14"/>
        <v>539.70000000000005</v>
      </c>
      <c r="P29">
        <f t="shared" si="15"/>
        <v>0</v>
      </c>
      <c r="Q29">
        <f t="shared" si="16"/>
        <v>106.41</v>
      </c>
      <c r="R29">
        <f t="shared" si="17"/>
        <v>57.44</v>
      </c>
      <c r="S29">
        <f t="shared" si="18"/>
        <v>433.29</v>
      </c>
      <c r="T29">
        <f t="shared" si="19"/>
        <v>0</v>
      </c>
      <c r="U29">
        <f t="shared" si="20"/>
        <v>2.4611999999999998</v>
      </c>
      <c r="V29">
        <f t="shared" si="21"/>
        <v>0.51240000000000008</v>
      </c>
      <c r="W29">
        <f t="shared" si="22"/>
        <v>0</v>
      </c>
      <c r="X29">
        <f t="shared" si="23"/>
        <v>397.49</v>
      </c>
      <c r="Y29">
        <f t="shared" si="24"/>
        <v>255.18</v>
      </c>
      <c r="AA29">
        <v>34708971</v>
      </c>
      <c r="AB29">
        <f t="shared" si="25"/>
        <v>459.85</v>
      </c>
      <c r="AC29">
        <f t="shared" si="26"/>
        <v>0</v>
      </c>
      <c r="AD29">
        <f t="shared" si="27"/>
        <v>121.61</v>
      </c>
      <c r="AE29">
        <f t="shared" si="28"/>
        <v>44.84</v>
      </c>
      <c r="AF29">
        <f t="shared" si="28"/>
        <v>338.24</v>
      </c>
      <c r="AG29">
        <f t="shared" si="29"/>
        <v>0</v>
      </c>
      <c r="AH29">
        <f t="shared" si="30"/>
        <v>35.159999999999997</v>
      </c>
      <c r="AI29">
        <f>((EX29*0.6)+(SUM(SmtRes!BH27:'SmtRes'!BH32)+SUM(EtalonRes!AQ55:'EtalonRes'!AQ66)))</f>
        <v>7.32</v>
      </c>
      <c r="AJ29">
        <f t="shared" si="31"/>
        <v>0</v>
      </c>
      <c r="AK29">
        <f>AL29+AM29+AO29</f>
        <v>845.07</v>
      </c>
      <c r="AL29">
        <v>78.66</v>
      </c>
      <c r="AM29" s="51">
        <f>'1.Лок.смета.и.Акт'!F65</f>
        <v>202.68</v>
      </c>
      <c r="AN29" s="51">
        <f>'1.Лок.смета.и.Акт'!F66</f>
        <v>74.73</v>
      </c>
      <c r="AO29" s="51">
        <f>'1.Лок.смета.и.Акт'!F64</f>
        <v>563.73</v>
      </c>
      <c r="AP29">
        <v>0</v>
      </c>
      <c r="AQ29">
        <f>'1.Лок.смета.и.Акт'!E69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'1.Лок.смета.и.Акт'!J64</f>
        <v>18.3</v>
      </c>
      <c r="BB29">
        <f>'1.Лок.смета.и.Акт'!J65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'1.Лок.смета.и.Акт'!J66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17</v>
      </c>
      <c r="CO29">
        <v>0</v>
      </c>
      <c r="CP29">
        <f t="shared" si="32"/>
        <v>539.70000000000005</v>
      </c>
      <c r="CQ29">
        <f t="shared" si="33"/>
        <v>0</v>
      </c>
      <c r="CR29">
        <f t="shared" si="34"/>
        <v>1520.125</v>
      </c>
      <c r="CS29">
        <f t="shared" si="35"/>
        <v>820.57200000000012</v>
      </c>
      <c r="CT29">
        <f t="shared" si="36"/>
        <v>6189.7920000000004</v>
      </c>
      <c r="CU29">
        <f t="shared" si="37"/>
        <v>0</v>
      </c>
      <c r="CV29">
        <f t="shared" si="38"/>
        <v>35.159999999999997</v>
      </c>
      <c r="CW29">
        <f t="shared" si="39"/>
        <v>7.32</v>
      </c>
      <c r="CX29">
        <f t="shared" si="40"/>
        <v>0</v>
      </c>
      <c r="CY29">
        <f t="shared" si="41"/>
        <v>397.49130000000002</v>
      </c>
      <c r="CZ29">
        <f t="shared" si="42"/>
        <v>255.17959999999999</v>
      </c>
      <c r="DC29" t="s">
        <v>3</v>
      </c>
      <c r="DD29" t="s">
        <v>18</v>
      </c>
      <c r="DE29" t="s">
        <v>19</v>
      </c>
      <c r="DF29" t="s">
        <v>19</v>
      </c>
      <c r="DG29" t="s">
        <v>19</v>
      </c>
      <c r="DH29" t="s">
        <v>3</v>
      </c>
      <c r="DI29" t="s">
        <v>19</v>
      </c>
      <c r="DJ29" t="s">
        <v>19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'1.Лок.смета.и.Акт'!D63</f>
        <v>100 м</v>
      </c>
      <c r="DX29">
        <v>100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845.07</v>
      </c>
      <c r="ES29">
        <v>78.66</v>
      </c>
      <c r="ET29" s="51">
        <f>'1.Лок.смета.и.Акт'!F65</f>
        <v>202.68</v>
      </c>
      <c r="EU29" s="51">
        <f>'1.Лок.смета.и.Акт'!F66</f>
        <v>74.73</v>
      </c>
      <c r="EV29" s="51">
        <f>'1.Лок.смета.и.Акт'!F64</f>
        <v>563.73</v>
      </c>
      <c r="EW29">
        <f>'1.Лок.смета.и.Акт'!E69</f>
        <v>58.6</v>
      </c>
      <c r="EX29">
        <v>7.32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1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4"/>
        <v>0</v>
      </c>
      <c r="GM29">
        <f t="shared" si="45"/>
        <v>1192.3699999999999</v>
      </c>
      <c r="GN29">
        <f t="shared" si="46"/>
        <v>0</v>
      </c>
      <c r="GO29">
        <f t="shared" si="47"/>
        <v>1192.3699999999999</v>
      </c>
      <c r="GP29">
        <f t="shared" si="48"/>
        <v>0</v>
      </c>
      <c r="GR29">
        <v>0</v>
      </c>
      <c r="GS29">
        <v>3</v>
      </c>
      <c r="GT29">
        <v>0</v>
      </c>
      <c r="GU29" t="s">
        <v>3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HC29">
        <f t="shared" si="51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'1.Лок.смета.и.Акт'!E71</f>
        <v>0.04</v>
      </c>
      <c r="J30" s="2">
        <v>0</v>
      </c>
      <c r="K30" s="2"/>
      <c r="L30" s="2"/>
      <c r="M30" s="2"/>
      <c r="N30" s="2"/>
      <c r="O30" s="2">
        <f t="shared" si="14"/>
        <v>5.75</v>
      </c>
      <c r="P30" s="2">
        <f t="shared" si="15"/>
        <v>0</v>
      </c>
      <c r="Q30" s="2">
        <f t="shared" si="16"/>
        <v>1.46</v>
      </c>
      <c r="R30" s="2">
        <f t="shared" si="17"/>
        <v>0.11</v>
      </c>
      <c r="S30" s="2">
        <f t="shared" si="18"/>
        <v>4.29</v>
      </c>
      <c r="T30" s="2">
        <f t="shared" si="19"/>
        <v>0</v>
      </c>
      <c r="U30" s="2">
        <f t="shared" si="20"/>
        <v>0.45600000000000002</v>
      </c>
      <c r="V30" s="2">
        <f t="shared" si="21"/>
        <v>1.52E-2</v>
      </c>
      <c r="W30" s="2">
        <f t="shared" si="22"/>
        <v>0</v>
      </c>
      <c r="X30" s="2">
        <f t="shared" si="23"/>
        <v>4.18</v>
      </c>
      <c r="Y30" s="2">
        <f t="shared" si="24"/>
        <v>2.86</v>
      </c>
      <c r="Z30" s="2"/>
      <c r="AA30" s="2">
        <v>34708970</v>
      </c>
      <c r="AB30" s="2">
        <f t="shared" si="25"/>
        <v>143.75</v>
      </c>
      <c r="AC30" s="2">
        <f t="shared" si="26"/>
        <v>0</v>
      </c>
      <c r="AD30" s="2">
        <f t="shared" si="27"/>
        <v>36.590000000000003</v>
      </c>
      <c r="AE30" s="2">
        <f t="shared" si="28"/>
        <v>2.86</v>
      </c>
      <c r="AF30" s="2">
        <f t="shared" si="28"/>
        <v>107.16</v>
      </c>
      <c r="AG30" s="2">
        <f t="shared" si="29"/>
        <v>0</v>
      </c>
      <c r="AH30" s="2">
        <f t="shared" si="30"/>
        <v>11.4</v>
      </c>
      <c r="AI30" s="2">
        <f>((EX30*0.6)+(SUM(SmtRes!BH33:'SmtRes'!BH37)+SUM(EtalonRes!AQ67:'EtalonRes'!AQ75)))</f>
        <v>0.38</v>
      </c>
      <c r="AJ30" s="2">
        <f t="shared" si="31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38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17</v>
      </c>
      <c r="CO30" s="2">
        <v>0</v>
      </c>
      <c r="CP30" s="2">
        <f t="shared" si="32"/>
        <v>5.75</v>
      </c>
      <c r="CQ30" s="2">
        <f t="shared" si="33"/>
        <v>0</v>
      </c>
      <c r="CR30" s="2">
        <f t="shared" si="34"/>
        <v>36.590000000000003</v>
      </c>
      <c r="CS30" s="2">
        <f t="shared" si="35"/>
        <v>2.86</v>
      </c>
      <c r="CT30" s="2">
        <f t="shared" si="36"/>
        <v>107.16</v>
      </c>
      <c r="CU30" s="2">
        <f t="shared" si="37"/>
        <v>0</v>
      </c>
      <c r="CV30" s="2">
        <f t="shared" si="38"/>
        <v>11.4</v>
      </c>
      <c r="CW30" s="2">
        <f t="shared" si="39"/>
        <v>0.38</v>
      </c>
      <c r="CX30" s="2">
        <f t="shared" si="40"/>
        <v>0</v>
      </c>
      <c r="CY30" s="2">
        <f t="shared" si="41"/>
        <v>4.1800000000000006</v>
      </c>
      <c r="CZ30" s="2">
        <f t="shared" si="42"/>
        <v>2.86</v>
      </c>
      <c r="DA30" s="2"/>
      <c r="DB30" s="2"/>
      <c r="DC30" s="2" t="s">
        <v>3</v>
      </c>
      <c r="DD30" s="2" t="s">
        <v>18</v>
      </c>
      <c r="DE30" s="2" t="s">
        <v>19</v>
      </c>
      <c r="DF30" s="2" t="s">
        <v>19</v>
      </c>
      <c r="DG30" s="2" t="s">
        <v>19</v>
      </c>
      <c r="DH30" s="2" t="s">
        <v>3</v>
      </c>
      <c r="DI30" s="2" t="s">
        <v>19</v>
      </c>
      <c r="DJ30" s="2" t="s">
        <v>19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33</v>
      </c>
      <c r="DW30" s="2" t="s">
        <v>33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23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4"/>
        <v>0</v>
      </c>
      <c r="GM30" s="2">
        <f t="shared" si="45"/>
        <v>12.79</v>
      </c>
      <c r="GN30" s="2">
        <f t="shared" si="46"/>
        <v>0</v>
      </c>
      <c r="GO30" s="2">
        <f t="shared" si="47"/>
        <v>12.79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>
        <f t="shared" si="51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35</v>
      </c>
      <c r="F31" t="s">
        <v>36</v>
      </c>
      <c r="G31" t="s">
        <v>37</v>
      </c>
      <c r="H31" t="s">
        <v>33</v>
      </c>
      <c r="I31">
        <f>'1.Лок.смета.и.Акт'!E71</f>
        <v>0.04</v>
      </c>
      <c r="J31">
        <v>0</v>
      </c>
      <c r="O31">
        <f t="shared" si="14"/>
        <v>96.74</v>
      </c>
      <c r="P31">
        <f t="shared" si="15"/>
        <v>0</v>
      </c>
      <c r="Q31">
        <f t="shared" si="16"/>
        <v>18.3</v>
      </c>
      <c r="R31">
        <f t="shared" si="17"/>
        <v>2.09</v>
      </c>
      <c r="S31">
        <f t="shared" si="18"/>
        <v>78.44</v>
      </c>
      <c r="T31">
        <f t="shared" si="19"/>
        <v>0</v>
      </c>
      <c r="U31">
        <f t="shared" si="20"/>
        <v>0.45600000000000002</v>
      </c>
      <c r="V31">
        <f t="shared" si="21"/>
        <v>1.52E-2</v>
      </c>
      <c r="W31">
        <f t="shared" si="22"/>
        <v>0</v>
      </c>
      <c r="X31">
        <f t="shared" si="23"/>
        <v>65.23</v>
      </c>
      <c r="Y31">
        <f t="shared" si="24"/>
        <v>41.88</v>
      </c>
      <c r="AA31">
        <v>34708971</v>
      </c>
      <c r="AB31">
        <f t="shared" si="25"/>
        <v>143.75</v>
      </c>
      <c r="AC31">
        <f t="shared" si="26"/>
        <v>0</v>
      </c>
      <c r="AD31">
        <f t="shared" si="27"/>
        <v>36.590000000000003</v>
      </c>
      <c r="AE31">
        <f t="shared" si="28"/>
        <v>2.86</v>
      </c>
      <c r="AF31">
        <f t="shared" si="28"/>
        <v>107.16</v>
      </c>
      <c r="AG31">
        <f t="shared" si="29"/>
        <v>0</v>
      </c>
      <c r="AH31">
        <f t="shared" si="30"/>
        <v>11.4</v>
      </c>
      <c r="AI31">
        <f>((EX31*0.6)+(SUM(SmtRes!BH38:'SmtRes'!BH42)+SUM(EtalonRes!AQ76:'EtalonRes'!AQ84)))</f>
        <v>0.38</v>
      </c>
      <c r="AJ31">
        <f t="shared" si="31"/>
        <v>0</v>
      </c>
      <c r="AK31">
        <f>AL31+AM31+AO31</f>
        <v>748.97</v>
      </c>
      <c r="AL31">
        <v>509.39</v>
      </c>
      <c r="AM31" s="51">
        <f>'1.Лок.смета.и.Акт'!F73</f>
        <v>60.98</v>
      </c>
      <c r="AN31" s="51">
        <f>'1.Лок.смета.и.Акт'!F74</f>
        <v>4.7699999999999996</v>
      </c>
      <c r="AO31" s="51">
        <f>'1.Лок.смета.и.Акт'!F72</f>
        <v>178.6</v>
      </c>
      <c r="AP31">
        <v>0</v>
      </c>
      <c r="AQ31">
        <f>'1.Лок.смета.и.Акт'!E77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'1.Лок.смета.и.Акт'!J72</f>
        <v>18.3</v>
      </c>
      <c r="BB31">
        <f>'1.Лок.смета.и.Акт'!J73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38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'1.Лок.смета.и.Акт'!J74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17</v>
      </c>
      <c r="CO31">
        <v>0</v>
      </c>
      <c r="CP31">
        <f t="shared" si="32"/>
        <v>96.74</v>
      </c>
      <c r="CQ31">
        <f t="shared" si="33"/>
        <v>0</v>
      </c>
      <c r="CR31">
        <f t="shared" si="34"/>
        <v>457.37500000000006</v>
      </c>
      <c r="CS31">
        <f t="shared" si="35"/>
        <v>52.338000000000001</v>
      </c>
      <c r="CT31">
        <f t="shared" si="36"/>
        <v>1961.028</v>
      </c>
      <c r="CU31">
        <f t="shared" si="37"/>
        <v>0</v>
      </c>
      <c r="CV31">
        <f t="shared" si="38"/>
        <v>11.4</v>
      </c>
      <c r="CW31">
        <f t="shared" si="39"/>
        <v>0.38</v>
      </c>
      <c r="CX31">
        <f t="shared" si="40"/>
        <v>0</v>
      </c>
      <c r="CY31">
        <f t="shared" si="41"/>
        <v>65.229300000000009</v>
      </c>
      <c r="CZ31">
        <f t="shared" si="42"/>
        <v>41.875600000000006</v>
      </c>
      <c r="DC31" t="s">
        <v>3</v>
      </c>
      <c r="DD31" t="s">
        <v>18</v>
      </c>
      <c r="DE31" t="s">
        <v>19</v>
      </c>
      <c r="DF31" t="s">
        <v>19</v>
      </c>
      <c r="DG31" t="s">
        <v>19</v>
      </c>
      <c r="DH31" t="s">
        <v>3</v>
      </c>
      <c r="DI31" t="s">
        <v>19</v>
      </c>
      <c r="DJ31" t="s">
        <v>19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33</v>
      </c>
      <c r="DW31" t="str">
        <f>'1.Лок.смета.и.Акт'!D71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23</v>
      </c>
      <c r="EQ31">
        <v>0</v>
      </c>
      <c r="ER31">
        <f>ES31+ET31+EV31</f>
        <v>748.97</v>
      </c>
      <c r="ES31">
        <v>509.39</v>
      </c>
      <c r="ET31" s="51">
        <f>'1.Лок.смета.и.Акт'!F73</f>
        <v>60.98</v>
      </c>
      <c r="EU31" s="51">
        <f>'1.Лок.смета.и.Акт'!F74</f>
        <v>4.7699999999999996</v>
      </c>
      <c r="EV31" s="51">
        <f>'1.Лок.смета.и.Акт'!F72</f>
        <v>178.6</v>
      </c>
      <c r="EW31">
        <f>'1.Лок.смета.и.Акт'!E77</f>
        <v>19</v>
      </c>
      <c r="EX31">
        <v>0.38</v>
      </c>
      <c r="EY31">
        <v>1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1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4"/>
        <v>0</v>
      </c>
      <c r="GM31">
        <f t="shared" si="45"/>
        <v>203.85</v>
      </c>
      <c r="GN31">
        <f t="shared" si="46"/>
        <v>0</v>
      </c>
      <c r="GO31">
        <f t="shared" si="47"/>
        <v>203.85</v>
      </c>
      <c r="GP31">
        <f t="shared" si="48"/>
        <v>0</v>
      </c>
      <c r="GR31">
        <v>0</v>
      </c>
      <c r="GS31">
        <v>3</v>
      </c>
      <c r="GT31">
        <v>0</v>
      </c>
      <c r="GU31" t="s">
        <v>3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HC31">
        <f t="shared" si="51"/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ROW(SmtRes!A46)</f>
        <v>46</v>
      </c>
      <c r="D32" s="2">
        <f>ROW(EtalonRes!A92)</f>
        <v>92</v>
      </c>
      <c r="E32" s="2" t="s">
        <v>39</v>
      </c>
      <c r="F32" s="2" t="s">
        <v>13</v>
      </c>
      <c r="G32" s="2" t="s">
        <v>14</v>
      </c>
      <c r="H32" s="2" t="s">
        <v>15</v>
      </c>
      <c r="I32" s="2">
        <f>'1.Лок.смета.и.Акт'!E79</f>
        <v>1</v>
      </c>
      <c r="J32" s="2">
        <v>0</v>
      </c>
      <c r="K32" s="2"/>
      <c r="L32" s="2"/>
      <c r="M32" s="2"/>
      <c r="N32" s="2"/>
      <c r="O32" s="2">
        <f t="shared" si="14"/>
        <v>304.26</v>
      </c>
      <c r="P32" s="2">
        <f t="shared" si="15"/>
        <v>0</v>
      </c>
      <c r="Q32" s="2">
        <f t="shared" si="16"/>
        <v>78.19</v>
      </c>
      <c r="R32" s="2">
        <f t="shared" si="17"/>
        <v>11.04</v>
      </c>
      <c r="S32" s="2">
        <f t="shared" si="18"/>
        <v>226.07</v>
      </c>
      <c r="T32" s="2">
        <f t="shared" si="19"/>
        <v>0</v>
      </c>
      <c r="U32" s="2">
        <f t="shared" si="20"/>
        <v>23.5</v>
      </c>
      <c r="V32" s="2">
        <f t="shared" si="21"/>
        <v>0.88</v>
      </c>
      <c r="W32" s="2">
        <f t="shared" si="22"/>
        <v>0</v>
      </c>
      <c r="X32" s="2">
        <f t="shared" si="23"/>
        <v>225.25</v>
      </c>
      <c r="Y32" s="2">
        <f t="shared" si="24"/>
        <v>154.12</v>
      </c>
      <c r="Z32" s="2"/>
      <c r="AA32" s="2">
        <v>34708970</v>
      </c>
      <c r="AB32" s="2">
        <f t="shared" si="25"/>
        <v>304.26</v>
      </c>
      <c r="AC32" s="2">
        <f>ROUND((ES32+(SUM(SmtRes!BC43:'SmtRes'!BC46)+SUM(EtalonRes!AL85:'EtalonRes'!AL92))),2)</f>
        <v>0</v>
      </c>
      <c r="AD32" s="2">
        <f t="shared" ref="AD32:AD53" si="52">ROUND((((ET32)-(EU32))+AE32),2)</f>
        <v>78.19</v>
      </c>
      <c r="AE32" s="2">
        <f t="shared" ref="AE32:AE53" si="53">ROUND((EU32),2)</f>
        <v>11.04</v>
      </c>
      <c r="AF32" s="2">
        <f t="shared" ref="AF32:AF53" si="54">ROUND((EV32),2)</f>
        <v>226.07</v>
      </c>
      <c r="AG32" s="2">
        <f t="shared" si="29"/>
        <v>0</v>
      </c>
      <c r="AH32" s="2">
        <f t="shared" ref="AH32:AH53" si="55">(EW32)</f>
        <v>23.5</v>
      </c>
      <c r="AI32" s="2">
        <f t="shared" ref="AI32:AI53" si="56">(EX32)</f>
        <v>0.88</v>
      </c>
      <c r="AJ32" s="2">
        <f t="shared" si="31"/>
        <v>0</v>
      </c>
      <c r="AK32" s="2">
        <v>326.16000000000003</v>
      </c>
      <c r="AL32" s="2">
        <v>21.9</v>
      </c>
      <c r="AM32" s="2">
        <v>78.19</v>
      </c>
      <c r="AN32" s="2">
        <v>11.04</v>
      </c>
      <c r="AO32" s="2">
        <v>226.07</v>
      </c>
      <c r="AP32" s="2">
        <v>0</v>
      </c>
      <c r="AQ32" s="2">
        <v>23.5</v>
      </c>
      <c r="AR32" s="2">
        <v>0.88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16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2"/>
        <v>304.26</v>
      </c>
      <c r="CQ32" s="2">
        <f t="shared" si="33"/>
        <v>0</v>
      </c>
      <c r="CR32" s="2">
        <f t="shared" si="34"/>
        <v>78.19</v>
      </c>
      <c r="CS32" s="2">
        <f t="shared" si="35"/>
        <v>11.04</v>
      </c>
      <c r="CT32" s="2">
        <f t="shared" si="36"/>
        <v>226.07</v>
      </c>
      <c r="CU32" s="2">
        <f t="shared" si="37"/>
        <v>0</v>
      </c>
      <c r="CV32" s="2">
        <f t="shared" si="38"/>
        <v>23.5</v>
      </c>
      <c r="CW32" s="2">
        <f t="shared" si="39"/>
        <v>0.88</v>
      </c>
      <c r="CX32" s="2">
        <f t="shared" si="40"/>
        <v>0</v>
      </c>
      <c r="CY32" s="2">
        <f t="shared" si="41"/>
        <v>225.25449999999998</v>
      </c>
      <c r="CZ32" s="2">
        <f t="shared" si="42"/>
        <v>154.1215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326.16000000000003</v>
      </c>
      <c r="ES32" s="2">
        <v>21.9</v>
      </c>
      <c r="ET32" s="2">
        <v>78.19</v>
      </c>
      <c r="EU32" s="2">
        <v>11.04</v>
      </c>
      <c r="EV32" s="2">
        <v>226.07</v>
      </c>
      <c r="EW32" s="2">
        <v>23.5</v>
      </c>
      <c r="EX32" s="2">
        <v>0.88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1514110119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4"/>
        <v>0</v>
      </c>
      <c r="GM32" s="2">
        <f t="shared" si="45"/>
        <v>683.63</v>
      </c>
      <c r="GN32" s="2">
        <f t="shared" si="46"/>
        <v>0</v>
      </c>
      <c r="GO32" s="2">
        <f t="shared" si="47"/>
        <v>683.63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>
        <f t="shared" si="51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ROW(SmtRes!A50)</f>
        <v>50</v>
      </c>
      <c r="D33">
        <f>ROW(EtalonRes!A100)</f>
        <v>100</v>
      </c>
      <c r="E33" t="s">
        <v>39</v>
      </c>
      <c r="F33" t="s">
        <v>13</v>
      </c>
      <c r="G33" t="s">
        <v>14</v>
      </c>
      <c r="H33" t="s">
        <v>15</v>
      </c>
      <c r="I33">
        <f>'1.Лок.смета.и.Акт'!E79</f>
        <v>1</v>
      </c>
      <c r="J33">
        <v>0</v>
      </c>
      <c r="O33">
        <f t="shared" si="14"/>
        <v>5114.46</v>
      </c>
      <c r="P33">
        <f t="shared" si="15"/>
        <v>0</v>
      </c>
      <c r="Q33">
        <f t="shared" si="16"/>
        <v>977.38</v>
      </c>
      <c r="R33">
        <f t="shared" si="17"/>
        <v>202.03</v>
      </c>
      <c r="S33">
        <f t="shared" si="18"/>
        <v>4137.08</v>
      </c>
      <c r="T33">
        <f t="shared" si="19"/>
        <v>0</v>
      </c>
      <c r="U33">
        <f t="shared" si="20"/>
        <v>23.5</v>
      </c>
      <c r="V33">
        <f t="shared" si="21"/>
        <v>0.88</v>
      </c>
      <c r="W33">
        <f t="shared" si="22"/>
        <v>0</v>
      </c>
      <c r="X33">
        <f t="shared" si="23"/>
        <v>3514.68</v>
      </c>
      <c r="Y33">
        <f t="shared" si="24"/>
        <v>2256.34</v>
      </c>
      <c r="AA33">
        <v>34708971</v>
      </c>
      <c r="AB33">
        <f t="shared" si="25"/>
        <v>304.26</v>
      </c>
      <c r="AC33">
        <f>ROUND((ES33+(SUM(SmtRes!BC47:'SmtRes'!BC50)+SUM(EtalonRes!AL93:'EtalonRes'!AL100))),2)</f>
        <v>0</v>
      </c>
      <c r="AD33">
        <f t="shared" si="52"/>
        <v>78.19</v>
      </c>
      <c r="AE33">
        <f t="shared" si="53"/>
        <v>11.04</v>
      </c>
      <c r="AF33">
        <f t="shared" si="54"/>
        <v>226.07</v>
      </c>
      <c r="AG33">
        <f t="shared" si="29"/>
        <v>0</v>
      </c>
      <c r="AH33">
        <f t="shared" si="55"/>
        <v>23.5</v>
      </c>
      <c r="AI33">
        <f t="shared" si="56"/>
        <v>0.88</v>
      </c>
      <c r="AJ33">
        <f t="shared" si="31"/>
        <v>0</v>
      </c>
      <c r="AK33">
        <f>AL33+AM33+AO33</f>
        <v>326.15999999999997</v>
      </c>
      <c r="AL33">
        <v>21.9</v>
      </c>
      <c r="AM33" s="51">
        <f>'1.Лок.смета.и.Акт'!F81</f>
        <v>78.19</v>
      </c>
      <c r="AN33" s="51">
        <f>'1.Лок.смета.и.Акт'!F82</f>
        <v>11.04</v>
      </c>
      <c r="AO33" s="51">
        <f>'1.Лок.смета.и.Акт'!F80</f>
        <v>226.07</v>
      </c>
      <c r="AP33">
        <v>0</v>
      </c>
      <c r="AQ33">
        <f>'1.Лок.смета.и.Акт'!E85</f>
        <v>23.5</v>
      </c>
      <c r="AR33">
        <v>0.88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'1.Лок.смета.и.Акт'!J80</f>
        <v>18.3</v>
      </c>
      <c r="BB33">
        <f>'1.Лок.смета.и.Акт'!J81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16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'1.Лок.смета.и.Акт'!J82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2"/>
        <v>5114.46</v>
      </c>
      <c r="CQ33">
        <f t="shared" si="33"/>
        <v>0</v>
      </c>
      <c r="CR33">
        <f t="shared" si="34"/>
        <v>977.375</v>
      </c>
      <c r="CS33">
        <f t="shared" si="35"/>
        <v>202.03199999999998</v>
      </c>
      <c r="CT33">
        <f t="shared" si="36"/>
        <v>4137.0810000000001</v>
      </c>
      <c r="CU33">
        <f t="shared" si="37"/>
        <v>0</v>
      </c>
      <c r="CV33">
        <f t="shared" si="38"/>
        <v>23.5</v>
      </c>
      <c r="CW33">
        <f t="shared" si="39"/>
        <v>0.88</v>
      </c>
      <c r="CX33">
        <f t="shared" si="40"/>
        <v>0</v>
      </c>
      <c r="CY33">
        <f t="shared" si="41"/>
        <v>3514.6790999999998</v>
      </c>
      <c r="CZ33">
        <f t="shared" si="42"/>
        <v>2256.3371999999999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'1.Лок.смета.и.Акт'!D79</f>
        <v>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326.15999999999997</v>
      </c>
      <c r="ES33">
        <v>21.9</v>
      </c>
      <c r="ET33" s="51">
        <f>'1.Лок.смета.и.Акт'!F81</f>
        <v>78.19</v>
      </c>
      <c r="EU33" s="51">
        <f>'1.Лок.смета.и.Акт'!F82</f>
        <v>11.04</v>
      </c>
      <c r="EV33" s="51">
        <f>'1.Лок.смета.и.Акт'!F80</f>
        <v>226.07</v>
      </c>
      <c r="EW33">
        <f>'1.Лок.смета.и.Акт'!E85</f>
        <v>23.5</v>
      </c>
      <c r="EX33">
        <v>0.88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1</v>
      </c>
      <c r="GF33">
        <v>1514110119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4"/>
        <v>0</v>
      </c>
      <c r="GM33">
        <f t="shared" si="45"/>
        <v>10885.48</v>
      </c>
      <c r="GN33">
        <f t="shared" si="46"/>
        <v>0</v>
      </c>
      <c r="GO33">
        <f t="shared" si="47"/>
        <v>10885.48</v>
      </c>
      <c r="GP33">
        <f t="shared" si="48"/>
        <v>0</v>
      </c>
      <c r="GR33">
        <v>0</v>
      </c>
      <c r="GS33">
        <v>3</v>
      </c>
      <c r="GT33">
        <v>0</v>
      </c>
      <c r="GU33" t="s">
        <v>3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HC33">
        <f t="shared" si="51"/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ROW(SmtRes!A56)</f>
        <v>56</v>
      </c>
      <c r="D34" s="2">
        <f>ROW(EtalonRes!A113)</f>
        <v>113</v>
      </c>
      <c r="E34" s="2" t="s">
        <v>40</v>
      </c>
      <c r="F34" s="2" t="s">
        <v>27</v>
      </c>
      <c r="G34" s="2" t="s">
        <v>28</v>
      </c>
      <c r="H34" s="2" t="s">
        <v>15</v>
      </c>
      <c r="I34" s="2">
        <f>'1.Лок.смета.и.Акт'!E87</f>
        <v>6</v>
      </c>
      <c r="J34" s="2">
        <v>0</v>
      </c>
      <c r="K34" s="2"/>
      <c r="L34" s="2"/>
      <c r="M34" s="2"/>
      <c r="N34" s="2"/>
      <c r="O34" s="2">
        <f t="shared" si="14"/>
        <v>392.7</v>
      </c>
      <c r="P34" s="2">
        <f t="shared" si="15"/>
        <v>0</v>
      </c>
      <c r="Q34" s="2">
        <f t="shared" si="16"/>
        <v>259.92</v>
      </c>
      <c r="R34" s="2">
        <f t="shared" si="17"/>
        <v>35.520000000000003</v>
      </c>
      <c r="S34" s="2">
        <f t="shared" si="18"/>
        <v>132.78</v>
      </c>
      <c r="T34" s="2">
        <f t="shared" si="19"/>
        <v>0</v>
      </c>
      <c r="U34" s="2">
        <f t="shared" si="20"/>
        <v>13.799999999999999</v>
      </c>
      <c r="V34" s="2">
        <f t="shared" si="21"/>
        <v>2.82</v>
      </c>
      <c r="W34" s="2">
        <f t="shared" si="22"/>
        <v>0</v>
      </c>
      <c r="X34" s="2">
        <f t="shared" si="23"/>
        <v>159.88999999999999</v>
      </c>
      <c r="Y34" s="2">
        <f t="shared" si="24"/>
        <v>109.4</v>
      </c>
      <c r="Z34" s="2"/>
      <c r="AA34" s="2">
        <v>34708970</v>
      </c>
      <c r="AB34" s="2">
        <f t="shared" si="25"/>
        <v>65.45</v>
      </c>
      <c r="AC34" s="2">
        <f>ROUND((ES34+(SUM(SmtRes!BC51:'SmtRes'!BC56)+SUM(EtalonRes!AL101:'EtalonRes'!AL113))),2)</f>
        <v>0</v>
      </c>
      <c r="AD34" s="2">
        <f t="shared" si="52"/>
        <v>43.32</v>
      </c>
      <c r="AE34" s="2">
        <f t="shared" si="53"/>
        <v>5.92</v>
      </c>
      <c r="AF34" s="2">
        <f t="shared" si="54"/>
        <v>22.13</v>
      </c>
      <c r="AG34" s="2">
        <f t="shared" si="29"/>
        <v>0</v>
      </c>
      <c r="AH34" s="2">
        <f t="shared" si="55"/>
        <v>2.2999999999999998</v>
      </c>
      <c r="AI34" s="2">
        <f t="shared" si="56"/>
        <v>0.47</v>
      </c>
      <c r="AJ34" s="2">
        <f t="shared" si="31"/>
        <v>0</v>
      </c>
      <c r="AK34" s="2">
        <v>109.17</v>
      </c>
      <c r="AL34" s="2">
        <v>43.72</v>
      </c>
      <c r="AM34" s="2">
        <v>43.32</v>
      </c>
      <c r="AN34" s="2">
        <v>5.92</v>
      </c>
      <c r="AO34" s="2">
        <v>22.13</v>
      </c>
      <c r="AP34" s="2">
        <v>0</v>
      </c>
      <c r="AQ34" s="2">
        <v>2.2999999999999998</v>
      </c>
      <c r="AR34" s="2">
        <v>0.47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29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2"/>
        <v>392.70000000000005</v>
      </c>
      <c r="CQ34" s="2">
        <f t="shared" si="33"/>
        <v>0</v>
      </c>
      <c r="CR34" s="2">
        <f t="shared" si="34"/>
        <v>43.32</v>
      </c>
      <c r="CS34" s="2">
        <f t="shared" si="35"/>
        <v>5.92</v>
      </c>
      <c r="CT34" s="2">
        <f t="shared" si="36"/>
        <v>22.13</v>
      </c>
      <c r="CU34" s="2">
        <f t="shared" si="37"/>
        <v>0</v>
      </c>
      <c r="CV34" s="2">
        <f t="shared" si="38"/>
        <v>2.2999999999999998</v>
      </c>
      <c r="CW34" s="2">
        <f t="shared" si="39"/>
        <v>0.47</v>
      </c>
      <c r="CX34" s="2">
        <f t="shared" si="40"/>
        <v>0</v>
      </c>
      <c r="CY34" s="2">
        <f t="shared" si="41"/>
        <v>159.88500000000002</v>
      </c>
      <c r="CZ34" s="2">
        <f t="shared" si="42"/>
        <v>109.395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109.17</v>
      </c>
      <c r="ES34" s="2">
        <v>43.72</v>
      </c>
      <c r="ET34" s="2">
        <v>43.32</v>
      </c>
      <c r="EU34" s="2">
        <v>5.92</v>
      </c>
      <c r="EV34" s="2">
        <v>22.13</v>
      </c>
      <c r="EW34" s="2">
        <v>2.2999999999999998</v>
      </c>
      <c r="EX34" s="2">
        <v>0.47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1506745258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4"/>
        <v>0</v>
      </c>
      <c r="GM34" s="2">
        <f t="shared" si="45"/>
        <v>661.99</v>
      </c>
      <c r="GN34" s="2">
        <f t="shared" si="46"/>
        <v>0</v>
      </c>
      <c r="GO34" s="2">
        <f t="shared" si="47"/>
        <v>661.99</v>
      </c>
      <c r="GP34" s="2">
        <f t="shared" si="48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>
        <f t="shared" si="51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ROW(SmtRes!A62)</f>
        <v>62</v>
      </c>
      <c r="D35">
        <f>ROW(EtalonRes!A126)</f>
        <v>126</v>
      </c>
      <c r="E35" t="s">
        <v>40</v>
      </c>
      <c r="F35" t="s">
        <v>27</v>
      </c>
      <c r="G35" t="s">
        <v>28</v>
      </c>
      <c r="H35" t="s">
        <v>15</v>
      </c>
      <c r="I35">
        <f>'1.Лок.смета.и.Акт'!E87</f>
        <v>6</v>
      </c>
      <c r="J35">
        <v>0</v>
      </c>
      <c r="O35">
        <f t="shared" si="14"/>
        <v>5678.87</v>
      </c>
      <c r="P35">
        <f t="shared" si="15"/>
        <v>0</v>
      </c>
      <c r="Q35">
        <f t="shared" si="16"/>
        <v>3249</v>
      </c>
      <c r="R35">
        <f t="shared" si="17"/>
        <v>650.02</v>
      </c>
      <c r="S35">
        <f t="shared" si="18"/>
        <v>2429.87</v>
      </c>
      <c r="T35">
        <f t="shared" si="19"/>
        <v>0</v>
      </c>
      <c r="U35">
        <f t="shared" si="20"/>
        <v>13.799999999999999</v>
      </c>
      <c r="V35">
        <f t="shared" si="21"/>
        <v>2.82</v>
      </c>
      <c r="W35">
        <f t="shared" si="22"/>
        <v>0</v>
      </c>
      <c r="X35">
        <f t="shared" si="23"/>
        <v>2494.71</v>
      </c>
      <c r="Y35">
        <f t="shared" si="24"/>
        <v>1601.54</v>
      </c>
      <c r="AA35">
        <v>34708971</v>
      </c>
      <c r="AB35">
        <f t="shared" si="25"/>
        <v>65.45</v>
      </c>
      <c r="AC35">
        <f>ROUND((ES35+(SUM(SmtRes!BC57:'SmtRes'!BC62)+SUM(EtalonRes!AL114:'EtalonRes'!AL126))),2)</f>
        <v>0</v>
      </c>
      <c r="AD35">
        <f t="shared" si="52"/>
        <v>43.32</v>
      </c>
      <c r="AE35">
        <f t="shared" si="53"/>
        <v>5.92</v>
      </c>
      <c r="AF35">
        <f t="shared" si="54"/>
        <v>22.13</v>
      </c>
      <c r="AG35">
        <f t="shared" si="29"/>
        <v>0</v>
      </c>
      <c r="AH35">
        <f t="shared" si="55"/>
        <v>2.2999999999999998</v>
      </c>
      <c r="AI35">
        <f t="shared" si="56"/>
        <v>0.47</v>
      </c>
      <c r="AJ35">
        <f t="shared" si="31"/>
        <v>0</v>
      </c>
      <c r="AK35">
        <f>AL35+AM35+AO35</f>
        <v>109.16999999999999</v>
      </c>
      <c r="AL35">
        <v>43.72</v>
      </c>
      <c r="AM35" s="51">
        <f>'1.Лок.смета.и.Акт'!F89</f>
        <v>43.32</v>
      </c>
      <c r="AN35" s="51">
        <f>'1.Лок.смета.и.Акт'!F90</f>
        <v>5.92</v>
      </c>
      <c r="AO35" s="51">
        <f>'1.Лок.смета.и.Акт'!F88</f>
        <v>22.13</v>
      </c>
      <c r="AP35">
        <v>0</v>
      </c>
      <c r="AQ35">
        <f>'1.Лок.смета.и.Акт'!E93</f>
        <v>2.2999999999999998</v>
      </c>
      <c r="AR35">
        <v>0.47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'1.Лок.смета.и.Акт'!J88</f>
        <v>18.3</v>
      </c>
      <c r="BB35">
        <f>'1.Лок.смета.и.Акт'!J89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29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2"/>
        <v>5678.87</v>
      </c>
      <c r="CQ35">
        <f t="shared" si="33"/>
        <v>0</v>
      </c>
      <c r="CR35">
        <f t="shared" si="34"/>
        <v>541.5</v>
      </c>
      <c r="CS35">
        <f t="shared" si="35"/>
        <v>108.336</v>
      </c>
      <c r="CT35">
        <f t="shared" si="36"/>
        <v>404.97899999999998</v>
      </c>
      <c r="CU35">
        <f t="shared" si="37"/>
        <v>0</v>
      </c>
      <c r="CV35">
        <f t="shared" si="38"/>
        <v>2.2999999999999998</v>
      </c>
      <c r="CW35">
        <f t="shared" si="39"/>
        <v>0.47</v>
      </c>
      <c r="CX35">
        <f t="shared" si="40"/>
        <v>0</v>
      </c>
      <c r="CY35">
        <f t="shared" si="41"/>
        <v>2494.7109</v>
      </c>
      <c r="CZ35">
        <f t="shared" si="42"/>
        <v>1601.5427999999999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'1.Лок.смета.и.Акт'!D87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109.16999999999999</v>
      </c>
      <c r="ES35">
        <v>43.72</v>
      </c>
      <c r="ET35" s="51">
        <f>'1.Лок.смета.и.Акт'!F89</f>
        <v>43.32</v>
      </c>
      <c r="EU35" s="51">
        <f>'1.Лок.смета.и.Акт'!F90</f>
        <v>5.92</v>
      </c>
      <c r="EV35" s="51">
        <f>'1.Лок.смета.и.Акт'!F88</f>
        <v>22.13</v>
      </c>
      <c r="EW35">
        <f>'1.Лок.смета.и.Акт'!E93</f>
        <v>2.2999999999999998</v>
      </c>
      <c r="EX35">
        <v>0.47</v>
      </c>
      <c r="EY35">
        <v>1</v>
      </c>
      <c r="FQ35">
        <v>0</v>
      </c>
      <c r="FR35">
        <f t="shared" si="43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1</v>
      </c>
      <c r="GF35">
        <v>1506745258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4"/>
        <v>0</v>
      </c>
      <c r="GM35">
        <f t="shared" si="45"/>
        <v>9775.1200000000008</v>
      </c>
      <c r="GN35">
        <f t="shared" si="46"/>
        <v>0</v>
      </c>
      <c r="GO35">
        <f t="shared" si="47"/>
        <v>9775.1200000000008</v>
      </c>
      <c r="GP35">
        <f t="shared" si="48"/>
        <v>0</v>
      </c>
      <c r="GR35">
        <v>0</v>
      </c>
      <c r="GS35">
        <v>3</v>
      </c>
      <c r="GT35">
        <v>0</v>
      </c>
      <c r="GU35" t="s">
        <v>3</v>
      </c>
      <c r="GV35">
        <f t="shared" si="49"/>
        <v>0</v>
      </c>
      <c r="GW35">
        <v>18.3</v>
      </c>
      <c r="GX35">
        <f t="shared" si="50"/>
        <v>0</v>
      </c>
      <c r="HA35">
        <v>0</v>
      </c>
      <c r="HB35">
        <v>0</v>
      </c>
      <c r="HC35">
        <f t="shared" si="51"/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ROW(SmtRes!A68)</f>
        <v>68</v>
      </c>
      <c r="D36" s="2">
        <f>ROW(EtalonRes!A138)</f>
        <v>138</v>
      </c>
      <c r="E36" s="2" t="s">
        <v>41</v>
      </c>
      <c r="F36" s="2" t="s">
        <v>31</v>
      </c>
      <c r="G36" s="2" t="s">
        <v>32</v>
      </c>
      <c r="H36" s="2" t="s">
        <v>33</v>
      </c>
      <c r="I36" s="2">
        <f>'1.Лок.смета.и.Акт'!E95</f>
        <v>7.0000000000000007E-2</v>
      </c>
      <c r="J36" s="2">
        <v>0</v>
      </c>
      <c r="K36" s="2"/>
      <c r="L36" s="2"/>
      <c r="M36" s="2"/>
      <c r="N36" s="2"/>
      <c r="O36" s="2">
        <f t="shared" si="14"/>
        <v>53.68</v>
      </c>
      <c r="P36" s="2">
        <f t="shared" si="15"/>
        <v>0.03</v>
      </c>
      <c r="Q36" s="2">
        <f t="shared" si="16"/>
        <v>14.19</v>
      </c>
      <c r="R36" s="2">
        <f t="shared" si="17"/>
        <v>5.23</v>
      </c>
      <c r="S36" s="2">
        <f t="shared" si="18"/>
        <v>39.46</v>
      </c>
      <c r="T36" s="2">
        <f t="shared" si="19"/>
        <v>0</v>
      </c>
      <c r="U36" s="2">
        <f t="shared" si="20"/>
        <v>4.1020000000000003</v>
      </c>
      <c r="V36" s="2">
        <f t="shared" si="21"/>
        <v>0.51240000000000008</v>
      </c>
      <c r="W36" s="2">
        <f t="shared" si="22"/>
        <v>0</v>
      </c>
      <c r="X36" s="2">
        <f t="shared" si="23"/>
        <v>42.46</v>
      </c>
      <c r="Y36" s="2">
        <f t="shared" si="24"/>
        <v>29.05</v>
      </c>
      <c r="Z36" s="2"/>
      <c r="AA36" s="2">
        <v>34708970</v>
      </c>
      <c r="AB36" s="2">
        <f t="shared" si="25"/>
        <v>766.88</v>
      </c>
      <c r="AC36" s="2">
        <f>ROUND((ES36+(SUM(SmtRes!BC63:'SmtRes'!BC68)+SUM(EtalonRes!AL127:'EtalonRes'!AL138))),2)</f>
        <v>0.47</v>
      </c>
      <c r="AD36" s="2">
        <f t="shared" si="52"/>
        <v>202.68</v>
      </c>
      <c r="AE36" s="2">
        <f t="shared" si="53"/>
        <v>74.73</v>
      </c>
      <c r="AF36" s="2">
        <f t="shared" si="54"/>
        <v>563.73</v>
      </c>
      <c r="AG36" s="2">
        <f t="shared" si="29"/>
        <v>0</v>
      </c>
      <c r="AH36" s="2">
        <f t="shared" si="55"/>
        <v>58.6</v>
      </c>
      <c r="AI36" s="2">
        <f t="shared" si="56"/>
        <v>7.32</v>
      </c>
      <c r="AJ36" s="2">
        <f t="shared" si="31"/>
        <v>0</v>
      </c>
      <c r="AK36" s="2">
        <v>845.07</v>
      </c>
      <c r="AL36" s="2">
        <v>78.66</v>
      </c>
      <c r="AM36" s="2">
        <v>202.68</v>
      </c>
      <c r="AN36" s="2">
        <v>74.73</v>
      </c>
      <c r="AO36" s="2">
        <v>563.73</v>
      </c>
      <c r="AP36" s="2">
        <v>0</v>
      </c>
      <c r="AQ36" s="2">
        <v>58.6</v>
      </c>
      <c r="AR36" s="2">
        <v>7.32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34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2"/>
        <v>53.68</v>
      </c>
      <c r="CQ36" s="2">
        <f t="shared" si="33"/>
        <v>0.47</v>
      </c>
      <c r="CR36" s="2">
        <f t="shared" si="34"/>
        <v>202.68</v>
      </c>
      <c r="CS36" s="2">
        <f t="shared" si="35"/>
        <v>74.73</v>
      </c>
      <c r="CT36" s="2">
        <f t="shared" si="36"/>
        <v>563.73</v>
      </c>
      <c r="CU36" s="2">
        <f t="shared" si="37"/>
        <v>0</v>
      </c>
      <c r="CV36" s="2">
        <f t="shared" si="38"/>
        <v>58.6</v>
      </c>
      <c r="CW36" s="2">
        <f t="shared" si="39"/>
        <v>7.32</v>
      </c>
      <c r="CX36" s="2">
        <f t="shared" si="40"/>
        <v>0</v>
      </c>
      <c r="CY36" s="2">
        <f t="shared" si="41"/>
        <v>42.455500000000001</v>
      </c>
      <c r="CZ36" s="2">
        <f t="shared" si="42"/>
        <v>29.048500000000001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33</v>
      </c>
      <c r="DW36" s="2" t="s">
        <v>33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845.07</v>
      </c>
      <c r="ES36" s="2">
        <v>78.66</v>
      </c>
      <c r="ET36" s="2">
        <v>202.68</v>
      </c>
      <c r="EU36" s="2">
        <v>74.73</v>
      </c>
      <c r="EV36" s="2">
        <v>563.73</v>
      </c>
      <c r="EW36" s="2">
        <v>58.6</v>
      </c>
      <c r="EX36" s="2">
        <v>7.32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1</v>
      </c>
      <c r="GE36" s="2"/>
      <c r="GF36" s="2">
        <v>1668575944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4"/>
        <v>0</v>
      </c>
      <c r="GM36" s="2">
        <f t="shared" si="45"/>
        <v>125.19</v>
      </c>
      <c r="GN36" s="2">
        <f t="shared" si="46"/>
        <v>0</v>
      </c>
      <c r="GO36" s="2">
        <f t="shared" si="47"/>
        <v>125.19</v>
      </c>
      <c r="GP36" s="2">
        <f t="shared" si="48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>
        <f t="shared" si="51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ROW(SmtRes!A74)</f>
        <v>74</v>
      </c>
      <c r="D37">
        <f>ROW(EtalonRes!A150)</f>
        <v>150</v>
      </c>
      <c r="E37" t="s">
        <v>41</v>
      </c>
      <c r="F37" t="s">
        <v>31</v>
      </c>
      <c r="G37" t="s">
        <v>32</v>
      </c>
      <c r="H37" t="s">
        <v>33</v>
      </c>
      <c r="I37">
        <f>'1.Лок.смета.и.Акт'!E95</f>
        <v>7.0000000000000007E-2</v>
      </c>
      <c r="J37">
        <v>0</v>
      </c>
      <c r="O37">
        <f t="shared" si="14"/>
        <v>899.74</v>
      </c>
      <c r="P37">
        <f t="shared" si="15"/>
        <v>0.25</v>
      </c>
      <c r="Q37">
        <f t="shared" si="16"/>
        <v>177.35</v>
      </c>
      <c r="R37">
        <f t="shared" si="17"/>
        <v>95.73</v>
      </c>
      <c r="S37">
        <f t="shared" si="18"/>
        <v>722.14</v>
      </c>
      <c r="T37">
        <f t="shared" si="19"/>
        <v>0</v>
      </c>
      <c r="U37">
        <f t="shared" si="20"/>
        <v>4.1020000000000003</v>
      </c>
      <c r="V37">
        <f t="shared" si="21"/>
        <v>0.51240000000000008</v>
      </c>
      <c r="W37">
        <f t="shared" si="22"/>
        <v>0</v>
      </c>
      <c r="X37">
        <f t="shared" si="23"/>
        <v>662.47</v>
      </c>
      <c r="Y37">
        <f t="shared" si="24"/>
        <v>425.29</v>
      </c>
      <c r="AA37">
        <v>34708971</v>
      </c>
      <c r="AB37">
        <f t="shared" si="25"/>
        <v>766.88</v>
      </c>
      <c r="AC37">
        <f>ROUND((ES37+(SUM(SmtRes!BC69:'SmtRes'!BC74)+SUM(EtalonRes!AL139:'EtalonRes'!AL150))),2)</f>
        <v>0.47</v>
      </c>
      <c r="AD37">
        <f t="shared" si="52"/>
        <v>202.68</v>
      </c>
      <c r="AE37">
        <f t="shared" si="53"/>
        <v>74.73</v>
      </c>
      <c r="AF37">
        <f t="shared" si="54"/>
        <v>563.73</v>
      </c>
      <c r="AG37">
        <f t="shared" si="29"/>
        <v>0</v>
      </c>
      <c r="AH37">
        <f t="shared" si="55"/>
        <v>58.6</v>
      </c>
      <c r="AI37">
        <f t="shared" si="56"/>
        <v>7.32</v>
      </c>
      <c r="AJ37">
        <f t="shared" si="31"/>
        <v>0</v>
      </c>
      <c r="AK37">
        <f>AL37+AM37+AO37</f>
        <v>845.07</v>
      </c>
      <c r="AL37" s="51">
        <f>'1.Лок.смета.и.Акт'!F99</f>
        <v>78.66</v>
      </c>
      <c r="AM37" s="51">
        <f>'1.Лок.смета.и.Акт'!F97</f>
        <v>202.68</v>
      </c>
      <c r="AN37" s="51">
        <f>'1.Лок.смета.и.Акт'!F98</f>
        <v>74.73</v>
      </c>
      <c r="AO37" s="51">
        <f>'1.Лок.смета.и.Акт'!F96</f>
        <v>563.73</v>
      </c>
      <c r="AP37">
        <v>0</v>
      </c>
      <c r="AQ37">
        <f>'1.Лок.смета.и.Акт'!E102</f>
        <v>58.6</v>
      </c>
      <c r="AR37">
        <v>7.32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'1.Лок.смета.и.Акт'!J96</f>
        <v>18.3</v>
      </c>
      <c r="BB37">
        <f>'1.Лок.смета.и.Акт'!J97</f>
        <v>12.5</v>
      </c>
      <c r="BC37">
        <f>'1.Лок.смета.и.Акт'!J99</f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34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'1.Лок.смета.и.Акт'!J98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2"/>
        <v>899.74</v>
      </c>
      <c r="CQ37">
        <f t="shared" si="33"/>
        <v>3.5249999999999999</v>
      </c>
      <c r="CR37">
        <f t="shared" si="34"/>
        <v>2533.5</v>
      </c>
      <c r="CS37">
        <f t="shared" si="35"/>
        <v>1367.5590000000002</v>
      </c>
      <c r="CT37">
        <f t="shared" si="36"/>
        <v>10316.259</v>
      </c>
      <c r="CU37">
        <f t="shared" si="37"/>
        <v>0</v>
      </c>
      <c r="CV37">
        <f t="shared" si="38"/>
        <v>58.6</v>
      </c>
      <c r="CW37">
        <f t="shared" si="39"/>
        <v>7.32</v>
      </c>
      <c r="CX37">
        <f t="shared" si="40"/>
        <v>0</v>
      </c>
      <c r="CY37">
        <f t="shared" si="41"/>
        <v>662.47469999999998</v>
      </c>
      <c r="CZ37">
        <f t="shared" si="42"/>
        <v>425.29239999999999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33</v>
      </c>
      <c r="DW37" t="str">
        <f>'1.Лок.смета.и.Акт'!D95</f>
        <v>100 м</v>
      </c>
      <c r="DX37">
        <v>100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845.07</v>
      </c>
      <c r="ES37" s="51">
        <f>'1.Лок.смета.и.Акт'!F99</f>
        <v>78.66</v>
      </c>
      <c r="ET37" s="51">
        <f>'1.Лок.смета.и.Акт'!F97</f>
        <v>202.68</v>
      </c>
      <c r="EU37" s="51">
        <f>'1.Лок.смета.и.Акт'!F98</f>
        <v>74.73</v>
      </c>
      <c r="EV37" s="51">
        <f>'1.Лок.смета.и.Акт'!F96</f>
        <v>563.73</v>
      </c>
      <c r="EW37">
        <f>'1.Лок.смета.и.Акт'!E102</f>
        <v>58.6</v>
      </c>
      <c r="EX37">
        <v>7.32</v>
      </c>
      <c r="EY37">
        <v>1</v>
      </c>
      <c r="FQ37">
        <v>0</v>
      </c>
      <c r="FR37">
        <f t="shared" si="43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1</v>
      </c>
      <c r="GF37">
        <v>1668575944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4"/>
        <v>0</v>
      </c>
      <c r="GM37">
        <f t="shared" si="45"/>
        <v>1987.5</v>
      </c>
      <c r="GN37">
        <f t="shared" si="46"/>
        <v>0</v>
      </c>
      <c r="GO37">
        <f t="shared" si="47"/>
        <v>1987.5</v>
      </c>
      <c r="GP37">
        <f t="shared" si="48"/>
        <v>0</v>
      </c>
      <c r="GR37">
        <v>0</v>
      </c>
      <c r="GS37">
        <v>3</v>
      </c>
      <c r="GT37">
        <v>0</v>
      </c>
      <c r="GU37" t="s">
        <v>3</v>
      </c>
      <c r="GV37">
        <f t="shared" si="49"/>
        <v>0</v>
      </c>
      <c r="GW37">
        <v>18.3</v>
      </c>
      <c r="GX37">
        <f t="shared" si="50"/>
        <v>0</v>
      </c>
      <c r="HA37">
        <v>0</v>
      </c>
      <c r="HB37">
        <v>0</v>
      </c>
      <c r="HC37">
        <f t="shared" si="51"/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ROW(SmtRes!A79)</f>
        <v>79</v>
      </c>
      <c r="D38" s="2">
        <f>ROW(EtalonRes!A159)</f>
        <v>159</v>
      </c>
      <c r="E38" s="2" t="s">
        <v>42</v>
      </c>
      <c r="F38" s="2" t="s">
        <v>36</v>
      </c>
      <c r="G38" s="2" t="s">
        <v>37</v>
      </c>
      <c r="H38" s="2" t="s">
        <v>33</v>
      </c>
      <c r="I38" s="2">
        <f>'1.Лок.смета.и.Акт'!E104</f>
        <v>0.04</v>
      </c>
      <c r="J38" s="2">
        <v>0</v>
      </c>
      <c r="K38" s="2"/>
      <c r="L38" s="2"/>
      <c r="M38" s="2"/>
      <c r="N38" s="2"/>
      <c r="O38" s="2">
        <f t="shared" si="14"/>
        <v>9.58</v>
      </c>
      <c r="P38" s="2">
        <f t="shared" si="15"/>
        <v>0</v>
      </c>
      <c r="Q38" s="2">
        <f t="shared" si="16"/>
        <v>2.44</v>
      </c>
      <c r="R38" s="2">
        <f t="shared" si="17"/>
        <v>0.19</v>
      </c>
      <c r="S38" s="2">
        <f t="shared" si="18"/>
        <v>7.14</v>
      </c>
      <c r="T38" s="2">
        <f t="shared" si="19"/>
        <v>0</v>
      </c>
      <c r="U38" s="2">
        <f t="shared" si="20"/>
        <v>0.76</v>
      </c>
      <c r="V38" s="2">
        <f t="shared" si="21"/>
        <v>1.52E-2</v>
      </c>
      <c r="W38" s="2">
        <f t="shared" si="22"/>
        <v>0</v>
      </c>
      <c r="X38" s="2">
        <f t="shared" si="23"/>
        <v>6.96</v>
      </c>
      <c r="Y38" s="2">
        <f t="shared" si="24"/>
        <v>4.76</v>
      </c>
      <c r="Z38" s="2"/>
      <c r="AA38" s="2">
        <v>34708970</v>
      </c>
      <c r="AB38" s="2">
        <f t="shared" si="25"/>
        <v>239.57</v>
      </c>
      <c r="AC38" s="2">
        <f>ROUND((ES38+(SUM(SmtRes!BC75:'SmtRes'!BC79)+SUM(EtalonRes!AL151:'EtalonRes'!AL159))),2)</f>
        <v>-0.01</v>
      </c>
      <c r="AD38" s="2">
        <f t="shared" si="52"/>
        <v>60.98</v>
      </c>
      <c r="AE38" s="2">
        <f t="shared" si="53"/>
        <v>4.7699999999999996</v>
      </c>
      <c r="AF38" s="2">
        <f t="shared" si="54"/>
        <v>178.6</v>
      </c>
      <c r="AG38" s="2">
        <f t="shared" si="29"/>
        <v>0</v>
      </c>
      <c r="AH38" s="2">
        <f t="shared" si="55"/>
        <v>19</v>
      </c>
      <c r="AI38" s="2">
        <f t="shared" si="56"/>
        <v>0.38</v>
      </c>
      <c r="AJ38" s="2">
        <f t="shared" si="31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38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2"/>
        <v>9.58</v>
      </c>
      <c r="CQ38" s="2">
        <f t="shared" si="33"/>
        <v>-0.01</v>
      </c>
      <c r="CR38" s="2">
        <f t="shared" si="34"/>
        <v>60.98</v>
      </c>
      <c r="CS38" s="2">
        <f t="shared" si="35"/>
        <v>4.7699999999999996</v>
      </c>
      <c r="CT38" s="2">
        <f t="shared" si="36"/>
        <v>178.6</v>
      </c>
      <c r="CU38" s="2">
        <f t="shared" si="37"/>
        <v>0</v>
      </c>
      <c r="CV38" s="2">
        <f t="shared" si="38"/>
        <v>19</v>
      </c>
      <c r="CW38" s="2">
        <f t="shared" si="39"/>
        <v>0.38</v>
      </c>
      <c r="CX38" s="2">
        <f t="shared" si="40"/>
        <v>0</v>
      </c>
      <c r="CY38" s="2">
        <f t="shared" si="41"/>
        <v>6.9634999999999998</v>
      </c>
      <c r="CZ38" s="2">
        <f t="shared" si="42"/>
        <v>4.7645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33</v>
      </c>
      <c r="DW38" s="2" t="s">
        <v>33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1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4"/>
        <v>0</v>
      </c>
      <c r="GM38" s="2">
        <f t="shared" si="45"/>
        <v>21.3</v>
      </c>
      <c r="GN38" s="2">
        <f t="shared" si="46"/>
        <v>0</v>
      </c>
      <c r="GO38" s="2">
        <f t="shared" si="47"/>
        <v>21.3</v>
      </c>
      <c r="GP38" s="2">
        <f t="shared" si="48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>
        <f t="shared" si="51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ROW(SmtRes!A84)</f>
        <v>84</v>
      </c>
      <c r="D39">
        <f>ROW(EtalonRes!A168)</f>
        <v>168</v>
      </c>
      <c r="E39" t="s">
        <v>42</v>
      </c>
      <c r="F39" t="s">
        <v>36</v>
      </c>
      <c r="G39" t="s">
        <v>37</v>
      </c>
      <c r="H39" t="s">
        <v>33</v>
      </c>
      <c r="I39">
        <f>'1.Лок.смета.и.Акт'!E104</f>
        <v>0.04</v>
      </c>
      <c r="J39">
        <v>0</v>
      </c>
      <c r="O39">
        <f t="shared" si="14"/>
        <v>161.22999999999999</v>
      </c>
      <c r="P39">
        <f t="shared" si="15"/>
        <v>0</v>
      </c>
      <c r="Q39">
        <f t="shared" si="16"/>
        <v>30.49</v>
      </c>
      <c r="R39">
        <f t="shared" si="17"/>
        <v>3.49</v>
      </c>
      <c r="S39">
        <f t="shared" si="18"/>
        <v>130.74</v>
      </c>
      <c r="T39">
        <f t="shared" si="19"/>
        <v>0</v>
      </c>
      <c r="U39">
        <f t="shared" si="20"/>
        <v>0.76</v>
      </c>
      <c r="V39">
        <f t="shared" si="21"/>
        <v>1.52E-2</v>
      </c>
      <c r="W39">
        <f t="shared" si="22"/>
        <v>0</v>
      </c>
      <c r="X39">
        <f t="shared" si="23"/>
        <v>108.73</v>
      </c>
      <c r="Y39">
        <f t="shared" si="24"/>
        <v>69.8</v>
      </c>
      <c r="AA39">
        <v>34708971</v>
      </c>
      <c r="AB39">
        <f t="shared" si="25"/>
        <v>239.57</v>
      </c>
      <c r="AC39">
        <f>ROUND((ES39+(SUM(SmtRes!BC80:'SmtRes'!BC84)+SUM(EtalonRes!AL160:'EtalonRes'!AL168))),2)</f>
        <v>-0.01</v>
      </c>
      <c r="AD39">
        <f t="shared" si="52"/>
        <v>60.98</v>
      </c>
      <c r="AE39">
        <f t="shared" si="53"/>
        <v>4.7699999999999996</v>
      </c>
      <c r="AF39">
        <f t="shared" si="54"/>
        <v>178.6</v>
      </c>
      <c r="AG39">
        <f t="shared" si="29"/>
        <v>0</v>
      </c>
      <c r="AH39">
        <f t="shared" si="55"/>
        <v>19</v>
      </c>
      <c r="AI39">
        <f t="shared" si="56"/>
        <v>0.38</v>
      </c>
      <c r="AJ39">
        <f t="shared" si="31"/>
        <v>0</v>
      </c>
      <c r="AK39">
        <f>AL39+AM39+AO39</f>
        <v>748.97</v>
      </c>
      <c r="AL39" s="51">
        <f>'1.Лок.смета.и.Акт'!F108</f>
        <v>509.39</v>
      </c>
      <c r="AM39" s="51">
        <f>'1.Лок.смета.и.Акт'!F106</f>
        <v>60.98</v>
      </c>
      <c r="AN39" s="51">
        <f>'1.Лок.смета.и.Акт'!F107</f>
        <v>4.7699999999999996</v>
      </c>
      <c r="AO39" s="51">
        <f>'1.Лок.смета.и.Акт'!F105</f>
        <v>178.6</v>
      </c>
      <c r="AP39">
        <v>0</v>
      </c>
      <c r="AQ39">
        <f>'1.Лок.смета.и.Акт'!E111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'1.Лок.смета.и.Акт'!J105</f>
        <v>18.3</v>
      </c>
      <c r="BB39">
        <f>'1.Лок.смета.и.Акт'!J106</f>
        <v>12.5</v>
      </c>
      <c r="BC39">
        <f>'1.Лок.смета.и.Акт'!J108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38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'1.Лок.смета.и.Акт'!J107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2"/>
        <v>161.23000000000002</v>
      </c>
      <c r="CQ39">
        <f t="shared" si="33"/>
        <v>-7.4999999999999997E-2</v>
      </c>
      <c r="CR39">
        <f t="shared" si="34"/>
        <v>762.25</v>
      </c>
      <c r="CS39">
        <f t="shared" si="35"/>
        <v>87.290999999999997</v>
      </c>
      <c r="CT39">
        <f t="shared" si="36"/>
        <v>3268.38</v>
      </c>
      <c r="CU39">
        <f t="shared" si="37"/>
        <v>0</v>
      </c>
      <c r="CV39">
        <f t="shared" si="38"/>
        <v>19</v>
      </c>
      <c r="CW39">
        <f t="shared" si="39"/>
        <v>0.38</v>
      </c>
      <c r="CX39">
        <f t="shared" si="40"/>
        <v>0</v>
      </c>
      <c r="CY39">
        <f t="shared" si="41"/>
        <v>108.72630000000001</v>
      </c>
      <c r="CZ39">
        <f t="shared" si="42"/>
        <v>69.799600000000012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33</v>
      </c>
      <c r="DW39" t="str">
        <f>'1.Лок.смета.и.Акт'!D104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1">
        <f>'1.Лок.смета.и.Акт'!F108</f>
        <v>509.39</v>
      </c>
      <c r="ET39" s="51">
        <f>'1.Лок.смета.и.Акт'!F106</f>
        <v>60.98</v>
      </c>
      <c r="EU39" s="51">
        <f>'1.Лок.смета.и.Акт'!F107</f>
        <v>4.7699999999999996</v>
      </c>
      <c r="EV39" s="51">
        <f>'1.Лок.смета.и.Акт'!F105</f>
        <v>178.6</v>
      </c>
      <c r="EW39">
        <f>'1.Лок.смета.и.Акт'!E111</f>
        <v>19</v>
      </c>
      <c r="EX39">
        <v>0.38</v>
      </c>
      <c r="EY39">
        <v>1</v>
      </c>
      <c r="FQ39">
        <v>0</v>
      </c>
      <c r="FR39">
        <f t="shared" si="43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1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4"/>
        <v>0</v>
      </c>
      <c r="GM39">
        <f t="shared" si="45"/>
        <v>339.76</v>
      </c>
      <c r="GN39">
        <f t="shared" si="46"/>
        <v>0</v>
      </c>
      <c r="GO39">
        <f t="shared" si="47"/>
        <v>339.76</v>
      </c>
      <c r="GP39">
        <f t="shared" si="48"/>
        <v>0</v>
      </c>
      <c r="GR39">
        <v>0</v>
      </c>
      <c r="GS39">
        <v>3</v>
      </c>
      <c r="GT39">
        <v>0</v>
      </c>
      <c r="GU39" t="s">
        <v>3</v>
      </c>
      <c r="GV39">
        <f t="shared" si="49"/>
        <v>0</v>
      </c>
      <c r="GW39">
        <v>18.3</v>
      </c>
      <c r="GX39">
        <f t="shared" si="50"/>
        <v>0</v>
      </c>
      <c r="HA39">
        <v>0</v>
      </c>
      <c r="HB39">
        <v>0</v>
      </c>
      <c r="HC39">
        <f t="shared" si="51"/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ROW(SmtRes!A87)</f>
        <v>87</v>
      </c>
      <c r="D40" s="2">
        <f>ROW(EtalonRes!A171)</f>
        <v>171</v>
      </c>
      <c r="E40" s="2" t="s">
        <v>43</v>
      </c>
      <c r="F40" s="2" t="s">
        <v>44</v>
      </c>
      <c r="G40" s="2" t="s">
        <v>45</v>
      </c>
      <c r="H40" s="2" t="s">
        <v>15</v>
      </c>
      <c r="I40" s="2">
        <f>'1.Лок.смета.и.Акт'!E113</f>
        <v>1</v>
      </c>
      <c r="J40" s="2">
        <v>0</v>
      </c>
      <c r="K40" s="2"/>
      <c r="L40" s="2"/>
      <c r="M40" s="2"/>
      <c r="N40" s="2"/>
      <c r="O40" s="2">
        <f t="shared" si="14"/>
        <v>263.77999999999997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263.77999999999997</v>
      </c>
      <c r="T40" s="2">
        <f t="shared" si="19"/>
        <v>0</v>
      </c>
      <c r="U40" s="2">
        <f t="shared" si="20"/>
        <v>21.6</v>
      </c>
      <c r="V40" s="2">
        <f t="shared" si="21"/>
        <v>0</v>
      </c>
      <c r="W40" s="2">
        <f t="shared" si="22"/>
        <v>0</v>
      </c>
      <c r="X40" s="2">
        <f t="shared" si="23"/>
        <v>171.46</v>
      </c>
      <c r="Y40" s="2">
        <f t="shared" si="24"/>
        <v>105.51</v>
      </c>
      <c r="Z40" s="2"/>
      <c r="AA40" s="2">
        <v>34708970</v>
      </c>
      <c r="AB40" s="2">
        <f t="shared" si="25"/>
        <v>263.77999999999997</v>
      </c>
      <c r="AC40" s="2">
        <f t="shared" ref="AC40:AC53" si="57">ROUND((ES40),2)</f>
        <v>0</v>
      </c>
      <c r="AD40" s="2">
        <f t="shared" si="52"/>
        <v>0</v>
      </c>
      <c r="AE40" s="2">
        <f t="shared" si="53"/>
        <v>0</v>
      </c>
      <c r="AF40" s="2">
        <f t="shared" si="54"/>
        <v>263.77999999999997</v>
      </c>
      <c r="AG40" s="2">
        <f t="shared" si="29"/>
        <v>0</v>
      </c>
      <c r="AH40" s="2">
        <f t="shared" si="55"/>
        <v>21.6</v>
      </c>
      <c r="AI40" s="2">
        <f t="shared" si="56"/>
        <v>0</v>
      </c>
      <c r="AJ40" s="2">
        <f t="shared" si="31"/>
        <v>0</v>
      </c>
      <c r="AK40" s="2">
        <v>263.77999999999997</v>
      </c>
      <c r="AL40" s="2">
        <v>0</v>
      </c>
      <c r="AM40" s="2">
        <v>0</v>
      </c>
      <c r="AN40" s="2">
        <v>0</v>
      </c>
      <c r="AO40" s="2">
        <v>263.77999999999997</v>
      </c>
      <c r="AP40" s="2">
        <v>0</v>
      </c>
      <c r="AQ40" s="2">
        <v>21.6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46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2"/>
        <v>263.77999999999997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263.77999999999997</v>
      </c>
      <c r="CU40" s="2">
        <f t="shared" si="37"/>
        <v>0</v>
      </c>
      <c r="CV40" s="2">
        <f t="shared" si="38"/>
        <v>21.6</v>
      </c>
      <c r="CW40" s="2">
        <f t="shared" si="39"/>
        <v>0</v>
      </c>
      <c r="CX40" s="2">
        <f t="shared" si="40"/>
        <v>0</v>
      </c>
      <c r="CY40" s="2">
        <f t="shared" si="41"/>
        <v>171.45699999999997</v>
      </c>
      <c r="CZ40" s="2">
        <f t="shared" si="42"/>
        <v>105.51199999999999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15</v>
      </c>
      <c r="DW40" s="2" t="s">
        <v>15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47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48</v>
      </c>
      <c r="EM40" s="2" t="s">
        <v>49</v>
      </c>
      <c r="EN40" s="2"/>
      <c r="EO40" s="2" t="s">
        <v>3</v>
      </c>
      <c r="EP40" s="2"/>
      <c r="EQ40" s="2">
        <v>0</v>
      </c>
      <c r="ER40" s="2">
        <v>263.77999999999997</v>
      </c>
      <c r="ES40" s="2">
        <v>0</v>
      </c>
      <c r="ET40" s="2">
        <v>0</v>
      </c>
      <c r="EU40" s="2">
        <v>0</v>
      </c>
      <c r="EV40" s="2">
        <v>263.77999999999997</v>
      </c>
      <c r="EW40" s="2">
        <v>21.6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1</v>
      </c>
      <c r="GE40" s="2"/>
      <c r="GF40" s="2">
        <v>412509291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4"/>
        <v>0</v>
      </c>
      <c r="GM40" s="2">
        <f t="shared" si="45"/>
        <v>540.75</v>
      </c>
      <c r="GN40" s="2">
        <f t="shared" si="46"/>
        <v>0</v>
      </c>
      <c r="GO40" s="2">
        <f t="shared" si="47"/>
        <v>0</v>
      </c>
      <c r="GP40" s="2">
        <f t="shared" si="48"/>
        <v>540.75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>
        <f t="shared" si="51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ROW(SmtRes!A90)</f>
        <v>90</v>
      </c>
      <c r="D41">
        <f>ROW(EtalonRes!A174)</f>
        <v>174</v>
      </c>
      <c r="E41" t="s">
        <v>43</v>
      </c>
      <c r="F41" t="s">
        <v>44</v>
      </c>
      <c r="G41" t="s">
        <v>45</v>
      </c>
      <c r="H41" t="s">
        <v>15</v>
      </c>
      <c r="I41">
        <f>'1.Лок.смета.и.Акт'!E113</f>
        <v>1</v>
      </c>
      <c r="J41">
        <v>0</v>
      </c>
      <c r="O41">
        <f t="shared" si="14"/>
        <v>4827.17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4827.17</v>
      </c>
      <c r="T41">
        <f t="shared" si="19"/>
        <v>0</v>
      </c>
      <c r="U41">
        <f t="shared" si="20"/>
        <v>21.6</v>
      </c>
      <c r="V41">
        <f t="shared" si="21"/>
        <v>0</v>
      </c>
      <c r="W41">
        <f t="shared" si="22"/>
        <v>0</v>
      </c>
      <c r="X41">
        <f t="shared" si="23"/>
        <v>2654.94</v>
      </c>
      <c r="Y41">
        <f t="shared" si="24"/>
        <v>1544.69</v>
      </c>
      <c r="AA41">
        <v>34708971</v>
      </c>
      <c r="AB41">
        <f t="shared" si="25"/>
        <v>263.77999999999997</v>
      </c>
      <c r="AC41">
        <f t="shared" si="57"/>
        <v>0</v>
      </c>
      <c r="AD41">
        <f t="shared" si="52"/>
        <v>0</v>
      </c>
      <c r="AE41">
        <f t="shared" si="53"/>
        <v>0</v>
      </c>
      <c r="AF41">
        <f t="shared" si="54"/>
        <v>263.77999999999997</v>
      </c>
      <c r="AG41">
        <f t="shared" si="29"/>
        <v>0</v>
      </c>
      <c r="AH41">
        <f t="shared" si="55"/>
        <v>21.6</v>
      </c>
      <c r="AI41">
        <f t="shared" si="56"/>
        <v>0</v>
      </c>
      <c r="AJ41">
        <f t="shared" si="31"/>
        <v>0</v>
      </c>
      <c r="AK41">
        <f>AL41+AM41+AO41</f>
        <v>263.77999999999997</v>
      </c>
      <c r="AL41">
        <v>0</v>
      </c>
      <c r="AM41">
        <v>0</v>
      </c>
      <c r="AN41">
        <v>0</v>
      </c>
      <c r="AO41" s="51">
        <f>'1.Лок.смета.и.Акт'!F114</f>
        <v>263.77999999999997</v>
      </c>
      <c r="AP41">
        <v>0</v>
      </c>
      <c r="AQ41">
        <f>'1.Лок.смета.и.Акт'!E117</f>
        <v>21.6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'1.Лок.смета.и.Акт'!J114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46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2"/>
        <v>4827.17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4827.174</v>
      </c>
      <c r="CU41">
        <f t="shared" si="37"/>
        <v>0</v>
      </c>
      <c r="CV41">
        <f t="shared" si="38"/>
        <v>21.6</v>
      </c>
      <c r="CW41">
        <f t="shared" si="39"/>
        <v>0</v>
      </c>
      <c r="CX41">
        <f t="shared" si="40"/>
        <v>0</v>
      </c>
      <c r="CY41">
        <f t="shared" si="41"/>
        <v>2654.9434999999999</v>
      </c>
      <c r="CZ41">
        <f t="shared" si="42"/>
        <v>1544.6944000000001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15</v>
      </c>
      <c r="DW41" t="str">
        <f>'1.Лок.смета.и.Акт'!D113</f>
        <v>ШТ</v>
      </c>
      <c r="DX41">
        <v>1</v>
      </c>
      <c r="EE41">
        <v>32653283</v>
      </c>
      <c r="EF41">
        <v>5</v>
      </c>
      <c r="EG41" t="s">
        <v>47</v>
      </c>
      <c r="EH41">
        <v>0</v>
      </c>
      <c r="EI41" t="s">
        <v>3</v>
      </c>
      <c r="EJ41">
        <v>4</v>
      </c>
      <c r="EK41">
        <v>200001</v>
      </c>
      <c r="EL41" t="s">
        <v>48</v>
      </c>
      <c r="EM41" t="s">
        <v>49</v>
      </c>
      <c r="EO41" t="s">
        <v>3</v>
      </c>
      <c r="EQ41">
        <v>0</v>
      </c>
      <c r="ER41">
        <f>ES41+ET41+EV41</f>
        <v>263.77999999999997</v>
      </c>
      <c r="ES41">
        <v>0</v>
      </c>
      <c r="ET41">
        <v>0</v>
      </c>
      <c r="EU41">
        <v>0</v>
      </c>
      <c r="EV41" s="51">
        <f>'1.Лок.смета.и.Акт'!F114</f>
        <v>263.77999999999997</v>
      </c>
      <c r="EW41">
        <f>'1.Лок.смета.и.Акт'!E117</f>
        <v>21.6</v>
      </c>
      <c r="EX41">
        <v>0</v>
      </c>
      <c r="EY41">
        <v>0</v>
      </c>
      <c r="FQ41">
        <v>0</v>
      </c>
      <c r="FR41">
        <f t="shared" si="43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1</v>
      </c>
      <c r="GF41">
        <v>412509291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4"/>
        <v>0</v>
      </c>
      <c r="GM41">
        <f t="shared" si="45"/>
        <v>9026.7999999999993</v>
      </c>
      <c r="GN41">
        <f t="shared" si="46"/>
        <v>0</v>
      </c>
      <c r="GO41">
        <f t="shared" si="47"/>
        <v>0</v>
      </c>
      <c r="GP41">
        <f t="shared" si="48"/>
        <v>9026.7999999999993</v>
      </c>
      <c r="GR41">
        <v>0</v>
      </c>
      <c r="GS41">
        <v>3</v>
      </c>
      <c r="GT41">
        <v>0</v>
      </c>
      <c r="GU41" t="s">
        <v>3</v>
      </c>
      <c r="GV41">
        <f t="shared" si="49"/>
        <v>0</v>
      </c>
      <c r="GW41">
        <v>18.3</v>
      </c>
      <c r="GX41">
        <f t="shared" si="50"/>
        <v>0</v>
      </c>
      <c r="HA41">
        <v>0</v>
      </c>
      <c r="HB41">
        <v>0</v>
      </c>
      <c r="HC41">
        <f t="shared" si="51"/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ROW(SmtRes!A92)</f>
        <v>92</v>
      </c>
      <c r="D42" s="2">
        <f>ROW(EtalonRes!A176)</f>
        <v>176</v>
      </c>
      <c r="E42" s="2" t="s">
        <v>50</v>
      </c>
      <c r="F42" s="2" t="s">
        <v>51</v>
      </c>
      <c r="G42" s="2" t="s">
        <v>52</v>
      </c>
      <c r="H42" s="2" t="s">
        <v>53</v>
      </c>
      <c r="I42" s="2">
        <f>'1.Лок.смета.и.Акт'!E119</f>
        <v>1</v>
      </c>
      <c r="J42" s="2">
        <v>0</v>
      </c>
      <c r="K42" s="2"/>
      <c r="L42" s="2"/>
      <c r="M42" s="2"/>
      <c r="N42" s="2"/>
      <c r="O42" s="2">
        <f t="shared" si="14"/>
        <v>83.55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83.55</v>
      </c>
      <c r="T42" s="2">
        <f t="shared" si="19"/>
        <v>0</v>
      </c>
      <c r="U42" s="2">
        <f t="shared" si="20"/>
        <v>7.29</v>
      </c>
      <c r="V42" s="2">
        <f t="shared" si="21"/>
        <v>0</v>
      </c>
      <c r="W42" s="2">
        <f t="shared" si="22"/>
        <v>0</v>
      </c>
      <c r="X42" s="2">
        <f t="shared" si="23"/>
        <v>54.31</v>
      </c>
      <c r="Y42" s="2">
        <f t="shared" si="24"/>
        <v>33.42</v>
      </c>
      <c r="Z42" s="2"/>
      <c r="AA42" s="2">
        <v>34708970</v>
      </c>
      <c r="AB42" s="2">
        <f t="shared" si="25"/>
        <v>83.55</v>
      </c>
      <c r="AC42" s="2">
        <f t="shared" si="57"/>
        <v>0</v>
      </c>
      <c r="AD42" s="2">
        <f t="shared" si="52"/>
        <v>0</v>
      </c>
      <c r="AE42" s="2">
        <f t="shared" si="53"/>
        <v>0</v>
      </c>
      <c r="AF42" s="2">
        <f t="shared" si="54"/>
        <v>83.55</v>
      </c>
      <c r="AG42" s="2">
        <f t="shared" si="29"/>
        <v>0</v>
      </c>
      <c r="AH42" s="2">
        <f t="shared" si="55"/>
        <v>7.29</v>
      </c>
      <c r="AI42" s="2">
        <f t="shared" si="56"/>
        <v>0</v>
      </c>
      <c r="AJ42" s="2">
        <f t="shared" si="31"/>
        <v>0</v>
      </c>
      <c r="AK42" s="2">
        <v>83.55</v>
      </c>
      <c r="AL42" s="2">
        <v>0</v>
      </c>
      <c r="AM42" s="2">
        <v>0</v>
      </c>
      <c r="AN42" s="2">
        <v>0</v>
      </c>
      <c r="AO42" s="2">
        <v>83.55</v>
      </c>
      <c r="AP42" s="2">
        <v>0</v>
      </c>
      <c r="AQ42" s="2">
        <v>7.29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54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2"/>
        <v>83.55</v>
      </c>
      <c r="CQ42" s="2">
        <f t="shared" si="33"/>
        <v>0</v>
      </c>
      <c r="CR42" s="2">
        <f t="shared" si="34"/>
        <v>0</v>
      </c>
      <c r="CS42" s="2">
        <f t="shared" si="35"/>
        <v>0</v>
      </c>
      <c r="CT42" s="2">
        <f t="shared" si="36"/>
        <v>83.55</v>
      </c>
      <c r="CU42" s="2">
        <f t="shared" si="37"/>
        <v>0</v>
      </c>
      <c r="CV42" s="2">
        <f t="shared" si="38"/>
        <v>7.29</v>
      </c>
      <c r="CW42" s="2">
        <f t="shared" si="39"/>
        <v>0</v>
      </c>
      <c r="CX42" s="2">
        <f t="shared" si="40"/>
        <v>0</v>
      </c>
      <c r="CY42" s="2">
        <f t="shared" si="41"/>
        <v>54.307499999999997</v>
      </c>
      <c r="CZ42" s="2">
        <f t="shared" si="42"/>
        <v>33.42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53</v>
      </c>
      <c r="DW42" s="2" t="s">
        <v>53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47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48</v>
      </c>
      <c r="EM42" s="2" t="s">
        <v>49</v>
      </c>
      <c r="EN42" s="2"/>
      <c r="EO42" s="2" t="s">
        <v>3</v>
      </c>
      <c r="EP42" s="2"/>
      <c r="EQ42" s="2">
        <v>0</v>
      </c>
      <c r="ER42" s="2">
        <v>83.55</v>
      </c>
      <c r="ES42" s="2">
        <v>0</v>
      </c>
      <c r="ET42" s="2">
        <v>0</v>
      </c>
      <c r="EU42" s="2">
        <v>0</v>
      </c>
      <c r="EV42" s="2">
        <v>83.55</v>
      </c>
      <c r="EW42" s="2">
        <v>7.29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1</v>
      </c>
      <c r="GE42" s="2"/>
      <c r="GF42" s="2">
        <v>-1078290531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4"/>
        <v>0</v>
      </c>
      <c r="GM42" s="2">
        <f t="shared" si="45"/>
        <v>171.28</v>
      </c>
      <c r="GN42" s="2">
        <f t="shared" si="46"/>
        <v>0</v>
      </c>
      <c r="GO42" s="2">
        <f t="shared" si="47"/>
        <v>0</v>
      </c>
      <c r="GP42" s="2">
        <f t="shared" si="48"/>
        <v>171.28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>
        <f t="shared" si="51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ROW(SmtRes!A94)</f>
        <v>94</v>
      </c>
      <c r="D43">
        <f>ROW(EtalonRes!A178)</f>
        <v>178</v>
      </c>
      <c r="E43" t="s">
        <v>50</v>
      </c>
      <c r="F43" t="s">
        <v>51</v>
      </c>
      <c r="G43" t="s">
        <v>52</v>
      </c>
      <c r="H43" t="s">
        <v>53</v>
      </c>
      <c r="I43">
        <f>'1.Лок.смета.и.Акт'!E119</f>
        <v>1</v>
      </c>
      <c r="J43">
        <v>0</v>
      </c>
      <c r="O43">
        <f t="shared" si="14"/>
        <v>1528.97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1528.97</v>
      </c>
      <c r="T43">
        <f t="shared" si="19"/>
        <v>0</v>
      </c>
      <c r="U43">
        <f t="shared" si="20"/>
        <v>7.29</v>
      </c>
      <c r="V43">
        <f t="shared" si="21"/>
        <v>0</v>
      </c>
      <c r="W43">
        <f t="shared" si="22"/>
        <v>0</v>
      </c>
      <c r="X43">
        <f t="shared" si="23"/>
        <v>840.93</v>
      </c>
      <c r="Y43">
        <f t="shared" si="24"/>
        <v>489.27</v>
      </c>
      <c r="AA43">
        <v>34708971</v>
      </c>
      <c r="AB43">
        <f t="shared" si="25"/>
        <v>83.55</v>
      </c>
      <c r="AC43">
        <f t="shared" si="57"/>
        <v>0</v>
      </c>
      <c r="AD43">
        <f t="shared" si="52"/>
        <v>0</v>
      </c>
      <c r="AE43">
        <f t="shared" si="53"/>
        <v>0</v>
      </c>
      <c r="AF43">
        <f t="shared" si="54"/>
        <v>83.55</v>
      </c>
      <c r="AG43">
        <f t="shared" si="29"/>
        <v>0</v>
      </c>
      <c r="AH43">
        <f t="shared" si="55"/>
        <v>7.29</v>
      </c>
      <c r="AI43">
        <f t="shared" si="56"/>
        <v>0</v>
      </c>
      <c r="AJ43">
        <f t="shared" si="31"/>
        <v>0</v>
      </c>
      <c r="AK43">
        <f>AL43+AM43+AO43</f>
        <v>83.55</v>
      </c>
      <c r="AL43">
        <v>0</v>
      </c>
      <c r="AM43">
        <v>0</v>
      </c>
      <c r="AN43">
        <v>0</v>
      </c>
      <c r="AO43" s="51">
        <f>'1.Лок.смета.и.Акт'!F120</f>
        <v>83.55</v>
      </c>
      <c r="AP43">
        <v>0</v>
      </c>
      <c r="AQ43">
        <f>'1.Лок.смета.и.Акт'!E123</f>
        <v>7.29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'1.Лок.смета.и.Акт'!J120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54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2"/>
        <v>1528.97</v>
      </c>
      <c r="CQ43">
        <f t="shared" si="33"/>
        <v>0</v>
      </c>
      <c r="CR43">
        <f t="shared" si="34"/>
        <v>0</v>
      </c>
      <c r="CS43">
        <f t="shared" si="35"/>
        <v>0</v>
      </c>
      <c r="CT43">
        <f t="shared" si="36"/>
        <v>1528.9649999999999</v>
      </c>
      <c r="CU43">
        <f t="shared" si="37"/>
        <v>0</v>
      </c>
      <c r="CV43">
        <f t="shared" si="38"/>
        <v>7.29</v>
      </c>
      <c r="CW43">
        <f t="shared" si="39"/>
        <v>0</v>
      </c>
      <c r="CX43">
        <f t="shared" si="40"/>
        <v>0</v>
      </c>
      <c r="CY43">
        <f t="shared" si="41"/>
        <v>840.93350000000009</v>
      </c>
      <c r="CZ43">
        <f t="shared" si="42"/>
        <v>489.2704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53</v>
      </c>
      <c r="DW43" t="str">
        <f>'1.Лок.смета.и.Акт'!D119</f>
        <v>испытание</v>
      </c>
      <c r="DX43">
        <v>1</v>
      </c>
      <c r="EE43">
        <v>32653283</v>
      </c>
      <c r="EF43">
        <v>5</v>
      </c>
      <c r="EG43" t="s">
        <v>47</v>
      </c>
      <c r="EH43">
        <v>0</v>
      </c>
      <c r="EI43" t="s">
        <v>3</v>
      </c>
      <c r="EJ43">
        <v>4</v>
      </c>
      <c r="EK43">
        <v>200001</v>
      </c>
      <c r="EL43" t="s">
        <v>48</v>
      </c>
      <c r="EM43" t="s">
        <v>49</v>
      </c>
      <c r="EO43" t="s">
        <v>3</v>
      </c>
      <c r="EQ43">
        <v>0</v>
      </c>
      <c r="ER43">
        <f>ES43+ET43+EV43</f>
        <v>83.55</v>
      </c>
      <c r="ES43">
        <v>0</v>
      </c>
      <c r="ET43">
        <v>0</v>
      </c>
      <c r="EU43">
        <v>0</v>
      </c>
      <c r="EV43" s="51">
        <f>'1.Лок.смета.и.Акт'!F120</f>
        <v>83.55</v>
      </c>
      <c r="EW43">
        <f>'1.Лок.смета.и.Акт'!E123</f>
        <v>7.29</v>
      </c>
      <c r="EX43">
        <v>0</v>
      </c>
      <c r="EY43">
        <v>0</v>
      </c>
      <c r="FQ43">
        <v>0</v>
      </c>
      <c r="FR43">
        <f t="shared" si="43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1</v>
      </c>
      <c r="GF43">
        <v>-1078290531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4"/>
        <v>0</v>
      </c>
      <c r="GM43">
        <f t="shared" si="45"/>
        <v>2859.17</v>
      </c>
      <c r="GN43">
        <f t="shared" si="46"/>
        <v>0</v>
      </c>
      <c r="GO43">
        <f t="shared" si="47"/>
        <v>0</v>
      </c>
      <c r="GP43">
        <f t="shared" si="48"/>
        <v>2859.17</v>
      </c>
      <c r="GR43">
        <v>0</v>
      </c>
      <c r="GS43">
        <v>3</v>
      </c>
      <c r="GT43">
        <v>0</v>
      </c>
      <c r="GU43" t="s">
        <v>3</v>
      </c>
      <c r="GV43">
        <f t="shared" si="49"/>
        <v>0</v>
      </c>
      <c r="GW43">
        <v>18.3</v>
      </c>
      <c r="GX43">
        <f t="shared" si="50"/>
        <v>0</v>
      </c>
      <c r="HA43">
        <v>0</v>
      </c>
      <c r="HB43">
        <v>0</v>
      </c>
      <c r="HC43">
        <f t="shared" si="51"/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55</v>
      </c>
      <c r="F44" s="2" t="s">
        <v>56</v>
      </c>
      <c r="G44" s="2" t="s">
        <v>57</v>
      </c>
      <c r="H44" s="2" t="s">
        <v>58</v>
      </c>
      <c r="I44" s="2">
        <f>'1.Лок.смета.и.Акт'!E125</f>
        <v>1</v>
      </c>
      <c r="J44" s="2">
        <v>0</v>
      </c>
      <c r="K44" s="2"/>
      <c r="L44" s="2"/>
      <c r="M44" s="2"/>
      <c r="N44" s="2"/>
      <c r="O44" s="2">
        <f t="shared" si="14"/>
        <v>7333.33</v>
      </c>
      <c r="P44" s="2">
        <f t="shared" si="15"/>
        <v>7333.33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34708970</v>
      </c>
      <c r="AB44" s="2">
        <f t="shared" si="25"/>
        <v>7333.33</v>
      </c>
      <c r="AC44" s="2">
        <f t="shared" si="57"/>
        <v>7333.33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9"/>
        <v>0</v>
      </c>
      <c r="AH44" s="2">
        <f t="shared" si="55"/>
        <v>0</v>
      </c>
      <c r="AI44" s="2">
        <f t="shared" si="56"/>
        <v>0</v>
      </c>
      <c r="AJ44" s="2">
        <f t="shared" si="31"/>
        <v>0</v>
      </c>
      <c r="AK44" s="2">
        <v>7333.33</v>
      </c>
      <c r="AL44" s="2">
        <v>7333.33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2"/>
        <v>7333.33</v>
      </c>
      <c r="CQ44" s="2">
        <f t="shared" si="33"/>
        <v>7333.33</v>
      </c>
      <c r="CR44" s="2">
        <f t="shared" si="34"/>
        <v>0</v>
      </c>
      <c r="CS44" s="2">
        <f t="shared" si="35"/>
        <v>0</v>
      </c>
      <c r="CT44" s="2">
        <f t="shared" si="36"/>
        <v>0</v>
      </c>
      <c r="CU44" s="2">
        <f t="shared" si="37"/>
        <v>0</v>
      </c>
      <c r="CV44" s="2">
        <f t="shared" si="38"/>
        <v>0</v>
      </c>
      <c r="CW44" s="2">
        <f t="shared" si="39"/>
        <v>0</v>
      </c>
      <c r="CX44" s="2">
        <f t="shared" si="40"/>
        <v>0</v>
      </c>
      <c r="CY44" s="2">
        <f t="shared" si="41"/>
        <v>0</v>
      </c>
      <c r="CZ44" s="2">
        <f t="shared" si="42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58</v>
      </c>
      <c r="DW44" s="2" t="s">
        <v>59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60</v>
      </c>
      <c r="EH44" s="2">
        <v>0</v>
      </c>
      <c r="EI44" s="2" t="s">
        <v>3</v>
      </c>
      <c r="EJ44" s="2">
        <v>1</v>
      </c>
      <c r="EK44" s="2">
        <v>1100</v>
      </c>
      <c r="EL44" s="2" t="s">
        <v>61</v>
      </c>
      <c r="EM44" s="2" t="s">
        <v>62</v>
      </c>
      <c r="EN44" s="2"/>
      <c r="EO44" s="2" t="s">
        <v>3</v>
      </c>
      <c r="EP44" s="2"/>
      <c r="EQ44" s="2">
        <v>0</v>
      </c>
      <c r="ER44" s="2">
        <v>0</v>
      </c>
      <c r="ES44" s="2">
        <v>7333.33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63</v>
      </c>
      <c r="GB44" s="2"/>
      <c r="GC44" s="2"/>
      <c r="GD44" s="2">
        <v>1</v>
      </c>
      <c r="GE44" s="2"/>
      <c r="GF44" s="2">
        <v>-1796995334</v>
      </c>
      <c r="GG44" s="2">
        <v>2</v>
      </c>
      <c r="GH44" s="2">
        <v>4</v>
      </c>
      <c r="GI44" s="2">
        <v>-2</v>
      </c>
      <c r="GJ44" s="2">
        <v>0</v>
      </c>
      <c r="GK44" s="2">
        <v>0</v>
      </c>
      <c r="GL44" s="2">
        <f t="shared" si="44"/>
        <v>0</v>
      </c>
      <c r="GM44" s="2">
        <f t="shared" si="45"/>
        <v>7333.33</v>
      </c>
      <c r="GN44" s="2">
        <f t="shared" si="46"/>
        <v>7333.33</v>
      </c>
      <c r="GO44" s="2">
        <f t="shared" si="47"/>
        <v>0</v>
      </c>
      <c r="GP44" s="2">
        <f t="shared" si="48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>
        <f t="shared" si="51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55</v>
      </c>
      <c r="F45" t="str">
        <f>'1.Лок.смета.и.Акт'!B125</f>
        <v>Прайс-лист</v>
      </c>
      <c r="G45" t="str">
        <f>'1.Лок.смета.и.Акт'!C125</f>
        <v>Камера КСО 298</v>
      </c>
      <c r="H45" t="s">
        <v>58</v>
      </c>
      <c r="I45">
        <f>'1.Лок.смета.и.Акт'!E125</f>
        <v>1</v>
      </c>
      <c r="J45">
        <v>0</v>
      </c>
      <c r="O45">
        <f t="shared" si="14"/>
        <v>54999.98</v>
      </c>
      <c r="P45">
        <f t="shared" si="15"/>
        <v>54999.98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34708971</v>
      </c>
      <c r="AB45">
        <f t="shared" si="25"/>
        <v>7333.33</v>
      </c>
      <c r="AC45">
        <f t="shared" si="57"/>
        <v>7333.33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9"/>
        <v>0</v>
      </c>
      <c r="AH45">
        <f t="shared" si="55"/>
        <v>0</v>
      </c>
      <c r="AI45">
        <f t="shared" si="56"/>
        <v>0</v>
      </c>
      <c r="AJ45">
        <f t="shared" si="31"/>
        <v>0</v>
      </c>
      <c r="AK45">
        <v>7333.33</v>
      </c>
      <c r="AL45" s="51">
        <f>'1.Лок.смета.и.Акт'!F125</f>
        <v>7333.33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'1.Лок.смета.и.Акт'!J125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2"/>
        <v>54999.98</v>
      </c>
      <c r="CQ45">
        <f t="shared" si="33"/>
        <v>54999.974999999999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58</v>
      </c>
      <c r="DW45" t="str">
        <f>'1.Лок.смета.и.Акт'!D125</f>
        <v>шт</v>
      </c>
      <c r="DX45">
        <v>1</v>
      </c>
      <c r="EE45">
        <v>32653538</v>
      </c>
      <c r="EF45">
        <v>20</v>
      </c>
      <c r="EG45" t="s">
        <v>60</v>
      </c>
      <c r="EH45">
        <v>0</v>
      </c>
      <c r="EI45" t="s">
        <v>3</v>
      </c>
      <c r="EJ45">
        <v>1</v>
      </c>
      <c r="EK45">
        <v>1100</v>
      </c>
      <c r="EL45" t="s">
        <v>61</v>
      </c>
      <c r="EM45" t="s">
        <v>62</v>
      </c>
      <c r="EO45" t="s">
        <v>3</v>
      </c>
      <c r="EQ45">
        <v>0</v>
      </c>
      <c r="ER45">
        <v>7333.33</v>
      </c>
      <c r="ES45" s="51">
        <f>'1.Лок.смета.и.Акт'!F125</f>
        <v>7333.33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55000</v>
      </c>
      <c r="FQ45">
        <v>0</v>
      </c>
      <c r="FR45">
        <f t="shared" si="43"/>
        <v>0</v>
      </c>
      <c r="FS45">
        <v>0</v>
      </c>
      <c r="FX45">
        <v>0</v>
      </c>
      <c r="FY45">
        <v>0</v>
      </c>
      <c r="GA45" t="s">
        <v>63</v>
      </c>
      <c r="GD45">
        <v>1</v>
      </c>
      <c r="GF45">
        <v>-1796995334</v>
      </c>
      <c r="GG45">
        <v>2</v>
      </c>
      <c r="GH45">
        <v>3</v>
      </c>
      <c r="GI45">
        <v>4</v>
      </c>
      <c r="GJ45">
        <v>0</v>
      </c>
      <c r="GK45">
        <v>0</v>
      </c>
      <c r="GL45">
        <f t="shared" si="44"/>
        <v>0</v>
      </c>
      <c r="GM45">
        <f t="shared" si="45"/>
        <v>54999.98</v>
      </c>
      <c r="GN45">
        <f t="shared" si="46"/>
        <v>54999.98</v>
      </c>
      <c r="GO45">
        <f t="shared" si="47"/>
        <v>0</v>
      </c>
      <c r="GP45">
        <f t="shared" si="48"/>
        <v>0</v>
      </c>
      <c r="GR45">
        <v>1</v>
      </c>
      <c r="GS45">
        <v>1</v>
      </c>
      <c r="GT45">
        <v>0</v>
      </c>
      <c r="GU45" t="s">
        <v>3</v>
      </c>
      <c r="GV45">
        <f t="shared" si="49"/>
        <v>0</v>
      </c>
      <c r="GW45">
        <v>1</v>
      </c>
      <c r="GX45">
        <f t="shared" si="50"/>
        <v>0</v>
      </c>
      <c r="HA45">
        <v>0</v>
      </c>
      <c r="HB45">
        <v>0</v>
      </c>
      <c r="HC45">
        <f t="shared" si="51"/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64</v>
      </c>
      <c r="F46" s="2" t="s">
        <v>56</v>
      </c>
      <c r="G46" s="2" t="s">
        <v>65</v>
      </c>
      <c r="H46" s="2" t="s">
        <v>66</v>
      </c>
      <c r="I46" s="2">
        <f>'1.Лок.смета.и.Акт'!E128</f>
        <v>50</v>
      </c>
      <c r="J46" s="2">
        <v>0</v>
      </c>
      <c r="K46" s="2"/>
      <c r="L46" s="2"/>
      <c r="M46" s="2"/>
      <c r="N46" s="2"/>
      <c r="O46" s="2">
        <f t="shared" si="14"/>
        <v>394.5</v>
      </c>
      <c r="P46" s="2">
        <f t="shared" si="15"/>
        <v>394.5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34708970</v>
      </c>
      <c r="AB46" s="2">
        <f t="shared" si="25"/>
        <v>7.89</v>
      </c>
      <c r="AC46" s="2">
        <f t="shared" si="57"/>
        <v>7.89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7.89</v>
      </c>
      <c r="AL46" s="2">
        <v>7.89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2"/>
        <v>394.5</v>
      </c>
      <c r="CQ46" s="2">
        <f t="shared" si="33"/>
        <v>7.89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66</v>
      </c>
      <c r="DW46" s="2" t="s">
        <v>66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60</v>
      </c>
      <c r="EH46" s="2">
        <v>0</v>
      </c>
      <c r="EI46" s="2" t="s">
        <v>3</v>
      </c>
      <c r="EJ46" s="2">
        <v>1</v>
      </c>
      <c r="EK46" s="2">
        <v>1100</v>
      </c>
      <c r="EL46" s="2" t="s">
        <v>61</v>
      </c>
      <c r="EM46" s="2" t="s">
        <v>62</v>
      </c>
      <c r="EN46" s="2"/>
      <c r="EO46" s="2" t="s">
        <v>3</v>
      </c>
      <c r="EP46" s="2"/>
      <c r="EQ46" s="2">
        <v>0</v>
      </c>
      <c r="ER46" s="2">
        <v>0</v>
      </c>
      <c r="ES46" s="2">
        <v>7.89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67</v>
      </c>
      <c r="GB46" s="2"/>
      <c r="GC46" s="2"/>
      <c r="GD46" s="2">
        <v>1</v>
      </c>
      <c r="GE46" s="2"/>
      <c r="GF46" s="2">
        <v>956694707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4"/>
        <v>0</v>
      </c>
      <c r="GM46" s="2">
        <f t="shared" si="45"/>
        <v>394.5</v>
      </c>
      <c r="GN46" s="2">
        <f t="shared" si="46"/>
        <v>394.5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>
        <f t="shared" si="51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64</v>
      </c>
      <c r="F47" t="str">
        <f>'1.Лок.смета.и.Акт'!B128</f>
        <v>Прайс-лист</v>
      </c>
      <c r="G47" t="str">
        <f>'1.Лок.смета.и.Акт'!C128</f>
        <v>Полоса СТ3 40х4</v>
      </c>
      <c r="H47" t="s">
        <v>66</v>
      </c>
      <c r="I47">
        <f>'1.Лок.смета.и.Акт'!E128</f>
        <v>50</v>
      </c>
      <c r="J47">
        <v>0</v>
      </c>
      <c r="O47">
        <f t="shared" si="14"/>
        <v>2958.75</v>
      </c>
      <c r="P47">
        <f t="shared" si="15"/>
        <v>2958.75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34708971</v>
      </c>
      <c r="AB47">
        <f t="shared" si="25"/>
        <v>7.89</v>
      </c>
      <c r="AC47">
        <f t="shared" si="57"/>
        <v>7.89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7.89</v>
      </c>
      <c r="AL47" s="51">
        <f>'1.Лок.смета.и.Акт'!F128</f>
        <v>7.89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'1.Лок.смета.и.Акт'!J128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2"/>
        <v>2958.75</v>
      </c>
      <c r="CQ47">
        <f t="shared" si="33"/>
        <v>59.174999999999997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66</v>
      </c>
      <c r="DW47" t="str">
        <f>'1.Лок.смета.и.Акт'!D128</f>
        <v>кг</v>
      </c>
      <c r="DX47">
        <v>1</v>
      </c>
      <c r="EE47">
        <v>32653538</v>
      </c>
      <c r="EF47">
        <v>20</v>
      </c>
      <c r="EG47" t="s">
        <v>60</v>
      </c>
      <c r="EH47">
        <v>0</v>
      </c>
      <c r="EI47" t="s">
        <v>3</v>
      </c>
      <c r="EJ47">
        <v>1</v>
      </c>
      <c r="EK47">
        <v>1100</v>
      </c>
      <c r="EL47" t="s">
        <v>61</v>
      </c>
      <c r="EM47" t="s">
        <v>62</v>
      </c>
      <c r="EO47" t="s">
        <v>3</v>
      </c>
      <c r="EQ47">
        <v>0</v>
      </c>
      <c r="ER47">
        <v>8.57</v>
      </c>
      <c r="ES47" s="51">
        <f>'1.Лок.смета.и.Акт'!F128</f>
        <v>7.89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59.16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67</v>
      </c>
      <c r="GD47">
        <v>1</v>
      </c>
      <c r="GF47">
        <v>956694707</v>
      </c>
      <c r="GG47">
        <v>2</v>
      </c>
      <c r="GH47">
        <v>3</v>
      </c>
      <c r="GI47">
        <v>4</v>
      </c>
      <c r="GJ47">
        <v>0</v>
      </c>
      <c r="GK47">
        <v>0</v>
      </c>
      <c r="GL47">
        <f t="shared" si="44"/>
        <v>0</v>
      </c>
      <c r="GM47">
        <f t="shared" si="45"/>
        <v>2958.75</v>
      </c>
      <c r="GN47">
        <f t="shared" si="46"/>
        <v>2958.75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3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HC47">
        <f t="shared" si="51"/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68</v>
      </c>
      <c r="F48" s="2" t="s">
        <v>56</v>
      </c>
      <c r="G48" s="2" t="s">
        <v>69</v>
      </c>
      <c r="H48" s="2" t="s">
        <v>66</v>
      </c>
      <c r="I48" s="2">
        <f>'1.Лок.смета.и.Акт'!E131</f>
        <v>8</v>
      </c>
      <c r="J48" s="2">
        <v>0</v>
      </c>
      <c r="K48" s="2"/>
      <c r="L48" s="2"/>
      <c r="M48" s="2"/>
      <c r="N48" s="2"/>
      <c r="O48" s="2">
        <f t="shared" si="14"/>
        <v>46.72</v>
      </c>
      <c r="P48" s="2">
        <f t="shared" si="15"/>
        <v>46.72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34708970</v>
      </c>
      <c r="AB48" s="2">
        <f t="shared" si="25"/>
        <v>5.84</v>
      </c>
      <c r="AC48" s="2">
        <f t="shared" si="57"/>
        <v>5.84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5.84</v>
      </c>
      <c r="AL48" s="2">
        <v>5.84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2"/>
        <v>46.72</v>
      </c>
      <c r="CQ48" s="2">
        <f t="shared" si="33"/>
        <v>5.84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66</v>
      </c>
      <c r="DW48" s="2" t="s">
        <v>66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60</v>
      </c>
      <c r="EH48" s="2">
        <v>0</v>
      </c>
      <c r="EI48" s="2" t="s">
        <v>3</v>
      </c>
      <c r="EJ48" s="2">
        <v>1</v>
      </c>
      <c r="EK48" s="2">
        <v>1100</v>
      </c>
      <c r="EL48" s="2" t="s">
        <v>61</v>
      </c>
      <c r="EM48" s="2" t="s">
        <v>62</v>
      </c>
      <c r="EN48" s="2"/>
      <c r="EO48" s="2" t="s">
        <v>3</v>
      </c>
      <c r="EP48" s="2"/>
      <c r="EQ48" s="2">
        <v>0</v>
      </c>
      <c r="ER48" s="2">
        <v>0</v>
      </c>
      <c r="ES48" s="2">
        <v>5.84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70</v>
      </c>
      <c r="GB48" s="2"/>
      <c r="GC48" s="2"/>
      <c r="GD48" s="2">
        <v>1</v>
      </c>
      <c r="GE48" s="2"/>
      <c r="GF48" s="2">
        <v>1853890740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4"/>
        <v>0</v>
      </c>
      <c r="GM48" s="2">
        <f t="shared" si="45"/>
        <v>46.72</v>
      </c>
      <c r="GN48" s="2">
        <f t="shared" si="46"/>
        <v>46.72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>
        <f t="shared" si="51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68</v>
      </c>
      <c r="F49" t="str">
        <f>'1.Лок.смета.и.Акт'!B131</f>
        <v>Прайс-лист</v>
      </c>
      <c r="G49" t="str">
        <f>'1.Лок.смета.и.Акт'!C131</f>
        <v>Уголок 50х50х5</v>
      </c>
      <c r="H49" t="s">
        <v>66</v>
      </c>
      <c r="I49">
        <f>'1.Лок.смета.и.Акт'!E131</f>
        <v>8</v>
      </c>
      <c r="J49">
        <v>0</v>
      </c>
      <c r="O49">
        <f t="shared" si="14"/>
        <v>350.4</v>
      </c>
      <c r="P49">
        <f t="shared" si="15"/>
        <v>350.4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34708971</v>
      </c>
      <c r="AB49">
        <f t="shared" si="25"/>
        <v>5.84</v>
      </c>
      <c r="AC49">
        <f t="shared" si="57"/>
        <v>5.84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5.84</v>
      </c>
      <c r="AL49" s="51">
        <f>'1.Лок.смета.и.Акт'!F131</f>
        <v>5.84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'1.Лок.смета.и.Акт'!J131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2"/>
        <v>350.4</v>
      </c>
      <c r="CQ49">
        <f t="shared" si="33"/>
        <v>43.8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66</v>
      </c>
      <c r="DW49" t="str">
        <f>'1.Лок.смета.и.Акт'!D131</f>
        <v>кг</v>
      </c>
      <c r="DX49">
        <v>1</v>
      </c>
      <c r="EE49">
        <v>32653538</v>
      </c>
      <c r="EF49">
        <v>20</v>
      </c>
      <c r="EG49" t="s">
        <v>60</v>
      </c>
      <c r="EH49">
        <v>0</v>
      </c>
      <c r="EI49" t="s">
        <v>3</v>
      </c>
      <c r="EJ49">
        <v>1</v>
      </c>
      <c r="EK49">
        <v>1100</v>
      </c>
      <c r="EL49" t="s">
        <v>61</v>
      </c>
      <c r="EM49" t="s">
        <v>62</v>
      </c>
      <c r="EO49" t="s">
        <v>3</v>
      </c>
      <c r="EQ49">
        <v>0</v>
      </c>
      <c r="ER49">
        <v>6.34</v>
      </c>
      <c r="ES49" s="51">
        <f>'1.Лок.смета.и.Акт'!F131</f>
        <v>5.84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43.78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70</v>
      </c>
      <c r="GD49">
        <v>1</v>
      </c>
      <c r="GF49">
        <v>1853890740</v>
      </c>
      <c r="GG49">
        <v>2</v>
      </c>
      <c r="GH49">
        <v>3</v>
      </c>
      <c r="GI49">
        <v>4</v>
      </c>
      <c r="GJ49">
        <v>0</v>
      </c>
      <c r="GK49">
        <v>0</v>
      </c>
      <c r="GL49">
        <f t="shared" si="44"/>
        <v>0</v>
      </c>
      <c r="GM49">
        <f t="shared" si="45"/>
        <v>350.4</v>
      </c>
      <c r="GN49">
        <f t="shared" si="46"/>
        <v>350.4</v>
      </c>
      <c r="GO49">
        <f t="shared" si="47"/>
        <v>0</v>
      </c>
      <c r="GP49">
        <f t="shared" si="48"/>
        <v>0</v>
      </c>
      <c r="GR49">
        <v>1</v>
      </c>
      <c r="GS49">
        <v>1</v>
      </c>
      <c r="GT49">
        <v>0</v>
      </c>
      <c r="GU49" t="s">
        <v>3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HC49">
        <f t="shared" si="51"/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71</v>
      </c>
      <c r="F50" s="2" t="s">
        <v>56</v>
      </c>
      <c r="G50" s="2" t="s">
        <v>72</v>
      </c>
      <c r="H50" s="2" t="s">
        <v>66</v>
      </c>
      <c r="I50" s="2">
        <f>'1.Лок.смета.и.Акт'!E134</f>
        <v>5.5</v>
      </c>
      <c r="J50" s="2">
        <v>0</v>
      </c>
      <c r="K50" s="2"/>
      <c r="L50" s="2"/>
      <c r="M50" s="2"/>
      <c r="N50" s="2"/>
      <c r="O50" s="2">
        <f t="shared" si="14"/>
        <v>335.61</v>
      </c>
      <c r="P50" s="2">
        <f t="shared" si="15"/>
        <v>335.61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34708970</v>
      </c>
      <c r="AB50" s="2">
        <f t="shared" si="25"/>
        <v>61.02</v>
      </c>
      <c r="AC50" s="2">
        <f t="shared" si="57"/>
        <v>61.02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61.02</v>
      </c>
      <c r="AL50" s="2">
        <v>61.02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2"/>
        <v>335.61</v>
      </c>
      <c r="CQ50" s="2">
        <f t="shared" si="33"/>
        <v>61.02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66</v>
      </c>
      <c r="DW50" s="2" t="s">
        <v>66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60</v>
      </c>
      <c r="EH50" s="2">
        <v>0</v>
      </c>
      <c r="EI50" s="2" t="s">
        <v>3</v>
      </c>
      <c r="EJ50" s="2">
        <v>1</v>
      </c>
      <c r="EK50" s="2">
        <v>1100</v>
      </c>
      <c r="EL50" s="2" t="s">
        <v>61</v>
      </c>
      <c r="EM50" s="2" t="s">
        <v>62</v>
      </c>
      <c r="EN50" s="2"/>
      <c r="EO50" s="2" t="s">
        <v>3</v>
      </c>
      <c r="EP50" s="2"/>
      <c r="EQ50" s="2">
        <v>0</v>
      </c>
      <c r="ER50" s="2">
        <v>0</v>
      </c>
      <c r="ES50" s="2">
        <v>61.02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73</v>
      </c>
      <c r="GB50" s="2"/>
      <c r="GC50" s="2"/>
      <c r="GD50" s="2">
        <v>1</v>
      </c>
      <c r="GE50" s="2"/>
      <c r="GF50" s="2">
        <v>1637740768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4"/>
        <v>0</v>
      </c>
      <c r="GM50" s="2">
        <f t="shared" si="45"/>
        <v>335.61</v>
      </c>
      <c r="GN50" s="2">
        <f t="shared" si="46"/>
        <v>335.61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>
        <f t="shared" si="51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71</v>
      </c>
      <c r="F51" t="str">
        <f>'1.Лок.смета.и.Акт'!B134</f>
        <v>Прайс-лист</v>
      </c>
      <c r="G51" t="str">
        <f>'1.Лок.смета.и.Акт'!C134</f>
        <v>Шина алюминиевая АД31</v>
      </c>
      <c r="H51" t="s">
        <v>66</v>
      </c>
      <c r="I51">
        <f>'1.Лок.смета.и.Акт'!E134</f>
        <v>5.5</v>
      </c>
      <c r="J51">
        <v>0</v>
      </c>
      <c r="O51">
        <f t="shared" si="14"/>
        <v>2517.08</v>
      </c>
      <c r="P51">
        <f t="shared" si="15"/>
        <v>2517.08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34708971</v>
      </c>
      <c r="AB51">
        <f t="shared" si="25"/>
        <v>61.02</v>
      </c>
      <c r="AC51">
        <f t="shared" si="57"/>
        <v>61.02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61.02</v>
      </c>
      <c r="AL51" s="51">
        <f>'1.Лок.смета.и.Акт'!F134</f>
        <v>61.02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'1.Лок.смета.и.Акт'!J134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2"/>
        <v>2517.08</v>
      </c>
      <c r="CQ51">
        <f t="shared" si="33"/>
        <v>457.65000000000003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66</v>
      </c>
      <c r="DW51" t="str">
        <f>'1.Лок.смета.и.Акт'!D134</f>
        <v>кг</v>
      </c>
      <c r="DX51">
        <v>1</v>
      </c>
      <c r="EE51">
        <v>32653538</v>
      </c>
      <c r="EF51">
        <v>20</v>
      </c>
      <c r="EG51" t="s">
        <v>60</v>
      </c>
      <c r="EH51">
        <v>0</v>
      </c>
      <c r="EI51" t="s">
        <v>3</v>
      </c>
      <c r="EJ51">
        <v>1</v>
      </c>
      <c r="EK51">
        <v>1100</v>
      </c>
      <c r="EL51" t="s">
        <v>61</v>
      </c>
      <c r="EM51" t="s">
        <v>62</v>
      </c>
      <c r="EO51" t="s">
        <v>3</v>
      </c>
      <c r="EQ51">
        <v>0</v>
      </c>
      <c r="ER51">
        <v>66.319999999999993</v>
      </c>
      <c r="ES51" s="51">
        <f>'1.Лок.смета.и.Акт'!F134</f>
        <v>61.02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457.63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73</v>
      </c>
      <c r="GD51">
        <v>1</v>
      </c>
      <c r="GF51">
        <v>1637740768</v>
      </c>
      <c r="GG51">
        <v>2</v>
      </c>
      <c r="GH51">
        <v>3</v>
      </c>
      <c r="GI51">
        <v>4</v>
      </c>
      <c r="GJ51">
        <v>0</v>
      </c>
      <c r="GK51">
        <v>0</v>
      </c>
      <c r="GL51">
        <f t="shared" si="44"/>
        <v>0</v>
      </c>
      <c r="GM51">
        <f t="shared" si="45"/>
        <v>2517.08</v>
      </c>
      <c r="GN51">
        <f t="shared" si="46"/>
        <v>2517.08</v>
      </c>
      <c r="GO51">
        <f t="shared" si="47"/>
        <v>0</v>
      </c>
      <c r="GP51">
        <f t="shared" si="48"/>
        <v>0</v>
      </c>
      <c r="GR51">
        <v>1</v>
      </c>
      <c r="GS51">
        <v>1</v>
      </c>
      <c r="GT51">
        <v>0</v>
      </c>
      <c r="GU51" t="s">
        <v>3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HC51">
        <f t="shared" si="51"/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74</v>
      </c>
      <c r="F52" s="2" t="s">
        <v>56</v>
      </c>
      <c r="G52" s="2" t="s">
        <v>75</v>
      </c>
      <c r="H52" s="2" t="s">
        <v>58</v>
      </c>
      <c r="I52" s="2">
        <f>'1.Лок.смета.и.Акт'!E137</f>
        <v>1</v>
      </c>
      <c r="J52" s="2">
        <v>0</v>
      </c>
      <c r="K52" s="2"/>
      <c r="L52" s="2"/>
      <c r="M52" s="2"/>
      <c r="N52" s="2"/>
      <c r="O52" s="2">
        <f t="shared" si="14"/>
        <v>26680</v>
      </c>
      <c r="P52" s="2">
        <f t="shared" si="15"/>
        <v>26680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34708970</v>
      </c>
      <c r="AB52" s="2">
        <f t="shared" si="25"/>
        <v>26680</v>
      </c>
      <c r="AC52" s="2">
        <f t="shared" si="57"/>
        <v>26680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26680</v>
      </c>
      <c r="AL52" s="2">
        <v>26680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2"/>
        <v>26680</v>
      </c>
      <c r="CQ52" s="2">
        <f t="shared" si="33"/>
        <v>26680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58</v>
      </c>
      <c r="DW52" s="2" t="s">
        <v>59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60</v>
      </c>
      <c r="EH52" s="2">
        <v>0</v>
      </c>
      <c r="EI52" s="2" t="s">
        <v>3</v>
      </c>
      <c r="EJ52" s="2">
        <v>1</v>
      </c>
      <c r="EK52" s="2">
        <v>1100</v>
      </c>
      <c r="EL52" s="2" t="s">
        <v>61</v>
      </c>
      <c r="EM52" s="2" t="s">
        <v>62</v>
      </c>
      <c r="EN52" s="2"/>
      <c r="EO52" s="2" t="s">
        <v>3</v>
      </c>
      <c r="EP52" s="2"/>
      <c r="EQ52" s="2">
        <v>0</v>
      </c>
      <c r="ER52" s="2">
        <v>0</v>
      </c>
      <c r="ES52" s="2">
        <v>26680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76</v>
      </c>
      <c r="GB52" s="2"/>
      <c r="GC52" s="2"/>
      <c r="GD52" s="2">
        <v>1</v>
      </c>
      <c r="GE52" s="2"/>
      <c r="GF52" s="2">
        <v>-219277859</v>
      </c>
      <c r="GG52" s="2">
        <v>2</v>
      </c>
      <c r="GH52" s="2">
        <v>4</v>
      </c>
      <c r="GI52" s="2">
        <v>-2</v>
      </c>
      <c r="GJ52" s="2">
        <v>0</v>
      </c>
      <c r="GK52" s="2">
        <v>0</v>
      </c>
      <c r="GL52" s="2">
        <f t="shared" si="44"/>
        <v>0</v>
      </c>
      <c r="GM52" s="2">
        <f t="shared" si="45"/>
        <v>26680</v>
      </c>
      <c r="GN52" s="2">
        <f t="shared" si="46"/>
        <v>26680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>
        <f t="shared" si="51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74</v>
      </c>
      <c r="F53" t="str">
        <f>'1.Лок.смета.и.Акт'!B137</f>
        <v>Прайс-лист</v>
      </c>
      <c r="G53" t="str">
        <f>'1.Лок.смета.и.Акт'!C137</f>
        <v>Выключатель ВВ\TEL</v>
      </c>
      <c r="H53" t="s">
        <v>58</v>
      </c>
      <c r="I53">
        <f>'1.Лок.смета.и.Акт'!E137</f>
        <v>1</v>
      </c>
      <c r="J53">
        <v>0</v>
      </c>
      <c r="O53">
        <f t="shared" si="14"/>
        <v>200100</v>
      </c>
      <c r="P53">
        <f t="shared" si="15"/>
        <v>200100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34708971</v>
      </c>
      <c r="AB53">
        <f t="shared" si="25"/>
        <v>26680</v>
      </c>
      <c r="AC53">
        <f t="shared" si="57"/>
        <v>26680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26680</v>
      </c>
      <c r="AL53" s="51">
        <f>'1.Лок.смета.и.Акт'!F137</f>
        <v>26680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'1.Лок.смета.и.Акт'!J137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2"/>
        <v>200100</v>
      </c>
      <c r="CQ53">
        <f t="shared" si="33"/>
        <v>200100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58</v>
      </c>
      <c r="DW53" t="str">
        <f>'1.Лок.смета.и.Акт'!D137</f>
        <v>шт</v>
      </c>
      <c r="DX53">
        <v>1</v>
      </c>
      <c r="EE53">
        <v>32653538</v>
      </c>
      <c r="EF53">
        <v>20</v>
      </c>
      <c r="EG53" t="s">
        <v>60</v>
      </c>
      <c r="EH53">
        <v>0</v>
      </c>
      <c r="EI53" t="s">
        <v>3</v>
      </c>
      <c r="EJ53">
        <v>1</v>
      </c>
      <c r="EK53">
        <v>1100</v>
      </c>
      <c r="EL53" t="s">
        <v>61</v>
      </c>
      <c r="EM53" t="s">
        <v>62</v>
      </c>
      <c r="EO53" t="s">
        <v>3</v>
      </c>
      <c r="EQ53">
        <v>0</v>
      </c>
      <c r="ER53">
        <v>26680</v>
      </c>
      <c r="ES53" s="51">
        <f>'1.Лок.смета.и.Акт'!F137</f>
        <v>26680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200100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76</v>
      </c>
      <c r="GD53">
        <v>1</v>
      </c>
      <c r="GF53">
        <v>-219277859</v>
      </c>
      <c r="GG53">
        <v>2</v>
      </c>
      <c r="GH53">
        <v>3</v>
      </c>
      <c r="GI53">
        <v>4</v>
      </c>
      <c r="GJ53">
        <v>0</v>
      </c>
      <c r="GK53">
        <v>0</v>
      </c>
      <c r="GL53">
        <f t="shared" si="44"/>
        <v>0</v>
      </c>
      <c r="GM53">
        <f t="shared" si="45"/>
        <v>200100</v>
      </c>
      <c r="GN53">
        <f t="shared" si="46"/>
        <v>200100</v>
      </c>
      <c r="GO53">
        <f t="shared" si="47"/>
        <v>0</v>
      </c>
      <c r="GP53">
        <f t="shared" si="48"/>
        <v>0</v>
      </c>
      <c r="GR53">
        <v>1</v>
      </c>
      <c r="GS53">
        <v>1</v>
      </c>
      <c r="GT53">
        <v>0</v>
      </c>
      <c r="GU53" t="s">
        <v>3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HC53">
        <f t="shared" si="51"/>
        <v>0</v>
      </c>
      <c r="IK53">
        <v>0</v>
      </c>
    </row>
    <row r="55" spans="1:255" x14ac:dyDescent="0.2">
      <c r="A55" s="3">
        <v>51</v>
      </c>
      <c r="B55" s="3">
        <f>B20</f>
        <v>1</v>
      </c>
      <c r="C55" s="3">
        <f>A20</f>
        <v>3</v>
      </c>
      <c r="D55" s="3">
        <f>ROW(A20)</f>
        <v>20</v>
      </c>
      <c r="E55" s="3"/>
      <c r="F55" s="3" t="str">
        <f>IF(F20&lt;&gt;"",F20,"")</f>
        <v>Новая локальная смета</v>
      </c>
      <c r="G55" s="3" t="str">
        <f>IF(G20&lt;&gt;"",G20,"")</f>
        <v>Новая локальная смета</v>
      </c>
      <c r="H55" s="3">
        <v>0</v>
      </c>
      <c r="I55" s="3"/>
      <c r="J55" s="3"/>
      <c r="K55" s="3"/>
      <c r="L55" s="3"/>
      <c r="M55" s="3"/>
      <c r="N55" s="3"/>
      <c r="O55" s="3">
        <f t="shared" ref="O55:T55" si="58">ROUND(AB55,2)</f>
        <v>36353.82</v>
      </c>
      <c r="P55" s="3">
        <f t="shared" si="58"/>
        <v>34790.19</v>
      </c>
      <c r="Q55" s="3">
        <f t="shared" si="58"/>
        <v>567.55999999999995</v>
      </c>
      <c r="R55" s="3">
        <f t="shared" si="58"/>
        <v>83.15</v>
      </c>
      <c r="S55" s="3">
        <f t="shared" si="58"/>
        <v>996.07</v>
      </c>
      <c r="T55" s="3">
        <f t="shared" si="58"/>
        <v>0</v>
      </c>
      <c r="U55" s="3">
        <f>AH55</f>
        <v>96.34920000000001</v>
      </c>
      <c r="V55" s="3">
        <f>AI55</f>
        <v>8.4551999999999996</v>
      </c>
      <c r="W55" s="3">
        <f>ROUND(AJ55,2)</f>
        <v>0</v>
      </c>
      <c r="X55" s="3">
        <f>ROUND(AK55,2)</f>
        <v>921.07</v>
      </c>
      <c r="Y55" s="3">
        <f>ROUND(AL55,2)</f>
        <v>614.66</v>
      </c>
      <c r="Z55" s="3"/>
      <c r="AA55" s="3"/>
      <c r="AB55" s="3">
        <f>ROUND(SUMIF(AA24:AA53,"=34708970",O24:O53),2)</f>
        <v>36353.82</v>
      </c>
      <c r="AC55" s="3">
        <f>ROUND(SUMIF(AA24:AA53,"=34708970",P24:P53),2)</f>
        <v>34790.19</v>
      </c>
      <c r="AD55" s="3">
        <f>ROUND(SUMIF(AA24:AA53,"=34708970",Q24:Q53),2)</f>
        <v>567.55999999999995</v>
      </c>
      <c r="AE55" s="3">
        <f>ROUND(SUMIF(AA24:AA53,"=34708970",R24:R53),2)</f>
        <v>83.15</v>
      </c>
      <c r="AF55" s="3">
        <f>ROUND(SUMIF(AA24:AA53,"=34708970",S24:S53),2)</f>
        <v>996.07</v>
      </c>
      <c r="AG55" s="3">
        <f>ROUND(SUMIF(AA24:AA53,"=34708970",T24:T53),2)</f>
        <v>0</v>
      </c>
      <c r="AH55" s="3">
        <f>SUMIF(AA24:AA53,"=34708970",U24:U53)</f>
        <v>96.34920000000001</v>
      </c>
      <c r="AI55" s="3">
        <f>SUMIF(AA24:AA53,"=34708970",V24:V53)</f>
        <v>8.4551999999999996</v>
      </c>
      <c r="AJ55" s="3">
        <f>ROUND(SUMIF(AA24:AA53,"=34708970",W24:W53),2)</f>
        <v>0</v>
      </c>
      <c r="AK55" s="3">
        <f>ROUND(SUMIF(AA24:AA53,"=34708970",X24:X53),2)</f>
        <v>921.07</v>
      </c>
      <c r="AL55" s="3">
        <f>ROUND(SUMIF(AA24:AA53,"=34708970",Y24:Y53),2)</f>
        <v>614.66</v>
      </c>
      <c r="AM55" s="3"/>
      <c r="AN55" s="3"/>
      <c r="AO55" s="3">
        <f t="shared" ref="AO55:BC55" si="59">ROUND(BX55,2)</f>
        <v>0</v>
      </c>
      <c r="AP55" s="3">
        <f t="shared" si="59"/>
        <v>0</v>
      </c>
      <c r="AQ55" s="3">
        <f t="shared" si="59"/>
        <v>0</v>
      </c>
      <c r="AR55" s="3">
        <f t="shared" si="59"/>
        <v>37889.550000000003</v>
      </c>
      <c r="AS55" s="3">
        <f t="shared" si="59"/>
        <v>34790.160000000003</v>
      </c>
      <c r="AT55" s="3">
        <f t="shared" si="59"/>
        <v>2387.36</v>
      </c>
      <c r="AU55" s="3">
        <f t="shared" si="59"/>
        <v>712.03</v>
      </c>
      <c r="AV55" s="3">
        <f t="shared" si="59"/>
        <v>34790.19</v>
      </c>
      <c r="AW55" s="3">
        <f t="shared" si="59"/>
        <v>34790.19</v>
      </c>
      <c r="AX55" s="3">
        <f t="shared" si="59"/>
        <v>0</v>
      </c>
      <c r="AY55" s="3">
        <f t="shared" si="59"/>
        <v>34790.19</v>
      </c>
      <c r="AZ55" s="3">
        <f t="shared" si="59"/>
        <v>0</v>
      </c>
      <c r="BA55" s="3">
        <f t="shared" si="59"/>
        <v>0</v>
      </c>
      <c r="BB55" s="3">
        <f t="shared" si="59"/>
        <v>0</v>
      </c>
      <c r="BC55" s="3">
        <f t="shared" si="59"/>
        <v>0</v>
      </c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>
        <f>ROUND(SUMIF(AA24:AA53,"=34708970",FQ24:FQ53),2)</f>
        <v>0</v>
      </c>
      <c r="BY55" s="3">
        <f>ROUND(SUMIF(AA24:AA53,"=34708970",FR24:FR53),2)</f>
        <v>0</v>
      </c>
      <c r="BZ55" s="3">
        <f>ROUND(SUMIF(AA24:AA53,"=34708970",GL24:GL53),2)</f>
        <v>0</v>
      </c>
      <c r="CA55" s="3">
        <f>ROUND(SUMIF(AA24:AA53,"=34708970",GM24:GM53),2)</f>
        <v>37889.550000000003</v>
      </c>
      <c r="CB55" s="3">
        <f>ROUND(SUMIF(AA24:AA53,"=34708970",GN24:GN53),2)</f>
        <v>34790.160000000003</v>
      </c>
      <c r="CC55" s="3">
        <f>ROUND(SUMIF(AA24:AA53,"=34708970",GO24:GO53),2)</f>
        <v>2387.36</v>
      </c>
      <c r="CD55" s="3">
        <f>ROUND(SUMIF(AA24:AA53,"=34708970",GP24:GP53),2)</f>
        <v>712.03</v>
      </c>
      <c r="CE55" s="3">
        <f>AC55-BX55</f>
        <v>34790.19</v>
      </c>
      <c r="CF55" s="3">
        <f>AC55-BY55</f>
        <v>34790.19</v>
      </c>
      <c r="CG55" s="3">
        <f>BX55-BZ55</f>
        <v>0</v>
      </c>
      <c r="CH55" s="3">
        <f>AC55-BX55-BY55+BZ55</f>
        <v>34790.19</v>
      </c>
      <c r="CI55" s="3">
        <f>BY55-BZ55</f>
        <v>0</v>
      </c>
      <c r="CJ55" s="3">
        <f>ROUND(SUMIF(AA24:AA53,"=34708970",GX24:GX53),2)</f>
        <v>0</v>
      </c>
      <c r="CK55" s="3">
        <f>ROUND(SUMIF(AA24:AA53,"=34708970",GY24:GY53),2)</f>
        <v>0</v>
      </c>
      <c r="CL55" s="3">
        <f>ROUND(SUMIF(AA24:AA53,"=34708970",GZ24:GZ53),2)</f>
        <v>0</v>
      </c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4">
        <f t="shared" ref="DG55:DL55" si="60">ROUND(DT55,2)</f>
        <v>286249.07</v>
      </c>
      <c r="DH55" s="4">
        <f t="shared" si="60"/>
        <v>260926.46</v>
      </c>
      <c r="DI55" s="4">
        <f t="shared" si="60"/>
        <v>7094.56</v>
      </c>
      <c r="DJ55" s="4">
        <f t="shared" si="60"/>
        <v>1521.74</v>
      </c>
      <c r="DK55" s="4">
        <f t="shared" si="60"/>
        <v>18228.05</v>
      </c>
      <c r="DL55" s="4">
        <f t="shared" si="60"/>
        <v>0</v>
      </c>
      <c r="DM55" s="4">
        <f>DZ55</f>
        <v>96.34920000000001</v>
      </c>
      <c r="DN55" s="4">
        <f>EA55</f>
        <v>8.4551999999999996</v>
      </c>
      <c r="DO55" s="4">
        <f>ROUND(EB55,2)</f>
        <v>0</v>
      </c>
      <c r="DP55" s="4">
        <f>ROUND(EC55,2)</f>
        <v>14344.72</v>
      </c>
      <c r="DQ55" s="4">
        <f>ROUND(ED55,2)</f>
        <v>8998.66</v>
      </c>
      <c r="DR55" s="4"/>
      <c r="DS55" s="4"/>
      <c r="DT55" s="4">
        <f>ROUND(SUMIF(AA24:AA53,"=34708971",O24:O53),2)</f>
        <v>286249.07</v>
      </c>
      <c r="DU55" s="4">
        <f>ROUND(SUMIF(AA24:AA53,"=34708971",P24:P53),2)</f>
        <v>260926.46</v>
      </c>
      <c r="DV55" s="4">
        <f>ROUND(SUMIF(AA24:AA53,"=34708971",Q24:Q53),2)</f>
        <v>7094.56</v>
      </c>
      <c r="DW55" s="4">
        <f>ROUND(SUMIF(AA24:AA53,"=34708971",R24:R53),2)</f>
        <v>1521.74</v>
      </c>
      <c r="DX55" s="4">
        <f>ROUND(SUMIF(AA24:AA53,"=34708971",S24:S53),2)</f>
        <v>18228.05</v>
      </c>
      <c r="DY55" s="4">
        <f>ROUND(SUMIF(AA24:AA53,"=34708971",T24:T53),2)</f>
        <v>0</v>
      </c>
      <c r="DZ55" s="4">
        <f>SUMIF(AA24:AA53,"=34708971",U24:U53)</f>
        <v>96.34920000000001</v>
      </c>
      <c r="EA55" s="4">
        <f>SUMIF(AA24:AA53,"=34708971",V24:V53)</f>
        <v>8.4551999999999996</v>
      </c>
      <c r="EB55" s="4">
        <f>ROUND(SUMIF(AA24:AA53,"=34708971",W24:W53),2)</f>
        <v>0</v>
      </c>
      <c r="EC55" s="4">
        <f>ROUND(SUMIF(AA24:AA53,"=34708971",X24:X53),2)</f>
        <v>14344.72</v>
      </c>
      <c r="ED55" s="4">
        <f>ROUND(SUMIF(AA24:AA53,"=34708971",Y24:Y53),2)</f>
        <v>8998.66</v>
      </c>
      <c r="EE55" s="4"/>
      <c r="EF55" s="4"/>
      <c r="EG55" s="4">
        <f t="shared" ref="EG55:EU55" si="61">ROUND(FP55,2)</f>
        <v>0</v>
      </c>
      <c r="EH55" s="4">
        <f t="shared" si="61"/>
        <v>0</v>
      </c>
      <c r="EI55" s="4">
        <f t="shared" si="61"/>
        <v>0</v>
      </c>
      <c r="EJ55" s="4">
        <f t="shared" si="61"/>
        <v>309592.45</v>
      </c>
      <c r="EK55" s="4">
        <f t="shared" si="61"/>
        <v>260926.21</v>
      </c>
      <c r="EL55" s="4">
        <f t="shared" si="61"/>
        <v>36780.269999999997</v>
      </c>
      <c r="EM55" s="4">
        <f t="shared" si="61"/>
        <v>11885.97</v>
      </c>
      <c r="EN55" s="4">
        <f t="shared" si="61"/>
        <v>260926.46</v>
      </c>
      <c r="EO55" s="4">
        <f t="shared" si="61"/>
        <v>260926.46</v>
      </c>
      <c r="EP55" s="4">
        <f t="shared" si="61"/>
        <v>0</v>
      </c>
      <c r="EQ55" s="4">
        <f t="shared" si="61"/>
        <v>260926.46</v>
      </c>
      <c r="ER55" s="4">
        <f t="shared" si="61"/>
        <v>0</v>
      </c>
      <c r="ES55" s="4">
        <f t="shared" si="61"/>
        <v>0</v>
      </c>
      <c r="ET55" s="4">
        <f t="shared" si="61"/>
        <v>0</v>
      </c>
      <c r="EU55" s="4">
        <f t="shared" si="61"/>
        <v>0</v>
      </c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>
        <f>ROUND(SUMIF(AA24:AA53,"=34708971",FQ24:FQ53),2)</f>
        <v>0</v>
      </c>
      <c r="FQ55" s="4">
        <f>ROUND(SUMIF(AA24:AA53,"=34708971",FR24:FR53),2)</f>
        <v>0</v>
      </c>
      <c r="FR55" s="4">
        <f>ROUND(SUMIF(AA24:AA53,"=34708971",GL24:GL53),2)</f>
        <v>0</v>
      </c>
      <c r="FS55" s="4">
        <f>ROUND(SUMIF(AA24:AA53,"=34708971",GM24:GM53),2)</f>
        <v>309592.45</v>
      </c>
      <c r="FT55" s="4">
        <f>ROUND(SUMIF(AA24:AA53,"=34708971",GN24:GN53),2)</f>
        <v>260926.21</v>
      </c>
      <c r="FU55" s="4">
        <f>ROUND(SUMIF(AA24:AA53,"=34708971",GO24:GO53),2)</f>
        <v>36780.269999999997</v>
      </c>
      <c r="FV55" s="4">
        <f>ROUND(SUMIF(AA24:AA53,"=34708971",GP24:GP53),2)</f>
        <v>11885.97</v>
      </c>
      <c r="FW55" s="4">
        <f>DU55-FP55</f>
        <v>260926.46</v>
      </c>
      <c r="FX55" s="4">
        <f>DU55-FQ55</f>
        <v>260926.46</v>
      </c>
      <c r="FY55" s="4">
        <f>FP55-FR55</f>
        <v>0</v>
      </c>
      <c r="FZ55" s="4">
        <f>DU55-FP55-FQ55+FR55</f>
        <v>260926.46</v>
      </c>
      <c r="GA55" s="4">
        <f>FQ55-FR55</f>
        <v>0</v>
      </c>
      <c r="GB55" s="4">
        <f>ROUND(SUMIF(AA24:AA53,"=34708971",GX24:GX53),2)</f>
        <v>0</v>
      </c>
      <c r="GC55" s="4">
        <f>ROUND(SUMIF(AA24:AA53,"=34708971",GY24:GY53),2)</f>
        <v>0</v>
      </c>
      <c r="GD55" s="4">
        <f>ROUND(SUMIF(AA24:AA53,"=34708971",GZ24:GZ53),2)</f>
        <v>0</v>
      </c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>
        <v>0</v>
      </c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201</v>
      </c>
      <c r="F57" s="5">
        <f>ROUND(Source!O55,O57)</f>
        <v>36353.82</v>
      </c>
      <c r="G57" s="5" t="s">
        <v>77</v>
      </c>
      <c r="H57" s="5" t="s">
        <v>78</v>
      </c>
      <c r="I57" s="5"/>
      <c r="J57" s="5"/>
      <c r="K57" s="5">
        <v>201</v>
      </c>
      <c r="L57" s="5">
        <v>1</v>
      </c>
      <c r="M57" s="5">
        <v>3</v>
      </c>
      <c r="N57" s="5" t="s">
        <v>3</v>
      </c>
      <c r="O57" s="5">
        <v>2</v>
      </c>
      <c r="P57" s="5">
        <f>ROUND(Source!DG55,O57)</f>
        <v>286249.07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202</v>
      </c>
      <c r="F58" s="5">
        <f>ROUND(Source!P55,O58)</f>
        <v>34790.19</v>
      </c>
      <c r="G58" s="5" t="s">
        <v>79</v>
      </c>
      <c r="H58" s="5" t="s">
        <v>80</v>
      </c>
      <c r="I58" s="5"/>
      <c r="J58" s="5"/>
      <c r="K58" s="5">
        <v>202</v>
      </c>
      <c r="L58" s="5">
        <v>2</v>
      </c>
      <c r="M58" s="5">
        <v>3</v>
      </c>
      <c r="N58" s="5" t="s">
        <v>3</v>
      </c>
      <c r="O58" s="5">
        <v>2</v>
      </c>
      <c r="P58" s="5">
        <f>ROUND(Source!DH55,O58)</f>
        <v>260926.46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222</v>
      </c>
      <c r="F59" s="5">
        <f>ROUND(Source!AO55,O59)</f>
        <v>0</v>
      </c>
      <c r="G59" s="5" t="s">
        <v>81</v>
      </c>
      <c r="H59" s="5" t="s">
        <v>82</v>
      </c>
      <c r="I59" s="5"/>
      <c r="J59" s="5"/>
      <c r="K59" s="5">
        <v>222</v>
      </c>
      <c r="L59" s="5">
        <v>3</v>
      </c>
      <c r="M59" s="5">
        <v>3</v>
      </c>
      <c r="N59" s="5" t="s">
        <v>3</v>
      </c>
      <c r="O59" s="5">
        <v>2</v>
      </c>
      <c r="P59" s="5">
        <f>ROUND(Source!EG55,O59)</f>
        <v>0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225</v>
      </c>
      <c r="F60" s="5">
        <f>ROUND(Source!AV55,O60)</f>
        <v>34790.19</v>
      </c>
      <c r="G60" s="5" t="s">
        <v>83</v>
      </c>
      <c r="H60" s="5" t="s">
        <v>84</v>
      </c>
      <c r="I60" s="5"/>
      <c r="J60" s="5"/>
      <c r="K60" s="5">
        <v>225</v>
      </c>
      <c r="L60" s="5">
        <v>4</v>
      </c>
      <c r="M60" s="5">
        <v>3</v>
      </c>
      <c r="N60" s="5" t="s">
        <v>3</v>
      </c>
      <c r="O60" s="5">
        <v>2</v>
      </c>
      <c r="P60" s="5">
        <f>ROUND(Source!EN55,O60)</f>
        <v>260926.46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226</v>
      </c>
      <c r="F61" s="5">
        <f>ROUND(Source!AW55,O61)</f>
        <v>34790.19</v>
      </c>
      <c r="G61" s="5" t="s">
        <v>85</v>
      </c>
      <c r="H61" s="5" t="s">
        <v>86</v>
      </c>
      <c r="I61" s="5"/>
      <c r="J61" s="5"/>
      <c r="K61" s="5">
        <v>226</v>
      </c>
      <c r="L61" s="5">
        <v>5</v>
      </c>
      <c r="M61" s="5">
        <v>3</v>
      </c>
      <c r="N61" s="5" t="s">
        <v>3</v>
      </c>
      <c r="O61" s="5">
        <v>2</v>
      </c>
      <c r="P61" s="5">
        <f>ROUND(Source!EO55,O61)</f>
        <v>260926.46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227</v>
      </c>
      <c r="F62" s="5">
        <f>ROUND(Source!AX55,O62)</f>
        <v>0</v>
      </c>
      <c r="G62" s="5" t="s">
        <v>87</v>
      </c>
      <c r="H62" s="5" t="s">
        <v>88</v>
      </c>
      <c r="I62" s="5"/>
      <c r="J62" s="5"/>
      <c r="K62" s="5">
        <v>227</v>
      </c>
      <c r="L62" s="5">
        <v>6</v>
      </c>
      <c r="M62" s="5">
        <v>3</v>
      </c>
      <c r="N62" s="5" t="s">
        <v>3</v>
      </c>
      <c r="O62" s="5">
        <v>2</v>
      </c>
      <c r="P62" s="5">
        <f>ROUND(Source!EP55,O62)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228</v>
      </c>
      <c r="F63" s="5">
        <f>ROUND(Source!AY55,O63)</f>
        <v>34790.19</v>
      </c>
      <c r="G63" s="5" t="s">
        <v>89</v>
      </c>
      <c r="H63" s="5" t="s">
        <v>90</v>
      </c>
      <c r="I63" s="5"/>
      <c r="J63" s="5"/>
      <c r="K63" s="5">
        <v>228</v>
      </c>
      <c r="L63" s="5">
        <v>7</v>
      </c>
      <c r="M63" s="5">
        <v>3</v>
      </c>
      <c r="N63" s="5" t="s">
        <v>3</v>
      </c>
      <c r="O63" s="5">
        <v>2</v>
      </c>
      <c r="P63" s="5">
        <f>ROUND(Source!EQ55,O63)</f>
        <v>260926.46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216</v>
      </c>
      <c r="F64" s="5">
        <f>ROUND(Source!AP55,O64)</f>
        <v>0</v>
      </c>
      <c r="G64" s="5" t="s">
        <v>91</v>
      </c>
      <c r="H64" s="5" t="s">
        <v>92</v>
      </c>
      <c r="I64" s="5"/>
      <c r="J64" s="5"/>
      <c r="K64" s="5">
        <v>216</v>
      </c>
      <c r="L64" s="5">
        <v>8</v>
      </c>
      <c r="M64" s="5">
        <v>3</v>
      </c>
      <c r="N64" s="5" t="s">
        <v>3</v>
      </c>
      <c r="O64" s="5">
        <v>2</v>
      </c>
      <c r="P64" s="5">
        <f>ROUND(Source!EH55,O64)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223</v>
      </c>
      <c r="F65" s="5">
        <f>ROUND(Source!AQ55,O65)</f>
        <v>0</v>
      </c>
      <c r="G65" s="5" t="s">
        <v>93</v>
      </c>
      <c r="H65" s="5" t="s">
        <v>94</v>
      </c>
      <c r="I65" s="5"/>
      <c r="J65" s="5"/>
      <c r="K65" s="5">
        <v>223</v>
      </c>
      <c r="L65" s="5">
        <v>9</v>
      </c>
      <c r="M65" s="5">
        <v>3</v>
      </c>
      <c r="N65" s="5" t="s">
        <v>3</v>
      </c>
      <c r="O65" s="5">
        <v>2</v>
      </c>
      <c r="P65" s="5">
        <f>ROUND(Source!EI55,O65)</f>
        <v>0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229</v>
      </c>
      <c r="F66" s="5">
        <f>ROUND(Source!AZ55,O66)</f>
        <v>0</v>
      </c>
      <c r="G66" s="5" t="s">
        <v>95</v>
      </c>
      <c r="H66" s="5" t="s">
        <v>96</v>
      </c>
      <c r="I66" s="5"/>
      <c r="J66" s="5"/>
      <c r="K66" s="5">
        <v>229</v>
      </c>
      <c r="L66" s="5">
        <v>10</v>
      </c>
      <c r="M66" s="5">
        <v>3</v>
      </c>
      <c r="N66" s="5" t="s">
        <v>3</v>
      </c>
      <c r="O66" s="5">
        <v>2</v>
      </c>
      <c r="P66" s="5">
        <f>ROUND(Source!ER55,O66)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203</v>
      </c>
      <c r="F67" s="5">
        <f>ROUND(Source!Q55,O67)</f>
        <v>567.55999999999995</v>
      </c>
      <c r="G67" s="5" t="s">
        <v>97</v>
      </c>
      <c r="H67" s="5" t="s">
        <v>98</v>
      </c>
      <c r="I67" s="5"/>
      <c r="J67" s="5"/>
      <c r="K67" s="5">
        <v>203</v>
      </c>
      <c r="L67" s="5">
        <v>11</v>
      </c>
      <c r="M67" s="5">
        <v>3</v>
      </c>
      <c r="N67" s="5" t="s">
        <v>3</v>
      </c>
      <c r="O67" s="5">
        <v>2</v>
      </c>
      <c r="P67" s="5">
        <f>ROUND(Source!DI55,O67)</f>
        <v>7094.56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231</v>
      </c>
      <c r="F68" s="5">
        <f>ROUND(Source!BB55,O68)</f>
        <v>0</v>
      </c>
      <c r="G68" s="5" t="s">
        <v>99</v>
      </c>
      <c r="H68" s="5" t="s">
        <v>100</v>
      </c>
      <c r="I68" s="5"/>
      <c r="J68" s="5"/>
      <c r="K68" s="5">
        <v>231</v>
      </c>
      <c r="L68" s="5">
        <v>12</v>
      </c>
      <c r="M68" s="5">
        <v>3</v>
      </c>
      <c r="N68" s="5" t="s">
        <v>3</v>
      </c>
      <c r="O68" s="5">
        <v>2</v>
      </c>
      <c r="P68" s="5">
        <f>ROUND(Source!ET55,O68)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204</v>
      </c>
      <c r="F69" s="5">
        <f>ROUND(Source!R55,O69)</f>
        <v>83.15</v>
      </c>
      <c r="G69" s="5" t="s">
        <v>101</v>
      </c>
      <c r="H69" s="5" t="s">
        <v>102</v>
      </c>
      <c r="I69" s="5"/>
      <c r="J69" s="5"/>
      <c r="K69" s="5">
        <v>204</v>
      </c>
      <c r="L69" s="5">
        <v>13</v>
      </c>
      <c r="M69" s="5">
        <v>3</v>
      </c>
      <c r="N69" s="5" t="s">
        <v>3</v>
      </c>
      <c r="O69" s="5">
        <v>2</v>
      </c>
      <c r="P69" s="5">
        <f>ROUND(Source!DJ55,O69)</f>
        <v>1521.74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205</v>
      </c>
      <c r="F70" s="5">
        <f>ROUND(Source!S55,O70)</f>
        <v>996.07</v>
      </c>
      <c r="G70" s="5" t="s">
        <v>103</v>
      </c>
      <c r="H70" s="5" t="s">
        <v>104</v>
      </c>
      <c r="I70" s="5"/>
      <c r="J70" s="5"/>
      <c r="K70" s="5">
        <v>205</v>
      </c>
      <c r="L70" s="5">
        <v>14</v>
      </c>
      <c r="M70" s="5">
        <v>3</v>
      </c>
      <c r="N70" s="5" t="s">
        <v>3</v>
      </c>
      <c r="O70" s="5">
        <v>2</v>
      </c>
      <c r="P70" s="5">
        <f>ROUND(Source!DK55,O70)</f>
        <v>18228.05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232</v>
      </c>
      <c r="F71" s="5">
        <f>ROUND(Source!BC55,O71)</f>
        <v>0</v>
      </c>
      <c r="G71" s="5" t="s">
        <v>105</v>
      </c>
      <c r="H71" s="5" t="s">
        <v>106</v>
      </c>
      <c r="I71" s="5"/>
      <c r="J71" s="5"/>
      <c r="K71" s="5">
        <v>232</v>
      </c>
      <c r="L71" s="5">
        <v>15</v>
      </c>
      <c r="M71" s="5">
        <v>3</v>
      </c>
      <c r="N71" s="5" t="s">
        <v>3</v>
      </c>
      <c r="O71" s="5">
        <v>2</v>
      </c>
      <c r="P71" s="5">
        <f>ROUND(Source!EU55,O71)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214</v>
      </c>
      <c r="F72" s="5">
        <f>ROUND(Source!AS55,O72)</f>
        <v>34790.160000000003</v>
      </c>
      <c r="G72" s="5" t="s">
        <v>107</v>
      </c>
      <c r="H72" s="5" t="s">
        <v>108</v>
      </c>
      <c r="I72" s="5"/>
      <c r="J72" s="5"/>
      <c r="K72" s="5">
        <v>214</v>
      </c>
      <c r="L72" s="5">
        <v>16</v>
      </c>
      <c r="M72" s="5">
        <v>3</v>
      </c>
      <c r="N72" s="5" t="s">
        <v>3</v>
      </c>
      <c r="O72" s="5">
        <v>2</v>
      </c>
      <c r="P72" s="5">
        <f>ROUND(Source!EK55,O72)</f>
        <v>260926.21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215</v>
      </c>
      <c r="F73" s="5">
        <f>ROUND(Source!AT55,O73)</f>
        <v>2387.36</v>
      </c>
      <c r="G73" s="5" t="s">
        <v>109</v>
      </c>
      <c r="H73" s="5" t="s">
        <v>110</v>
      </c>
      <c r="I73" s="5"/>
      <c r="J73" s="5"/>
      <c r="K73" s="5">
        <v>215</v>
      </c>
      <c r="L73" s="5">
        <v>17</v>
      </c>
      <c r="M73" s="5">
        <v>3</v>
      </c>
      <c r="N73" s="5" t="s">
        <v>3</v>
      </c>
      <c r="O73" s="5">
        <v>2</v>
      </c>
      <c r="P73" s="5">
        <f>ROUND(Source!EL55,O73)</f>
        <v>36780.269999999997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217</v>
      </c>
      <c r="F74" s="5">
        <f>ROUND(Source!AU55,O74)</f>
        <v>712.03</v>
      </c>
      <c r="G74" s="5" t="s">
        <v>111</v>
      </c>
      <c r="H74" s="5" t="s">
        <v>112</v>
      </c>
      <c r="I74" s="5"/>
      <c r="J74" s="5"/>
      <c r="K74" s="5">
        <v>217</v>
      </c>
      <c r="L74" s="5">
        <v>18</v>
      </c>
      <c r="M74" s="5">
        <v>3</v>
      </c>
      <c r="N74" s="5" t="s">
        <v>3</v>
      </c>
      <c r="O74" s="5">
        <v>2</v>
      </c>
      <c r="P74" s="5">
        <f>ROUND(Source!EM55,O74)</f>
        <v>11885.97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230</v>
      </c>
      <c r="F75" s="5">
        <f>ROUND(Source!BA55,O75)</f>
        <v>0</v>
      </c>
      <c r="G75" s="5" t="s">
        <v>113</v>
      </c>
      <c r="H75" s="5" t="s">
        <v>114</v>
      </c>
      <c r="I75" s="5"/>
      <c r="J75" s="5"/>
      <c r="K75" s="5">
        <v>230</v>
      </c>
      <c r="L75" s="5">
        <v>19</v>
      </c>
      <c r="M75" s="5">
        <v>3</v>
      </c>
      <c r="N75" s="5" t="s">
        <v>3</v>
      </c>
      <c r="O75" s="5">
        <v>2</v>
      </c>
      <c r="P75" s="5">
        <f>ROUND(Source!ES55,O75)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206</v>
      </c>
      <c r="F76" s="5">
        <f>ROUND(Source!T55,O76)</f>
        <v>0</v>
      </c>
      <c r="G76" s="5" t="s">
        <v>115</v>
      </c>
      <c r="H76" s="5" t="s">
        <v>116</v>
      </c>
      <c r="I76" s="5"/>
      <c r="J76" s="5"/>
      <c r="K76" s="5">
        <v>206</v>
      </c>
      <c r="L76" s="5">
        <v>20</v>
      </c>
      <c r="M76" s="5">
        <v>3</v>
      </c>
      <c r="N76" s="5" t="s">
        <v>3</v>
      </c>
      <c r="O76" s="5">
        <v>2</v>
      </c>
      <c r="P76" s="5">
        <f>ROUND(Source!DL55,O76)</f>
        <v>0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207</v>
      </c>
      <c r="F77" s="5">
        <f>Source!U55</f>
        <v>96.34920000000001</v>
      </c>
      <c r="G77" s="5" t="s">
        <v>117</v>
      </c>
      <c r="H77" s="5" t="s">
        <v>118</v>
      </c>
      <c r="I77" s="5"/>
      <c r="J77" s="5"/>
      <c r="K77" s="5">
        <v>207</v>
      </c>
      <c r="L77" s="5">
        <v>21</v>
      </c>
      <c r="M77" s="5">
        <v>3</v>
      </c>
      <c r="N77" s="5" t="s">
        <v>3</v>
      </c>
      <c r="O77" s="5">
        <v>-1</v>
      </c>
      <c r="P77" s="5">
        <f>Source!DM55</f>
        <v>96.34920000000001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208</v>
      </c>
      <c r="F78" s="5">
        <f>Source!V55</f>
        <v>8.4551999999999996</v>
      </c>
      <c r="G78" s="5" t="s">
        <v>119</v>
      </c>
      <c r="H78" s="5" t="s">
        <v>120</v>
      </c>
      <c r="I78" s="5"/>
      <c r="J78" s="5"/>
      <c r="K78" s="5">
        <v>208</v>
      </c>
      <c r="L78" s="5">
        <v>22</v>
      </c>
      <c r="M78" s="5">
        <v>3</v>
      </c>
      <c r="N78" s="5" t="s">
        <v>3</v>
      </c>
      <c r="O78" s="5">
        <v>-1</v>
      </c>
      <c r="P78" s="5">
        <f>Source!DN55</f>
        <v>8.4551999999999996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209</v>
      </c>
      <c r="F79" s="5">
        <f>ROUND(Source!W55,O79)</f>
        <v>0</v>
      </c>
      <c r="G79" s="5" t="s">
        <v>121</v>
      </c>
      <c r="H79" s="5" t="s">
        <v>122</v>
      </c>
      <c r="I79" s="5"/>
      <c r="J79" s="5"/>
      <c r="K79" s="5">
        <v>209</v>
      </c>
      <c r="L79" s="5">
        <v>23</v>
      </c>
      <c r="M79" s="5">
        <v>3</v>
      </c>
      <c r="N79" s="5" t="s">
        <v>3</v>
      </c>
      <c r="O79" s="5">
        <v>2</v>
      </c>
      <c r="P79" s="5">
        <f>ROUND(Source!DO55,O79)</f>
        <v>0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210</v>
      </c>
      <c r="F80" s="5">
        <f>ROUND(Source!X55,O80)</f>
        <v>921.07</v>
      </c>
      <c r="G80" s="5" t="s">
        <v>123</v>
      </c>
      <c r="H80" s="5" t="s">
        <v>124</v>
      </c>
      <c r="I80" s="5"/>
      <c r="J80" s="5"/>
      <c r="K80" s="5">
        <v>210</v>
      </c>
      <c r="L80" s="5">
        <v>24</v>
      </c>
      <c r="M80" s="5">
        <v>3</v>
      </c>
      <c r="N80" s="5" t="s">
        <v>3</v>
      </c>
      <c r="O80" s="5">
        <v>2</v>
      </c>
      <c r="P80" s="5">
        <f>ROUND(Source!DP55,O80)</f>
        <v>14344.72</v>
      </c>
      <c r="Q80" s="5"/>
      <c r="R80" s="5"/>
      <c r="S80" s="5"/>
      <c r="T80" s="5"/>
      <c r="U80" s="5"/>
      <c r="V80" s="5"/>
      <c r="W80" s="5"/>
    </row>
    <row r="81" spans="1:206" x14ac:dyDescent="0.2">
      <c r="A81" s="5">
        <v>50</v>
      </c>
      <c r="B81" s="5">
        <v>0</v>
      </c>
      <c r="C81" s="5">
        <v>0</v>
      </c>
      <c r="D81" s="5">
        <v>1</v>
      </c>
      <c r="E81" s="5">
        <v>211</v>
      </c>
      <c r="F81" s="5">
        <f>ROUND(Source!Y55,O81)</f>
        <v>614.66</v>
      </c>
      <c r="G81" s="5" t="s">
        <v>125</v>
      </c>
      <c r="H81" s="5" t="s">
        <v>126</v>
      </c>
      <c r="I81" s="5"/>
      <c r="J81" s="5"/>
      <c r="K81" s="5">
        <v>211</v>
      </c>
      <c r="L81" s="5">
        <v>25</v>
      </c>
      <c r="M81" s="5">
        <v>3</v>
      </c>
      <c r="N81" s="5" t="s">
        <v>3</v>
      </c>
      <c r="O81" s="5">
        <v>2</v>
      </c>
      <c r="P81" s="5">
        <f>ROUND(Source!DQ55,O81)</f>
        <v>8998.66</v>
      </c>
      <c r="Q81" s="5"/>
      <c r="R81" s="5"/>
      <c r="S81" s="5"/>
      <c r="T81" s="5"/>
      <c r="U81" s="5"/>
      <c r="V81" s="5"/>
      <c r="W81" s="5"/>
    </row>
    <row r="82" spans="1:206" x14ac:dyDescent="0.2">
      <c r="A82" s="5">
        <v>50</v>
      </c>
      <c r="B82" s="5">
        <v>0</v>
      </c>
      <c r="C82" s="5">
        <v>0</v>
      </c>
      <c r="D82" s="5">
        <v>1</v>
      </c>
      <c r="E82" s="5">
        <v>224</v>
      </c>
      <c r="F82" s="5">
        <f>ROUND(Source!AR55,O82)</f>
        <v>37889.550000000003</v>
      </c>
      <c r="G82" s="5" t="s">
        <v>127</v>
      </c>
      <c r="H82" s="5" t="s">
        <v>128</v>
      </c>
      <c r="I82" s="5"/>
      <c r="J82" s="5"/>
      <c r="K82" s="5">
        <v>224</v>
      </c>
      <c r="L82" s="5">
        <v>26</v>
      </c>
      <c r="M82" s="5">
        <v>3</v>
      </c>
      <c r="N82" s="5" t="s">
        <v>3</v>
      </c>
      <c r="O82" s="5">
        <v>2</v>
      </c>
      <c r="P82" s="5">
        <f>ROUND(Source!EJ55,O82)</f>
        <v>309592.45</v>
      </c>
      <c r="Q82" s="5"/>
      <c r="R82" s="5"/>
      <c r="S82" s="5"/>
      <c r="T82" s="5"/>
      <c r="U82" s="5"/>
      <c r="V82" s="5"/>
      <c r="W82" s="5"/>
    </row>
    <row r="84" spans="1:206" x14ac:dyDescent="0.2">
      <c r="A84" s="3">
        <v>51</v>
      </c>
      <c r="B84" s="3">
        <f>B12</f>
        <v>147</v>
      </c>
      <c r="C84" s="3">
        <f>A12</f>
        <v>1</v>
      </c>
      <c r="D84" s="3">
        <f>ROW(A12)</f>
        <v>12</v>
      </c>
      <c r="E84" s="3"/>
      <c r="F84" s="3" t="str">
        <f>IF(F12&lt;&gt;"",F12,"")</f>
        <v/>
      </c>
      <c r="G84" s="3" t="str">
        <f>IF(G12&lt;&gt;"",G12,"")</f>
        <v>Техническое перевооружение ТП,РП. Замена оборудования РУ 6/10 кВ. КСО 298</v>
      </c>
      <c r="H84" s="3">
        <v>0</v>
      </c>
      <c r="I84" s="3"/>
      <c r="J84" s="3"/>
      <c r="K84" s="3"/>
      <c r="L84" s="3"/>
      <c r="M84" s="3"/>
      <c r="N84" s="3"/>
      <c r="O84" s="3">
        <f t="shared" ref="O84:T84" si="62">ROUND(O55,2)</f>
        <v>36353.82</v>
      </c>
      <c r="P84" s="3">
        <f t="shared" si="62"/>
        <v>34790.19</v>
      </c>
      <c r="Q84" s="3">
        <f t="shared" si="62"/>
        <v>567.55999999999995</v>
      </c>
      <c r="R84" s="3">
        <f t="shared" si="62"/>
        <v>83.15</v>
      </c>
      <c r="S84" s="3">
        <f t="shared" si="62"/>
        <v>996.07</v>
      </c>
      <c r="T84" s="3">
        <f t="shared" si="62"/>
        <v>0</v>
      </c>
      <c r="U84" s="3">
        <f>U55</f>
        <v>96.34920000000001</v>
      </c>
      <c r="V84" s="3">
        <f>V55</f>
        <v>8.4551999999999996</v>
      </c>
      <c r="W84" s="3">
        <f>ROUND(W55,2)</f>
        <v>0</v>
      </c>
      <c r="X84" s="3">
        <f>ROUND(X55,2)</f>
        <v>921.07</v>
      </c>
      <c r="Y84" s="3">
        <f>ROUND(Y55,2)</f>
        <v>614.66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>
        <f t="shared" ref="AO84:BC84" si="63">ROUND(AO55,2)</f>
        <v>0</v>
      </c>
      <c r="AP84" s="3">
        <f t="shared" si="63"/>
        <v>0</v>
      </c>
      <c r="AQ84" s="3">
        <f t="shared" si="63"/>
        <v>0</v>
      </c>
      <c r="AR84" s="3">
        <f t="shared" si="63"/>
        <v>37889.550000000003</v>
      </c>
      <c r="AS84" s="3">
        <f t="shared" si="63"/>
        <v>34790.160000000003</v>
      </c>
      <c r="AT84" s="3">
        <f t="shared" si="63"/>
        <v>2387.36</v>
      </c>
      <c r="AU84" s="3">
        <f t="shared" si="63"/>
        <v>712.03</v>
      </c>
      <c r="AV84" s="3">
        <f t="shared" si="63"/>
        <v>34790.19</v>
      </c>
      <c r="AW84" s="3">
        <f t="shared" si="63"/>
        <v>34790.19</v>
      </c>
      <c r="AX84" s="3">
        <f t="shared" si="63"/>
        <v>0</v>
      </c>
      <c r="AY84" s="3">
        <f t="shared" si="63"/>
        <v>34790.19</v>
      </c>
      <c r="AZ84" s="3">
        <f t="shared" si="63"/>
        <v>0</v>
      </c>
      <c r="BA84" s="3">
        <f t="shared" si="63"/>
        <v>0</v>
      </c>
      <c r="BB84" s="3">
        <f t="shared" si="63"/>
        <v>0</v>
      </c>
      <c r="BC84" s="3">
        <f t="shared" si="63"/>
        <v>0</v>
      </c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4">
        <f t="shared" ref="DG84:DL84" si="64">ROUND(DG55,2)</f>
        <v>286249.07</v>
      </c>
      <c r="DH84" s="4">
        <f t="shared" si="64"/>
        <v>260926.46</v>
      </c>
      <c r="DI84" s="4">
        <f t="shared" si="64"/>
        <v>7094.56</v>
      </c>
      <c r="DJ84" s="4">
        <f t="shared" si="64"/>
        <v>1521.74</v>
      </c>
      <c r="DK84" s="4">
        <f t="shared" si="64"/>
        <v>18228.05</v>
      </c>
      <c r="DL84" s="4">
        <f t="shared" si="64"/>
        <v>0</v>
      </c>
      <c r="DM84" s="4">
        <f>DM55</f>
        <v>96.34920000000001</v>
      </c>
      <c r="DN84" s="4">
        <f>DN55</f>
        <v>8.4551999999999996</v>
      </c>
      <c r="DO84" s="4">
        <f>ROUND(DO55,2)</f>
        <v>0</v>
      </c>
      <c r="DP84" s="4">
        <f>ROUND(DP55,2)</f>
        <v>14344.72</v>
      </c>
      <c r="DQ84" s="4">
        <f>ROUND(DQ55,2)</f>
        <v>8998.66</v>
      </c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>
        <f t="shared" ref="EG84:EU84" si="65">ROUND(EG55,2)</f>
        <v>0</v>
      </c>
      <c r="EH84" s="4">
        <f t="shared" si="65"/>
        <v>0</v>
      </c>
      <c r="EI84" s="4">
        <f t="shared" si="65"/>
        <v>0</v>
      </c>
      <c r="EJ84" s="4">
        <f t="shared" si="65"/>
        <v>309592.45</v>
      </c>
      <c r="EK84" s="4">
        <f t="shared" si="65"/>
        <v>260926.21</v>
      </c>
      <c r="EL84" s="4">
        <f t="shared" si="65"/>
        <v>36780.269999999997</v>
      </c>
      <c r="EM84" s="4">
        <f t="shared" si="65"/>
        <v>11885.97</v>
      </c>
      <c r="EN84" s="4">
        <f t="shared" si="65"/>
        <v>260926.46</v>
      </c>
      <c r="EO84" s="4">
        <f t="shared" si="65"/>
        <v>260926.46</v>
      </c>
      <c r="EP84" s="4">
        <f t="shared" si="65"/>
        <v>0</v>
      </c>
      <c r="EQ84" s="4">
        <f t="shared" si="65"/>
        <v>260926.46</v>
      </c>
      <c r="ER84" s="4">
        <f t="shared" si="65"/>
        <v>0</v>
      </c>
      <c r="ES84" s="4">
        <f t="shared" si="65"/>
        <v>0</v>
      </c>
      <c r="ET84" s="4">
        <f t="shared" si="65"/>
        <v>0</v>
      </c>
      <c r="EU84" s="4">
        <f t="shared" si="65"/>
        <v>0</v>
      </c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>
        <v>0</v>
      </c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201</v>
      </c>
      <c r="F86" s="5">
        <f>ROUND(Source!O84,O86)</f>
        <v>36353.82</v>
      </c>
      <c r="G86" s="5" t="s">
        <v>77</v>
      </c>
      <c r="H86" s="5" t="s">
        <v>78</v>
      </c>
      <c r="I86" s="5"/>
      <c r="J86" s="5"/>
      <c r="K86" s="5">
        <v>201</v>
      </c>
      <c r="L86" s="5">
        <v>1</v>
      </c>
      <c r="M86" s="5">
        <v>3</v>
      </c>
      <c r="N86" s="5" t="s">
        <v>3</v>
      </c>
      <c r="O86" s="5">
        <v>2</v>
      </c>
      <c r="P86" s="5">
        <f>ROUND(Source!DG84,O86)</f>
        <v>286249.07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202</v>
      </c>
      <c r="F87" s="5">
        <f>ROUND(Source!P84,O87)</f>
        <v>34790.19</v>
      </c>
      <c r="G87" s="5" t="s">
        <v>79</v>
      </c>
      <c r="H87" s="5" t="s">
        <v>80</v>
      </c>
      <c r="I87" s="5"/>
      <c r="J87" s="5"/>
      <c r="K87" s="5">
        <v>202</v>
      </c>
      <c r="L87" s="5">
        <v>2</v>
      </c>
      <c r="M87" s="5">
        <v>3</v>
      </c>
      <c r="N87" s="5" t="s">
        <v>3</v>
      </c>
      <c r="O87" s="5">
        <v>2</v>
      </c>
      <c r="P87" s="5">
        <f>ROUND(Source!DH84,O87)</f>
        <v>260926.46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222</v>
      </c>
      <c r="F88" s="5">
        <f>ROUND(Source!AO84,O88)</f>
        <v>0</v>
      </c>
      <c r="G88" s="5" t="s">
        <v>81</v>
      </c>
      <c r="H88" s="5" t="s">
        <v>82</v>
      </c>
      <c r="I88" s="5"/>
      <c r="J88" s="5"/>
      <c r="K88" s="5">
        <v>222</v>
      </c>
      <c r="L88" s="5">
        <v>3</v>
      </c>
      <c r="M88" s="5">
        <v>3</v>
      </c>
      <c r="N88" s="5" t="s">
        <v>3</v>
      </c>
      <c r="O88" s="5">
        <v>2</v>
      </c>
      <c r="P88" s="5">
        <f>ROUND(Source!EG84,O88)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225</v>
      </c>
      <c r="F89" s="5">
        <f>ROUND(Source!AV84,O89)</f>
        <v>34790.19</v>
      </c>
      <c r="G89" s="5" t="s">
        <v>83</v>
      </c>
      <c r="H89" s="5" t="s">
        <v>84</v>
      </c>
      <c r="I89" s="5"/>
      <c r="J89" s="5"/>
      <c r="K89" s="5">
        <v>225</v>
      </c>
      <c r="L89" s="5">
        <v>4</v>
      </c>
      <c r="M89" s="5">
        <v>3</v>
      </c>
      <c r="N89" s="5" t="s">
        <v>3</v>
      </c>
      <c r="O89" s="5">
        <v>2</v>
      </c>
      <c r="P89" s="5">
        <f>ROUND(Source!EN84,O89)</f>
        <v>260926.46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226</v>
      </c>
      <c r="F90" s="5">
        <f>ROUND(Source!AW84,O90)</f>
        <v>34790.19</v>
      </c>
      <c r="G90" s="5" t="s">
        <v>85</v>
      </c>
      <c r="H90" s="5" t="s">
        <v>86</v>
      </c>
      <c r="I90" s="5"/>
      <c r="J90" s="5"/>
      <c r="K90" s="5">
        <v>226</v>
      </c>
      <c r="L90" s="5">
        <v>5</v>
      </c>
      <c r="M90" s="5">
        <v>3</v>
      </c>
      <c r="N90" s="5" t="s">
        <v>3</v>
      </c>
      <c r="O90" s="5">
        <v>2</v>
      </c>
      <c r="P90" s="5">
        <f>ROUND(Source!EO84,O90)</f>
        <v>260926.46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227</v>
      </c>
      <c r="F91" s="5">
        <f>ROUND(Source!AX84,O91)</f>
        <v>0</v>
      </c>
      <c r="G91" s="5" t="s">
        <v>87</v>
      </c>
      <c r="H91" s="5" t="s">
        <v>88</v>
      </c>
      <c r="I91" s="5"/>
      <c r="J91" s="5"/>
      <c r="K91" s="5">
        <v>227</v>
      </c>
      <c r="L91" s="5">
        <v>6</v>
      </c>
      <c r="M91" s="5">
        <v>3</v>
      </c>
      <c r="N91" s="5" t="s">
        <v>3</v>
      </c>
      <c r="O91" s="5">
        <v>2</v>
      </c>
      <c r="P91" s="5">
        <f>ROUND(Source!EP84,O91)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228</v>
      </c>
      <c r="F92" s="5">
        <f>ROUND(Source!AY84,O92)</f>
        <v>34790.19</v>
      </c>
      <c r="G92" s="5" t="s">
        <v>89</v>
      </c>
      <c r="H92" s="5" t="s">
        <v>90</v>
      </c>
      <c r="I92" s="5"/>
      <c r="J92" s="5"/>
      <c r="K92" s="5">
        <v>228</v>
      </c>
      <c r="L92" s="5">
        <v>7</v>
      </c>
      <c r="M92" s="5">
        <v>3</v>
      </c>
      <c r="N92" s="5" t="s">
        <v>3</v>
      </c>
      <c r="O92" s="5">
        <v>2</v>
      </c>
      <c r="P92" s="5">
        <f>ROUND(Source!EQ84,O92)</f>
        <v>260926.46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216</v>
      </c>
      <c r="F93" s="5">
        <f>ROUND(Source!AP84,O93)</f>
        <v>0</v>
      </c>
      <c r="G93" s="5" t="s">
        <v>91</v>
      </c>
      <c r="H93" s="5" t="s">
        <v>92</v>
      </c>
      <c r="I93" s="5"/>
      <c r="J93" s="5"/>
      <c r="K93" s="5">
        <v>216</v>
      </c>
      <c r="L93" s="5">
        <v>8</v>
      </c>
      <c r="M93" s="5">
        <v>3</v>
      </c>
      <c r="N93" s="5" t="s">
        <v>3</v>
      </c>
      <c r="O93" s="5">
        <v>2</v>
      </c>
      <c r="P93" s="5">
        <f>ROUND(Source!EH84,O93)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223</v>
      </c>
      <c r="F94" s="5">
        <f>ROUND(Source!AQ84,O94)</f>
        <v>0</v>
      </c>
      <c r="G94" s="5" t="s">
        <v>93</v>
      </c>
      <c r="H94" s="5" t="s">
        <v>94</v>
      </c>
      <c r="I94" s="5"/>
      <c r="J94" s="5"/>
      <c r="K94" s="5">
        <v>223</v>
      </c>
      <c r="L94" s="5">
        <v>9</v>
      </c>
      <c r="M94" s="5">
        <v>3</v>
      </c>
      <c r="N94" s="5" t="s">
        <v>3</v>
      </c>
      <c r="O94" s="5">
        <v>2</v>
      </c>
      <c r="P94" s="5">
        <f>ROUND(Source!EI84,O94)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229</v>
      </c>
      <c r="F95" s="5">
        <f>ROUND(Source!AZ84,O95)</f>
        <v>0</v>
      </c>
      <c r="G95" s="5" t="s">
        <v>95</v>
      </c>
      <c r="H95" s="5" t="s">
        <v>96</v>
      </c>
      <c r="I95" s="5"/>
      <c r="J95" s="5"/>
      <c r="K95" s="5">
        <v>229</v>
      </c>
      <c r="L95" s="5">
        <v>10</v>
      </c>
      <c r="M95" s="5">
        <v>3</v>
      </c>
      <c r="N95" s="5" t="s">
        <v>3</v>
      </c>
      <c r="O95" s="5">
        <v>2</v>
      </c>
      <c r="P95" s="5">
        <f>ROUND(Source!ER84,O95)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203</v>
      </c>
      <c r="F96" s="5">
        <f>ROUND(Source!Q84,O96)</f>
        <v>567.55999999999995</v>
      </c>
      <c r="G96" s="5" t="s">
        <v>97</v>
      </c>
      <c r="H96" s="5" t="s">
        <v>98</v>
      </c>
      <c r="I96" s="5"/>
      <c r="J96" s="5"/>
      <c r="K96" s="5">
        <v>203</v>
      </c>
      <c r="L96" s="5">
        <v>11</v>
      </c>
      <c r="M96" s="5">
        <v>3</v>
      </c>
      <c r="N96" s="5" t="s">
        <v>3</v>
      </c>
      <c r="O96" s="5">
        <v>2</v>
      </c>
      <c r="P96" s="5">
        <f>ROUND(Source!DI84,O96)</f>
        <v>7094.56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231</v>
      </c>
      <c r="F97" s="5">
        <f>ROUND(Source!BB84,O97)</f>
        <v>0</v>
      </c>
      <c r="G97" s="5" t="s">
        <v>99</v>
      </c>
      <c r="H97" s="5" t="s">
        <v>100</v>
      </c>
      <c r="I97" s="5"/>
      <c r="J97" s="5"/>
      <c r="K97" s="5">
        <v>231</v>
      </c>
      <c r="L97" s="5">
        <v>12</v>
      </c>
      <c r="M97" s="5">
        <v>3</v>
      </c>
      <c r="N97" s="5" t="s">
        <v>3</v>
      </c>
      <c r="O97" s="5">
        <v>2</v>
      </c>
      <c r="P97" s="5">
        <f>ROUND(Source!ET84,O97)</f>
        <v>0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204</v>
      </c>
      <c r="F98" s="5">
        <f>ROUND(Source!R84,O98)</f>
        <v>83.15</v>
      </c>
      <c r="G98" s="5" t="s">
        <v>101</v>
      </c>
      <c r="H98" s="5" t="s">
        <v>102</v>
      </c>
      <c r="I98" s="5"/>
      <c r="J98" s="5"/>
      <c r="K98" s="5">
        <v>204</v>
      </c>
      <c r="L98" s="5">
        <v>13</v>
      </c>
      <c r="M98" s="5">
        <v>3</v>
      </c>
      <c r="N98" s="5" t="s">
        <v>3</v>
      </c>
      <c r="O98" s="5">
        <v>2</v>
      </c>
      <c r="P98" s="5">
        <f>ROUND(Source!DJ84,O98)</f>
        <v>1521.74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205</v>
      </c>
      <c r="F99" s="5">
        <f>ROUND(Source!S84,O99)</f>
        <v>996.07</v>
      </c>
      <c r="G99" s="5" t="s">
        <v>103</v>
      </c>
      <c r="H99" s="5" t="s">
        <v>104</v>
      </c>
      <c r="I99" s="5"/>
      <c r="J99" s="5"/>
      <c r="K99" s="5">
        <v>205</v>
      </c>
      <c r="L99" s="5">
        <v>14</v>
      </c>
      <c r="M99" s="5">
        <v>3</v>
      </c>
      <c r="N99" s="5" t="s">
        <v>3</v>
      </c>
      <c r="O99" s="5">
        <v>2</v>
      </c>
      <c r="P99" s="5">
        <f>ROUND(Source!DK84,O99)</f>
        <v>18228.05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232</v>
      </c>
      <c r="F100" s="5">
        <f>ROUND(Source!BC84,O100)</f>
        <v>0</v>
      </c>
      <c r="G100" s="5" t="s">
        <v>105</v>
      </c>
      <c r="H100" s="5" t="s">
        <v>106</v>
      </c>
      <c r="I100" s="5"/>
      <c r="J100" s="5"/>
      <c r="K100" s="5">
        <v>232</v>
      </c>
      <c r="L100" s="5">
        <v>15</v>
      </c>
      <c r="M100" s="5">
        <v>3</v>
      </c>
      <c r="N100" s="5" t="s">
        <v>3</v>
      </c>
      <c r="O100" s="5">
        <v>2</v>
      </c>
      <c r="P100" s="5">
        <f>ROUND(Source!EU84,O100)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214</v>
      </c>
      <c r="F101" s="5">
        <f>ROUND(Source!AS84,O101)</f>
        <v>34790.160000000003</v>
      </c>
      <c r="G101" s="5" t="s">
        <v>107</v>
      </c>
      <c r="H101" s="5" t="s">
        <v>108</v>
      </c>
      <c r="I101" s="5"/>
      <c r="J101" s="5"/>
      <c r="K101" s="5">
        <v>214</v>
      </c>
      <c r="L101" s="5">
        <v>16</v>
      </c>
      <c r="M101" s="5">
        <v>3</v>
      </c>
      <c r="N101" s="5" t="s">
        <v>3</v>
      </c>
      <c r="O101" s="5">
        <v>2</v>
      </c>
      <c r="P101" s="5">
        <f>ROUND(Source!EK84,O101)</f>
        <v>260926.21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215</v>
      </c>
      <c r="F102" s="5">
        <f>ROUND(Source!AT84,O102)</f>
        <v>2387.36</v>
      </c>
      <c r="G102" s="5" t="s">
        <v>109</v>
      </c>
      <c r="H102" s="5" t="s">
        <v>110</v>
      </c>
      <c r="I102" s="5"/>
      <c r="J102" s="5"/>
      <c r="K102" s="5">
        <v>215</v>
      </c>
      <c r="L102" s="5">
        <v>17</v>
      </c>
      <c r="M102" s="5">
        <v>3</v>
      </c>
      <c r="N102" s="5" t="s">
        <v>3</v>
      </c>
      <c r="O102" s="5">
        <v>2</v>
      </c>
      <c r="P102" s="5">
        <f>ROUND(Source!EL84,O102)</f>
        <v>36780.269999999997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217</v>
      </c>
      <c r="F103" s="5">
        <f>ROUND(Source!AU84,O103)</f>
        <v>712.03</v>
      </c>
      <c r="G103" s="5" t="s">
        <v>111</v>
      </c>
      <c r="H103" s="5" t="s">
        <v>112</v>
      </c>
      <c r="I103" s="5"/>
      <c r="J103" s="5"/>
      <c r="K103" s="5">
        <v>217</v>
      </c>
      <c r="L103" s="5">
        <v>18</v>
      </c>
      <c r="M103" s="5">
        <v>3</v>
      </c>
      <c r="N103" s="5" t="s">
        <v>3</v>
      </c>
      <c r="O103" s="5">
        <v>2</v>
      </c>
      <c r="P103" s="5">
        <f>ROUND(Source!EM84,O103)</f>
        <v>11885.97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230</v>
      </c>
      <c r="F104" s="5">
        <f>ROUND(Source!BA84,O104)</f>
        <v>0</v>
      </c>
      <c r="G104" s="5" t="s">
        <v>113</v>
      </c>
      <c r="H104" s="5" t="s">
        <v>114</v>
      </c>
      <c r="I104" s="5"/>
      <c r="J104" s="5"/>
      <c r="K104" s="5">
        <v>230</v>
      </c>
      <c r="L104" s="5">
        <v>19</v>
      </c>
      <c r="M104" s="5">
        <v>3</v>
      </c>
      <c r="N104" s="5" t="s">
        <v>3</v>
      </c>
      <c r="O104" s="5">
        <v>2</v>
      </c>
      <c r="P104" s="5">
        <f>ROUND(Source!ES84,O104)</f>
        <v>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206</v>
      </c>
      <c r="F105" s="5">
        <f>ROUND(Source!T84,O105)</f>
        <v>0</v>
      </c>
      <c r="G105" s="5" t="s">
        <v>115</v>
      </c>
      <c r="H105" s="5" t="s">
        <v>116</v>
      </c>
      <c r="I105" s="5"/>
      <c r="J105" s="5"/>
      <c r="K105" s="5">
        <v>206</v>
      </c>
      <c r="L105" s="5">
        <v>20</v>
      </c>
      <c r="M105" s="5">
        <v>3</v>
      </c>
      <c r="N105" s="5" t="s">
        <v>3</v>
      </c>
      <c r="O105" s="5">
        <v>2</v>
      </c>
      <c r="P105" s="5">
        <f>ROUND(Source!DL84,O105)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207</v>
      </c>
      <c r="F106" s="5">
        <f>Source!U84</f>
        <v>96.34920000000001</v>
      </c>
      <c r="G106" s="5" t="s">
        <v>117</v>
      </c>
      <c r="H106" s="5" t="s">
        <v>118</v>
      </c>
      <c r="I106" s="5"/>
      <c r="J106" s="5"/>
      <c r="K106" s="5">
        <v>207</v>
      </c>
      <c r="L106" s="5">
        <v>21</v>
      </c>
      <c r="M106" s="5">
        <v>3</v>
      </c>
      <c r="N106" s="5" t="s">
        <v>3</v>
      </c>
      <c r="O106" s="5">
        <v>-1</v>
      </c>
      <c r="P106" s="5">
        <f>Source!DM84</f>
        <v>96.34920000000001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208</v>
      </c>
      <c r="F107" s="5">
        <f>Source!V84</f>
        <v>8.4551999999999996</v>
      </c>
      <c r="G107" s="5" t="s">
        <v>119</v>
      </c>
      <c r="H107" s="5" t="s">
        <v>120</v>
      </c>
      <c r="I107" s="5"/>
      <c r="J107" s="5"/>
      <c r="K107" s="5">
        <v>208</v>
      </c>
      <c r="L107" s="5">
        <v>22</v>
      </c>
      <c r="M107" s="5">
        <v>3</v>
      </c>
      <c r="N107" s="5" t="s">
        <v>3</v>
      </c>
      <c r="O107" s="5">
        <v>-1</v>
      </c>
      <c r="P107" s="5">
        <f>Source!DN84</f>
        <v>8.4551999999999996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209</v>
      </c>
      <c r="F108" s="5">
        <f>ROUND(Source!W84,O108)</f>
        <v>0</v>
      </c>
      <c r="G108" s="5" t="s">
        <v>121</v>
      </c>
      <c r="H108" s="5" t="s">
        <v>122</v>
      </c>
      <c r="I108" s="5"/>
      <c r="J108" s="5"/>
      <c r="K108" s="5">
        <v>209</v>
      </c>
      <c r="L108" s="5">
        <v>23</v>
      </c>
      <c r="M108" s="5">
        <v>3</v>
      </c>
      <c r="N108" s="5" t="s">
        <v>3</v>
      </c>
      <c r="O108" s="5">
        <v>2</v>
      </c>
      <c r="P108" s="5">
        <f>ROUND(Source!DO84,O108)</f>
        <v>0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210</v>
      </c>
      <c r="F109" s="5">
        <f>ROUND(Source!X84,O109)</f>
        <v>921.07</v>
      </c>
      <c r="G109" s="5" t="s">
        <v>123</v>
      </c>
      <c r="H109" s="5" t="s">
        <v>124</v>
      </c>
      <c r="I109" s="5"/>
      <c r="J109" s="5"/>
      <c r="K109" s="5">
        <v>210</v>
      </c>
      <c r="L109" s="5">
        <v>24</v>
      </c>
      <c r="M109" s="5">
        <v>3</v>
      </c>
      <c r="N109" s="5" t="s">
        <v>3</v>
      </c>
      <c r="O109" s="5">
        <v>2</v>
      </c>
      <c r="P109" s="5">
        <f>ROUND(Source!DP84,O109)</f>
        <v>14344.72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211</v>
      </c>
      <c r="F110" s="5">
        <f>ROUND(Source!Y84,O110)</f>
        <v>614.66</v>
      </c>
      <c r="G110" s="5" t="s">
        <v>125</v>
      </c>
      <c r="H110" s="5" t="s">
        <v>126</v>
      </c>
      <c r="I110" s="5"/>
      <c r="J110" s="5"/>
      <c r="K110" s="5">
        <v>211</v>
      </c>
      <c r="L110" s="5">
        <v>25</v>
      </c>
      <c r="M110" s="5">
        <v>3</v>
      </c>
      <c r="N110" s="5" t="s">
        <v>3</v>
      </c>
      <c r="O110" s="5">
        <v>2</v>
      </c>
      <c r="P110" s="5">
        <f>ROUND(Source!DQ84,O110)</f>
        <v>8998.66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224</v>
      </c>
      <c r="F111" s="5">
        <f>ROUND(Source!AR84,O111)</f>
        <v>37889.550000000003</v>
      </c>
      <c r="G111" s="5" t="s">
        <v>127</v>
      </c>
      <c r="H111" s="5" t="s">
        <v>128</v>
      </c>
      <c r="I111" s="5"/>
      <c r="J111" s="5"/>
      <c r="K111" s="5">
        <v>224</v>
      </c>
      <c r="L111" s="5">
        <v>26</v>
      </c>
      <c r="M111" s="5">
        <v>3</v>
      </c>
      <c r="N111" s="5" t="s">
        <v>3</v>
      </c>
      <c r="O111" s="5">
        <v>2</v>
      </c>
      <c r="P111" s="5">
        <f>ROUND(Source!EJ84,O111)</f>
        <v>309592.45</v>
      </c>
      <c r="Q111" s="5"/>
      <c r="R111" s="5"/>
      <c r="S111" s="5"/>
      <c r="T111" s="5"/>
      <c r="U111" s="5"/>
      <c r="V111" s="5"/>
      <c r="W111" s="5"/>
    </row>
    <row r="114" spans="1:15" x14ac:dyDescent="0.2">
      <c r="A114">
        <v>70</v>
      </c>
      <c r="B114">
        <v>1</v>
      </c>
      <c r="D114">
        <v>1</v>
      </c>
      <c r="E114" t="s">
        <v>129</v>
      </c>
      <c r="F114" t="s">
        <v>130</v>
      </c>
      <c r="G114">
        <v>1</v>
      </c>
      <c r="H114">
        <v>0</v>
      </c>
      <c r="I114" t="s">
        <v>131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1</v>
      </c>
    </row>
    <row r="115" spans="1:15" x14ac:dyDescent="0.2">
      <c r="A115">
        <v>70</v>
      </c>
      <c r="B115">
        <v>1</v>
      </c>
      <c r="D115">
        <v>2</v>
      </c>
      <c r="E115" t="s">
        <v>132</v>
      </c>
      <c r="F115" t="s">
        <v>133</v>
      </c>
      <c r="G115">
        <v>0</v>
      </c>
      <c r="H115">
        <v>0</v>
      </c>
      <c r="I115" t="s">
        <v>131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3</v>
      </c>
      <c r="E116" t="s">
        <v>134</v>
      </c>
      <c r="F116" t="s">
        <v>135</v>
      </c>
      <c r="G116">
        <v>0</v>
      </c>
      <c r="H116">
        <v>0</v>
      </c>
      <c r="I116" t="s">
        <v>131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4</v>
      </c>
      <c r="E117" t="s">
        <v>136</v>
      </c>
      <c r="F117" t="s">
        <v>137</v>
      </c>
      <c r="G117">
        <v>0</v>
      </c>
      <c r="H117">
        <v>0</v>
      </c>
      <c r="I117" t="s">
        <v>131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5</v>
      </c>
      <c r="E118" t="s">
        <v>138</v>
      </c>
      <c r="F118" t="s">
        <v>139</v>
      </c>
      <c r="G118">
        <v>0</v>
      </c>
      <c r="H118">
        <v>0</v>
      </c>
      <c r="I118" t="s">
        <v>131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6</v>
      </c>
      <c r="E119" t="s">
        <v>140</v>
      </c>
      <c r="F119" t="s">
        <v>141</v>
      </c>
      <c r="G119">
        <v>0</v>
      </c>
      <c r="H119">
        <v>0</v>
      </c>
      <c r="I119" t="s">
        <v>131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7</v>
      </c>
      <c r="E120" t="s">
        <v>142</v>
      </c>
      <c r="F120" t="s">
        <v>143</v>
      </c>
      <c r="G120">
        <v>0</v>
      </c>
      <c r="H120">
        <v>0</v>
      </c>
      <c r="I120" t="s">
        <v>131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8</v>
      </c>
      <c r="E121" t="s">
        <v>144</v>
      </c>
      <c r="F121" t="s">
        <v>145</v>
      </c>
      <c r="G121">
        <v>0</v>
      </c>
      <c r="H121">
        <v>0</v>
      </c>
      <c r="I121" t="s">
        <v>131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</v>
      </c>
    </row>
    <row r="122" spans="1:15" x14ac:dyDescent="0.2">
      <c r="A122">
        <v>70</v>
      </c>
      <c r="B122">
        <v>1</v>
      </c>
      <c r="D122">
        <v>9</v>
      </c>
      <c r="E122" t="s">
        <v>146</v>
      </c>
      <c r="F122" t="s">
        <v>147</v>
      </c>
      <c r="G122">
        <v>0</v>
      </c>
      <c r="H122">
        <v>0</v>
      </c>
      <c r="I122" t="s">
        <v>131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0</v>
      </c>
    </row>
    <row r="123" spans="1:15" x14ac:dyDescent="0.2">
      <c r="A123">
        <v>70</v>
      </c>
      <c r="B123">
        <v>1</v>
      </c>
      <c r="D123">
        <v>1</v>
      </c>
      <c r="E123" t="s">
        <v>148</v>
      </c>
      <c r="F123" t="s">
        <v>149</v>
      </c>
      <c r="G123">
        <v>1</v>
      </c>
      <c r="H123">
        <v>1</v>
      </c>
      <c r="I123" t="s">
        <v>131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2</v>
      </c>
      <c r="E124" t="s">
        <v>150</v>
      </c>
      <c r="F124" t="s">
        <v>151</v>
      </c>
      <c r="G124">
        <v>1</v>
      </c>
      <c r="H124">
        <v>1</v>
      </c>
      <c r="I124" t="s">
        <v>131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3</v>
      </c>
      <c r="E125" t="s">
        <v>152</v>
      </c>
      <c r="F125" t="s">
        <v>153</v>
      </c>
      <c r="G125">
        <v>1</v>
      </c>
      <c r="H125">
        <v>0</v>
      </c>
      <c r="I125" t="s">
        <v>131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4</v>
      </c>
      <c r="E126" t="s">
        <v>154</v>
      </c>
      <c r="F126" t="s">
        <v>155</v>
      </c>
      <c r="G126">
        <v>1</v>
      </c>
      <c r="H126">
        <v>0</v>
      </c>
      <c r="I126" t="s">
        <v>131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5</v>
      </c>
      <c r="E127" t="s">
        <v>156</v>
      </c>
      <c r="F127" t="s">
        <v>157</v>
      </c>
      <c r="G127">
        <v>1</v>
      </c>
      <c r="H127">
        <v>0</v>
      </c>
      <c r="I127" t="s">
        <v>131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0.85</v>
      </c>
    </row>
    <row r="128" spans="1:15" x14ac:dyDescent="0.2">
      <c r="A128">
        <v>70</v>
      </c>
      <c r="B128">
        <v>1</v>
      </c>
      <c r="D128">
        <v>6</v>
      </c>
      <c r="E128" t="s">
        <v>158</v>
      </c>
      <c r="F128" t="s">
        <v>159</v>
      </c>
      <c r="G128">
        <v>1</v>
      </c>
      <c r="H128">
        <v>0</v>
      </c>
      <c r="I128" t="s">
        <v>131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0.8</v>
      </c>
    </row>
    <row r="129" spans="1:15" x14ac:dyDescent="0.2">
      <c r="A129">
        <v>70</v>
      </c>
      <c r="B129">
        <v>1</v>
      </c>
      <c r="D129">
        <v>7</v>
      </c>
      <c r="E129" t="s">
        <v>160</v>
      </c>
      <c r="F129" t="s">
        <v>161</v>
      </c>
      <c r="G129">
        <v>1</v>
      </c>
      <c r="H129">
        <v>0</v>
      </c>
      <c r="I129" t="s">
        <v>131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8</v>
      </c>
      <c r="E130" t="s">
        <v>162</v>
      </c>
      <c r="F130" t="s">
        <v>163</v>
      </c>
      <c r="G130">
        <v>1</v>
      </c>
      <c r="H130">
        <v>0.8</v>
      </c>
      <c r="I130" t="s">
        <v>131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9</v>
      </c>
      <c r="E131" t="s">
        <v>164</v>
      </c>
      <c r="F131" t="s">
        <v>165</v>
      </c>
      <c r="G131">
        <v>1</v>
      </c>
      <c r="H131">
        <v>0.85</v>
      </c>
      <c r="I131" t="s">
        <v>131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1</v>
      </c>
    </row>
    <row r="132" spans="1:15" x14ac:dyDescent="0.2">
      <c r="A132">
        <v>70</v>
      </c>
      <c r="B132">
        <v>1</v>
      </c>
      <c r="D132">
        <v>10</v>
      </c>
      <c r="E132" t="s">
        <v>166</v>
      </c>
      <c r="F132" t="s">
        <v>167</v>
      </c>
      <c r="G132">
        <v>1</v>
      </c>
      <c r="H132">
        <v>0</v>
      </c>
      <c r="I132" t="s">
        <v>131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11</v>
      </c>
      <c r="E133" t="s">
        <v>168</v>
      </c>
      <c r="F133" t="s">
        <v>169</v>
      </c>
      <c r="G133">
        <v>1</v>
      </c>
      <c r="H133">
        <v>0</v>
      </c>
      <c r="I133" t="s">
        <v>131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0.94</v>
      </c>
    </row>
    <row r="134" spans="1:15" x14ac:dyDescent="0.2">
      <c r="A134">
        <v>70</v>
      </c>
      <c r="B134">
        <v>1</v>
      </c>
      <c r="D134">
        <v>12</v>
      </c>
      <c r="E134" t="s">
        <v>170</v>
      </c>
      <c r="F134" t="s">
        <v>171</v>
      </c>
      <c r="G134">
        <v>1</v>
      </c>
      <c r="H134">
        <v>0</v>
      </c>
      <c r="I134" t="s">
        <v>131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0.9</v>
      </c>
    </row>
    <row r="135" spans="1:15" x14ac:dyDescent="0.2">
      <c r="A135">
        <v>70</v>
      </c>
      <c r="B135">
        <v>1</v>
      </c>
      <c r="D135">
        <v>13</v>
      </c>
      <c r="E135" t="s">
        <v>172</v>
      </c>
      <c r="F135" t="s">
        <v>173</v>
      </c>
      <c r="G135">
        <v>0.6</v>
      </c>
      <c r="H135">
        <v>0</v>
      </c>
      <c r="I135" t="s">
        <v>131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0.6</v>
      </c>
    </row>
    <row r="136" spans="1:15" x14ac:dyDescent="0.2">
      <c r="A136">
        <v>70</v>
      </c>
      <c r="B136">
        <v>1</v>
      </c>
      <c r="D136">
        <v>14</v>
      </c>
      <c r="E136" t="s">
        <v>174</v>
      </c>
      <c r="F136" t="s">
        <v>175</v>
      </c>
      <c r="G136">
        <v>1</v>
      </c>
      <c r="H136">
        <v>0</v>
      </c>
      <c r="I136" t="s">
        <v>131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15</v>
      </c>
      <c r="E137" t="s">
        <v>176</v>
      </c>
      <c r="F137" t="s">
        <v>177</v>
      </c>
      <c r="G137">
        <v>1.2</v>
      </c>
      <c r="H137">
        <v>0</v>
      </c>
      <c r="I137" t="s">
        <v>131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1.2</v>
      </c>
    </row>
    <row r="138" spans="1:15" x14ac:dyDescent="0.2">
      <c r="A138">
        <v>70</v>
      </c>
      <c r="B138">
        <v>1</v>
      </c>
      <c r="D138">
        <v>16</v>
      </c>
      <c r="E138" t="s">
        <v>178</v>
      </c>
      <c r="F138" t="s">
        <v>179</v>
      </c>
      <c r="G138">
        <v>1</v>
      </c>
      <c r="H138">
        <v>0</v>
      </c>
      <c r="I138" t="s">
        <v>131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17</v>
      </c>
      <c r="E139" t="s">
        <v>180</v>
      </c>
      <c r="F139" t="s">
        <v>181</v>
      </c>
      <c r="G139">
        <v>1</v>
      </c>
      <c r="H139">
        <v>0</v>
      </c>
      <c r="I139" t="s">
        <v>131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18</v>
      </c>
      <c r="E140" t="s">
        <v>182</v>
      </c>
      <c r="F140" t="s">
        <v>183</v>
      </c>
      <c r="G140">
        <v>1</v>
      </c>
      <c r="H140">
        <v>0</v>
      </c>
      <c r="I140" t="s">
        <v>131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19</v>
      </c>
      <c r="E141" t="s">
        <v>184</v>
      </c>
      <c r="F141" t="s">
        <v>181</v>
      </c>
      <c r="G141">
        <v>1</v>
      </c>
      <c r="H141">
        <v>0</v>
      </c>
      <c r="I141" t="s">
        <v>131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20</v>
      </c>
      <c r="E142" t="s">
        <v>185</v>
      </c>
      <c r="F142" t="s">
        <v>183</v>
      </c>
      <c r="G142">
        <v>1</v>
      </c>
      <c r="H142">
        <v>0</v>
      </c>
      <c r="I142" t="s">
        <v>131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21</v>
      </c>
      <c r="E143" t="s">
        <v>186</v>
      </c>
      <c r="F143" t="s">
        <v>187</v>
      </c>
      <c r="G143">
        <v>0</v>
      </c>
      <c r="H143">
        <v>0</v>
      </c>
      <c r="I143" t="s">
        <v>131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5" spans="1:34" x14ac:dyDescent="0.2">
      <c r="A145">
        <v>-1</v>
      </c>
    </row>
    <row r="147" spans="1:34" x14ac:dyDescent="0.2">
      <c r="A147" s="4">
        <v>75</v>
      </c>
      <c r="B147" s="4" t="s">
        <v>188</v>
      </c>
      <c r="C147" s="4">
        <v>2000</v>
      </c>
      <c r="D147" s="4">
        <v>0</v>
      </c>
      <c r="E147" s="4">
        <v>1</v>
      </c>
      <c r="F147" s="4">
        <v>0</v>
      </c>
      <c r="G147" s="4">
        <v>0</v>
      </c>
      <c r="H147" s="4">
        <v>1</v>
      </c>
      <c r="I147" s="4">
        <v>0</v>
      </c>
      <c r="J147" s="4">
        <v>4</v>
      </c>
      <c r="K147" s="4">
        <v>0</v>
      </c>
      <c r="L147" s="4">
        <v>0</v>
      </c>
      <c r="M147" s="4">
        <v>0</v>
      </c>
      <c r="N147" s="4">
        <v>34708970</v>
      </c>
      <c r="O147" s="4">
        <v>1</v>
      </c>
    </row>
    <row r="148" spans="1:34" x14ac:dyDescent="0.2">
      <c r="A148" s="4">
        <v>75</v>
      </c>
      <c r="B148" s="4" t="s">
        <v>189</v>
      </c>
      <c r="C148" s="4">
        <v>2018</v>
      </c>
      <c r="D148" s="4">
        <v>1</v>
      </c>
      <c r="E148" s="4">
        <v>0</v>
      </c>
      <c r="F148" s="4">
        <v>0</v>
      </c>
      <c r="G148" s="4">
        <v>0</v>
      </c>
      <c r="H148" s="4">
        <v>1</v>
      </c>
      <c r="I148" s="4">
        <v>0</v>
      </c>
      <c r="J148" s="4">
        <v>4</v>
      </c>
      <c r="K148" s="4">
        <v>0</v>
      </c>
      <c r="L148" s="4">
        <v>0</v>
      </c>
      <c r="M148" s="4">
        <v>1</v>
      </c>
      <c r="N148" s="4">
        <v>34708971</v>
      </c>
      <c r="O148" s="4">
        <v>2</v>
      </c>
    </row>
    <row r="149" spans="1:34" x14ac:dyDescent="0.2">
      <c r="A149" s="6">
        <v>3</v>
      </c>
      <c r="B149" s="6" t="s">
        <v>190</v>
      </c>
      <c r="C149" s="6">
        <v>12.5</v>
      </c>
      <c r="D149" s="6">
        <v>7.5</v>
      </c>
      <c r="E149" s="6">
        <v>12.5</v>
      </c>
      <c r="F149" s="6">
        <v>18.3</v>
      </c>
      <c r="G149" s="6">
        <v>18.3</v>
      </c>
      <c r="H149" s="6">
        <v>7.5</v>
      </c>
      <c r="I149" s="6">
        <v>18.3</v>
      </c>
      <c r="J149" s="6">
        <v>2</v>
      </c>
      <c r="K149" s="6">
        <v>18.3</v>
      </c>
      <c r="L149" s="6">
        <v>12.5</v>
      </c>
      <c r="M149" s="6">
        <v>12.5</v>
      </c>
      <c r="N149" s="6">
        <v>7.5</v>
      </c>
      <c r="O149" s="6">
        <v>7.5</v>
      </c>
      <c r="P149" s="6">
        <v>18.3</v>
      </c>
      <c r="Q149" s="6">
        <v>18.3</v>
      </c>
      <c r="R149" s="6">
        <v>12.5</v>
      </c>
      <c r="S149" s="6" t="s">
        <v>3</v>
      </c>
      <c r="T149" s="6" t="s">
        <v>3</v>
      </c>
      <c r="U149" s="6" t="s">
        <v>3</v>
      </c>
      <c r="V149" s="6" t="s">
        <v>3</v>
      </c>
      <c r="W149" s="6" t="s">
        <v>3</v>
      </c>
      <c r="X149" s="6" t="s">
        <v>3</v>
      </c>
      <c r="Y149" s="6" t="s">
        <v>3</v>
      </c>
      <c r="Z149" s="6" t="s">
        <v>3</v>
      </c>
      <c r="AA149" s="6" t="s">
        <v>3</v>
      </c>
      <c r="AB149" s="6" t="s">
        <v>3</v>
      </c>
      <c r="AC149" s="6" t="s">
        <v>3</v>
      </c>
      <c r="AD149" s="6" t="s">
        <v>3</v>
      </c>
      <c r="AE149" s="6" t="s">
        <v>3</v>
      </c>
      <c r="AF149" s="6" t="s">
        <v>3</v>
      </c>
      <c r="AG149" s="6" t="s">
        <v>3</v>
      </c>
      <c r="AH149" s="6" t="s">
        <v>3</v>
      </c>
    </row>
    <row r="153" spans="1:34" x14ac:dyDescent="0.2">
      <c r="A153">
        <v>65</v>
      </c>
      <c r="C153">
        <v>1</v>
      </c>
      <c r="D153">
        <v>0</v>
      </c>
      <c r="E15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34708970</v>
      </c>
      <c r="E14" s="1">
        <v>34708971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(Source!F72)/1000</f>
        <v>34.79016</v>
      </c>
      <c r="F16" s="8">
        <f>(Source!F73)/1000</f>
        <v>2.3873600000000001</v>
      </c>
      <c r="G16" s="8">
        <f>(Source!F64)/1000</f>
        <v>0</v>
      </c>
      <c r="H16" s="8">
        <f>(Source!F74)/1000+(Source!F75)/1000</f>
        <v>0.71202999999999994</v>
      </c>
      <c r="I16" s="8">
        <f>E16+F16+G16+H16</f>
        <v>37.88955</v>
      </c>
      <c r="J16" s="8">
        <f>(Source!F70)/1000</f>
        <v>0.99607000000000001</v>
      </c>
      <c r="T16" s="9">
        <f>(Source!P72)/1000</f>
        <v>260.92620999999997</v>
      </c>
      <c r="U16" s="9">
        <f>(Source!P73)/1000</f>
        <v>36.780269999999994</v>
      </c>
      <c r="V16" s="9">
        <f>(Source!P64)/1000</f>
        <v>0</v>
      </c>
      <c r="W16" s="9">
        <f>(Source!P74)/1000+(Source!P75)/1000</f>
        <v>11.885969999999999</v>
      </c>
      <c r="X16" s="9">
        <f>T16+U16+V16+W16</f>
        <v>309.59244999999993</v>
      </c>
      <c r="Y16" s="9">
        <f>(Source!P70)/1000</f>
        <v>18.22805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36353.82</v>
      </c>
      <c r="AU16" s="8">
        <v>34790.19</v>
      </c>
      <c r="AV16" s="8">
        <v>0</v>
      </c>
      <c r="AW16" s="8">
        <v>0</v>
      </c>
      <c r="AX16" s="8">
        <v>0</v>
      </c>
      <c r="AY16" s="8">
        <v>567.55999999999995</v>
      </c>
      <c r="AZ16" s="8">
        <v>83.15</v>
      </c>
      <c r="BA16" s="8">
        <v>996.07</v>
      </c>
      <c r="BB16" s="8">
        <v>34790.160000000003</v>
      </c>
      <c r="BC16" s="8">
        <v>2387.36</v>
      </c>
      <c r="BD16" s="8">
        <v>712.03</v>
      </c>
      <c r="BE16" s="8">
        <v>0</v>
      </c>
      <c r="BF16" s="8">
        <v>96.34920000000001</v>
      </c>
      <c r="BG16" s="8">
        <v>8.4551999999999996</v>
      </c>
      <c r="BH16" s="8">
        <v>0</v>
      </c>
      <c r="BI16" s="8">
        <v>921.07</v>
      </c>
      <c r="BJ16" s="8">
        <v>614.66</v>
      </c>
      <c r="BK16" s="8">
        <v>37889.550000000003</v>
      </c>
      <c r="BR16" s="9">
        <v>286249.07</v>
      </c>
      <c r="BS16" s="9">
        <v>260926.46</v>
      </c>
      <c r="BT16" s="9">
        <v>0</v>
      </c>
      <c r="BU16" s="9">
        <v>0</v>
      </c>
      <c r="BV16" s="9">
        <v>0</v>
      </c>
      <c r="BW16" s="9">
        <v>7094.56</v>
      </c>
      <c r="BX16" s="9">
        <v>1521.74</v>
      </c>
      <c r="BY16" s="9">
        <v>18228.05</v>
      </c>
      <c r="BZ16" s="9">
        <v>260926.21</v>
      </c>
      <c r="CA16" s="9">
        <v>36780.269999999997</v>
      </c>
      <c r="CB16" s="9">
        <v>11885.97</v>
      </c>
      <c r="CC16" s="9">
        <v>0</v>
      </c>
      <c r="CD16" s="9">
        <v>96.34920000000001</v>
      </c>
      <c r="CE16" s="9">
        <v>8.4551999999999996</v>
      </c>
      <c r="CF16" s="9">
        <v>0</v>
      </c>
      <c r="CG16" s="9">
        <v>14344.72</v>
      </c>
      <c r="CH16" s="9">
        <v>8998.66</v>
      </c>
      <c r="CI16" s="9">
        <v>309592.45</v>
      </c>
    </row>
    <row r="18" spans="1:40" x14ac:dyDescent="0.2">
      <c r="A18">
        <v>51</v>
      </c>
      <c r="E18" s="10">
        <f>SUMIF(A16:A17,3,E16:E17)</f>
        <v>34.79016</v>
      </c>
      <c r="F18" s="10">
        <f>SUMIF(A16:A17,3,F16:F17)</f>
        <v>2.3873600000000001</v>
      </c>
      <c r="G18" s="10">
        <f>SUMIF(A16:A17,3,G16:G17)</f>
        <v>0</v>
      </c>
      <c r="H18" s="10">
        <f>SUMIF(A16:A17,3,H16:H17)</f>
        <v>0.71202999999999994</v>
      </c>
      <c r="I18" s="10">
        <f>SUMIF(A16:A17,3,I16:I17)</f>
        <v>37.88955</v>
      </c>
      <c r="J18" s="10">
        <f>SUMIF(A16:A17,3,J16:J17)</f>
        <v>0.99607000000000001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260.92620999999997</v>
      </c>
      <c r="U18" s="3">
        <f>SUMIF(A16:A17,3,U16:U17)</f>
        <v>36.780269999999994</v>
      </c>
      <c r="V18" s="3">
        <f>SUMIF(A16:A17,3,V16:V17)</f>
        <v>0</v>
      </c>
      <c r="W18" s="3">
        <f>SUMIF(A16:A17,3,W16:W17)</f>
        <v>11.885969999999999</v>
      </c>
      <c r="X18" s="3">
        <f>SUMIF(A16:A17,3,X16:X17)</f>
        <v>309.59244999999993</v>
      </c>
      <c r="Y18" s="3">
        <f>SUMIF(A16:A17,3,Y16:Y17)</f>
        <v>18.22805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36353.82</v>
      </c>
      <c r="G20" s="5" t="s">
        <v>77</v>
      </c>
      <c r="H20" s="5" t="s">
        <v>78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286249.07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34790.19</v>
      </c>
      <c r="G21" s="5" t="s">
        <v>79</v>
      </c>
      <c r="H21" s="5" t="s">
        <v>80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260926.46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81</v>
      </c>
      <c r="H22" s="5" t="s">
        <v>82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34790.19</v>
      </c>
      <c r="G23" s="5" t="s">
        <v>83</v>
      </c>
      <c r="H23" s="5" t="s">
        <v>84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260926.46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34790.19</v>
      </c>
      <c r="G24" s="5" t="s">
        <v>85</v>
      </c>
      <c r="H24" s="5" t="s">
        <v>86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260926.46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87</v>
      </c>
      <c r="H25" s="5" t="s">
        <v>88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34790.19</v>
      </c>
      <c r="G26" s="5" t="s">
        <v>89</v>
      </c>
      <c r="H26" s="5" t="s">
        <v>90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260926.46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91</v>
      </c>
      <c r="H27" s="5" t="s">
        <v>92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93</v>
      </c>
      <c r="H28" s="5" t="s">
        <v>94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95</v>
      </c>
      <c r="H29" s="5" t="s">
        <v>96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567.55999999999995</v>
      </c>
      <c r="G30" s="5" t="s">
        <v>97</v>
      </c>
      <c r="H30" s="5" t="s">
        <v>98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7094.56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99</v>
      </c>
      <c r="H31" s="5" t="s">
        <v>100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83.15</v>
      </c>
      <c r="G32" s="5" t="s">
        <v>101</v>
      </c>
      <c r="H32" s="5" t="s">
        <v>102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1521.74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996.07</v>
      </c>
      <c r="G33" s="5" t="s">
        <v>103</v>
      </c>
      <c r="H33" s="5" t="s">
        <v>104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18228.05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105</v>
      </c>
      <c r="H34" s="5" t="s">
        <v>106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34790.160000000003</v>
      </c>
      <c r="G35" s="5" t="s">
        <v>107</v>
      </c>
      <c r="H35" s="5" t="s">
        <v>108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260926.21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2387.36</v>
      </c>
      <c r="G36" s="5" t="s">
        <v>109</v>
      </c>
      <c r="H36" s="5" t="s">
        <v>110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36780.269999999997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712.03</v>
      </c>
      <c r="G37" s="5" t="s">
        <v>111</v>
      </c>
      <c r="H37" s="5" t="s">
        <v>112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11885.97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113</v>
      </c>
      <c r="H38" s="5" t="s">
        <v>114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115</v>
      </c>
      <c r="H39" s="5" t="s">
        <v>116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96.34920000000001</v>
      </c>
      <c r="G40" s="5" t="s">
        <v>117</v>
      </c>
      <c r="H40" s="5" t="s">
        <v>118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96.34920000000001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8.4551999999999996</v>
      </c>
      <c r="G41" s="5" t="s">
        <v>119</v>
      </c>
      <c r="H41" s="5" t="s">
        <v>120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8.4551999999999996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121</v>
      </c>
      <c r="H42" s="5" t="s">
        <v>122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921.07</v>
      </c>
      <c r="G43" s="5" t="s">
        <v>123</v>
      </c>
      <c r="H43" s="5" t="s">
        <v>124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14344.72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614.66</v>
      </c>
      <c r="G44" s="5" t="s">
        <v>125</v>
      </c>
      <c r="H44" s="5" t="s">
        <v>126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8998.66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37889.550000000003</v>
      </c>
      <c r="G45" s="5" t="s">
        <v>127</v>
      </c>
      <c r="H45" s="5" t="s">
        <v>128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309592.45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34708970</v>
      </c>
      <c r="O50" s="4">
        <v>1</v>
      </c>
    </row>
    <row r="51" spans="1:34" x14ac:dyDescent="0.2">
      <c r="A51" s="4">
        <v>75</v>
      </c>
      <c r="B51" s="4" t="s">
        <v>189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34708971</v>
      </c>
      <c r="O51" s="4">
        <v>2</v>
      </c>
    </row>
    <row r="52" spans="1:34" x14ac:dyDescent="0.2">
      <c r="A52" s="6">
        <v>3</v>
      </c>
      <c r="B52" s="6" t="s">
        <v>190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34708970</v>
      </c>
      <c r="C1">
        <v>34709274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192</v>
      </c>
      <c r="J1" t="s">
        <v>3</v>
      </c>
      <c r="K1" t="s">
        <v>193</v>
      </c>
      <c r="L1">
        <v>1191</v>
      </c>
      <c r="N1">
        <v>1013</v>
      </c>
      <c r="O1" t="s">
        <v>194</v>
      </c>
      <c r="P1" t="s">
        <v>194</v>
      </c>
      <c r="Q1">
        <v>1</v>
      </c>
      <c r="W1">
        <v>0</v>
      </c>
      <c r="X1">
        <v>1069510174</v>
      </c>
      <c r="Y1">
        <v>14.1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23.5</v>
      </c>
      <c r="AU1" t="s">
        <v>19</v>
      </c>
      <c r="AV1">
        <v>1</v>
      </c>
      <c r="AW1">
        <v>2</v>
      </c>
      <c r="AX1">
        <v>34709279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14.1</v>
      </c>
      <c r="CY1">
        <f>AD1</f>
        <v>9.6199999999999992</v>
      </c>
      <c r="CZ1">
        <f>AH1</f>
        <v>9.6199999999999992</v>
      </c>
      <c r="DA1">
        <f>AL1</f>
        <v>1</v>
      </c>
      <c r="DB1">
        <f>ROUND((ROUND(AT1*CZ1,2)*0.6),2)</f>
        <v>135.63999999999999</v>
      </c>
      <c r="DC1">
        <f>ROUND((ROUND(AT1*AG1,2)*0.6),2)</f>
        <v>0</v>
      </c>
    </row>
    <row r="2" spans="1:107" x14ac:dyDescent="0.2">
      <c r="A2">
        <f>ROW(Source!A24)</f>
        <v>24</v>
      </c>
      <c r="B2">
        <v>34708970</v>
      </c>
      <c r="C2">
        <v>34709274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195</v>
      </c>
      <c r="J2" t="s">
        <v>3</v>
      </c>
      <c r="K2" t="s">
        <v>196</v>
      </c>
      <c r="L2">
        <v>1191</v>
      </c>
      <c r="N2">
        <v>1013</v>
      </c>
      <c r="O2" t="s">
        <v>194</v>
      </c>
      <c r="P2" t="s">
        <v>194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34709280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0.35199999999999998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f>ROUND(ROUND(AT2*CZ2,2),2)</f>
        <v>0</v>
      </c>
      <c r="DC2">
        <f>ROUND(ROUND(AT2*AG2,2),2)</f>
        <v>0</v>
      </c>
    </row>
    <row r="3" spans="1:107" x14ac:dyDescent="0.2">
      <c r="A3">
        <f>ROW(Source!A24)</f>
        <v>24</v>
      </c>
      <c r="B3">
        <v>34708970</v>
      </c>
      <c r="C3">
        <v>34709274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197</v>
      </c>
      <c r="J3" t="s">
        <v>198</v>
      </c>
      <c r="K3" t="s">
        <v>199</v>
      </c>
      <c r="L3">
        <v>1368</v>
      </c>
      <c r="N3">
        <v>1011</v>
      </c>
      <c r="O3" t="s">
        <v>200</v>
      </c>
      <c r="P3" t="s">
        <v>200</v>
      </c>
      <c r="Q3">
        <v>1</v>
      </c>
      <c r="W3">
        <v>0</v>
      </c>
      <c r="X3">
        <v>-1718674368</v>
      </c>
      <c r="Y3">
        <v>0.26400000000000001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0.44</v>
      </c>
      <c r="AU3" t="s">
        <v>19</v>
      </c>
      <c r="AV3">
        <v>0</v>
      </c>
      <c r="AW3">
        <v>2</v>
      </c>
      <c r="AX3">
        <v>34709281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0.26400000000000001</v>
      </c>
      <c r="CY3">
        <f>AB3</f>
        <v>111.99</v>
      </c>
      <c r="CZ3">
        <f>AF3</f>
        <v>111.99</v>
      </c>
      <c r="DA3">
        <f>AJ3</f>
        <v>1</v>
      </c>
      <c r="DB3">
        <f>ROUND((ROUND(AT3*CZ3,2)*0.6),2)</f>
        <v>29.57</v>
      </c>
      <c r="DC3">
        <f>ROUND((ROUND(AT3*AG3,2)*0.6),2)</f>
        <v>3.56</v>
      </c>
    </row>
    <row r="4" spans="1:107" x14ac:dyDescent="0.2">
      <c r="A4">
        <f>ROW(Source!A24)</f>
        <v>24</v>
      </c>
      <c r="B4">
        <v>34708970</v>
      </c>
      <c r="C4">
        <v>34709274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201</v>
      </c>
      <c r="J4" t="s">
        <v>202</v>
      </c>
      <c r="K4" t="s">
        <v>203</v>
      </c>
      <c r="L4">
        <v>1368</v>
      </c>
      <c r="N4">
        <v>1011</v>
      </c>
      <c r="O4" t="s">
        <v>200</v>
      </c>
      <c r="P4" t="s">
        <v>200</v>
      </c>
      <c r="Q4">
        <v>1</v>
      </c>
      <c r="W4">
        <v>0</v>
      </c>
      <c r="X4">
        <v>1372534845</v>
      </c>
      <c r="Y4">
        <v>0.26400000000000001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0.44</v>
      </c>
      <c r="AU4" t="s">
        <v>19</v>
      </c>
      <c r="AV4">
        <v>0</v>
      </c>
      <c r="AW4">
        <v>2</v>
      </c>
      <c r="AX4">
        <v>34709282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0.26400000000000001</v>
      </c>
      <c r="CY4">
        <f>AB4</f>
        <v>65.709999999999994</v>
      </c>
      <c r="CZ4">
        <f>AF4</f>
        <v>65.709999999999994</v>
      </c>
      <c r="DA4">
        <f>AJ4</f>
        <v>1</v>
      </c>
      <c r="DB4">
        <f>ROUND((ROUND(AT4*CZ4,2)*0.6),2)</f>
        <v>17.350000000000001</v>
      </c>
      <c r="DC4">
        <f>ROUND((ROUND(AT4*AG4,2)*0.6),2)</f>
        <v>3.06</v>
      </c>
    </row>
    <row r="5" spans="1:107" x14ac:dyDescent="0.2">
      <c r="A5">
        <f>ROW(Source!A25)</f>
        <v>25</v>
      </c>
      <c r="B5">
        <v>34708971</v>
      </c>
      <c r="C5">
        <v>34709274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192</v>
      </c>
      <c r="J5" t="s">
        <v>3</v>
      </c>
      <c r="K5" t="s">
        <v>193</v>
      </c>
      <c r="L5">
        <v>1191</v>
      </c>
      <c r="N5">
        <v>1013</v>
      </c>
      <c r="O5" t="s">
        <v>194</v>
      </c>
      <c r="P5" t="s">
        <v>194</v>
      </c>
      <c r="Q5">
        <v>1</v>
      </c>
      <c r="W5">
        <v>0</v>
      </c>
      <c r="X5">
        <v>1069510174</v>
      </c>
      <c r="Y5">
        <v>14.1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23.5</v>
      </c>
      <c r="AU5" t="s">
        <v>19</v>
      </c>
      <c r="AV5">
        <v>1</v>
      </c>
      <c r="AW5">
        <v>2</v>
      </c>
      <c r="AX5">
        <v>34709279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14.1</v>
      </c>
      <c r="CY5">
        <f>AD5</f>
        <v>176.05</v>
      </c>
      <c r="CZ5">
        <f>AH5</f>
        <v>9.6199999999999992</v>
      </c>
      <c r="DA5">
        <f>AL5</f>
        <v>18.3</v>
      </c>
      <c r="DB5">
        <f>ROUND((ROUND(AT5*CZ5,2)*0.6),2)</f>
        <v>135.63999999999999</v>
      </c>
      <c r="DC5">
        <f>ROUND((ROUND(AT5*AG5,2)*0.6),2)</f>
        <v>0</v>
      </c>
    </row>
    <row r="6" spans="1:107" x14ac:dyDescent="0.2">
      <c r="A6">
        <f>ROW(Source!A25)</f>
        <v>25</v>
      </c>
      <c r="B6">
        <v>34708971</v>
      </c>
      <c r="C6">
        <v>34709274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195</v>
      </c>
      <c r="J6" t="s">
        <v>3</v>
      </c>
      <c r="K6" t="s">
        <v>196</v>
      </c>
      <c r="L6">
        <v>1191</v>
      </c>
      <c r="N6">
        <v>1013</v>
      </c>
      <c r="O6" t="s">
        <v>194</v>
      </c>
      <c r="P6" t="s">
        <v>194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34709280</v>
      </c>
      <c r="AY6">
        <v>1</v>
      </c>
      <c r="AZ6">
        <v>2048</v>
      </c>
      <c r="BA6">
        <v>10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0.35199999999999998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f>ROUND(ROUND(AT6*CZ6,2),2)</f>
        <v>0</v>
      </c>
      <c r="DC6">
        <f>ROUND(ROUND(AT6*AG6,2),2)</f>
        <v>0</v>
      </c>
    </row>
    <row r="7" spans="1:107" x14ac:dyDescent="0.2">
      <c r="A7">
        <f>ROW(Source!A25)</f>
        <v>25</v>
      </c>
      <c r="B7">
        <v>34708971</v>
      </c>
      <c r="C7">
        <v>34709274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197</v>
      </c>
      <c r="J7" t="s">
        <v>198</v>
      </c>
      <c r="K7" t="s">
        <v>199</v>
      </c>
      <c r="L7">
        <v>1368</v>
      </c>
      <c r="N7">
        <v>1011</v>
      </c>
      <c r="O7" t="s">
        <v>200</v>
      </c>
      <c r="P7" t="s">
        <v>200</v>
      </c>
      <c r="Q7">
        <v>1</v>
      </c>
      <c r="W7">
        <v>0</v>
      </c>
      <c r="X7">
        <v>-1718674368</v>
      </c>
      <c r="Y7">
        <v>0.26400000000000001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0.44</v>
      </c>
      <c r="AU7" t="s">
        <v>19</v>
      </c>
      <c r="AV7">
        <v>0</v>
      </c>
      <c r="AW7">
        <v>2</v>
      </c>
      <c r="AX7">
        <v>34709281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0.26400000000000001</v>
      </c>
      <c r="CY7">
        <f>AB7</f>
        <v>1399.88</v>
      </c>
      <c r="CZ7">
        <f>AF7</f>
        <v>111.99</v>
      </c>
      <c r="DA7">
        <f>AJ7</f>
        <v>12.5</v>
      </c>
      <c r="DB7">
        <f>ROUND((ROUND(AT7*CZ7,2)*0.6),2)</f>
        <v>29.57</v>
      </c>
      <c r="DC7">
        <f>ROUND((ROUND(AT7*AG7,2)*0.6),2)</f>
        <v>3.56</v>
      </c>
    </row>
    <row r="8" spans="1:107" x14ac:dyDescent="0.2">
      <c r="A8">
        <f>ROW(Source!A25)</f>
        <v>25</v>
      </c>
      <c r="B8">
        <v>34708971</v>
      </c>
      <c r="C8">
        <v>34709274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201</v>
      </c>
      <c r="J8" t="s">
        <v>202</v>
      </c>
      <c r="K8" t="s">
        <v>203</v>
      </c>
      <c r="L8">
        <v>1368</v>
      </c>
      <c r="N8">
        <v>1011</v>
      </c>
      <c r="O8" t="s">
        <v>200</v>
      </c>
      <c r="P8" t="s">
        <v>200</v>
      </c>
      <c r="Q8">
        <v>1</v>
      </c>
      <c r="W8">
        <v>0</v>
      </c>
      <c r="X8">
        <v>1372534845</v>
      </c>
      <c r="Y8">
        <v>0.26400000000000001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0.44</v>
      </c>
      <c r="AU8" t="s">
        <v>19</v>
      </c>
      <c r="AV8">
        <v>0</v>
      </c>
      <c r="AW8">
        <v>2</v>
      </c>
      <c r="AX8">
        <v>34709282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0.26400000000000001</v>
      </c>
      <c r="CY8">
        <f>AB8</f>
        <v>821.38</v>
      </c>
      <c r="CZ8">
        <f>AF8</f>
        <v>65.709999999999994</v>
      </c>
      <c r="DA8">
        <f>AJ8</f>
        <v>12.5</v>
      </c>
      <c r="DB8">
        <f>ROUND((ROUND(AT8*CZ8,2)*0.6),2)</f>
        <v>17.350000000000001</v>
      </c>
      <c r="DC8">
        <f>ROUND((ROUND(AT8*AG8,2)*0.6),2)</f>
        <v>3.06</v>
      </c>
    </row>
    <row r="9" spans="1:107" x14ac:dyDescent="0.2">
      <c r="A9">
        <f>ROW(Source!A26)</f>
        <v>26</v>
      </c>
      <c r="B9">
        <v>34708970</v>
      </c>
      <c r="C9">
        <v>34709314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192</v>
      </c>
      <c r="J9" t="s">
        <v>3</v>
      </c>
      <c r="K9" t="s">
        <v>193</v>
      </c>
      <c r="L9">
        <v>1191</v>
      </c>
      <c r="N9">
        <v>1013</v>
      </c>
      <c r="O9" t="s">
        <v>194</v>
      </c>
      <c r="P9" t="s">
        <v>194</v>
      </c>
      <c r="Q9">
        <v>1</v>
      </c>
      <c r="W9">
        <v>0</v>
      </c>
      <c r="X9">
        <v>1069510174</v>
      </c>
      <c r="Y9">
        <v>1.38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2.2999999999999998</v>
      </c>
      <c r="AU9" t="s">
        <v>19</v>
      </c>
      <c r="AV9">
        <v>1</v>
      </c>
      <c r="AW9">
        <v>2</v>
      </c>
      <c r="AX9">
        <v>34709321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8.2799999999999994</v>
      </c>
      <c r="CY9">
        <f>AD9</f>
        <v>9.6199999999999992</v>
      </c>
      <c r="CZ9">
        <f>AH9</f>
        <v>9.6199999999999992</v>
      </c>
      <c r="DA9">
        <f>AL9</f>
        <v>1</v>
      </c>
      <c r="DB9">
        <f>ROUND((ROUND(AT9*CZ9,2)*0.6),2)</f>
        <v>13.28</v>
      </c>
      <c r="DC9">
        <f>ROUND((ROUND(AT9*AG9,2)*0.6),2)</f>
        <v>0</v>
      </c>
    </row>
    <row r="10" spans="1:107" x14ac:dyDescent="0.2">
      <c r="A10">
        <f>ROW(Source!A26)</f>
        <v>26</v>
      </c>
      <c r="B10">
        <v>34708970</v>
      </c>
      <c r="C10">
        <v>34709314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195</v>
      </c>
      <c r="J10" t="s">
        <v>3</v>
      </c>
      <c r="K10" t="s">
        <v>196</v>
      </c>
      <c r="L10">
        <v>1191</v>
      </c>
      <c r="N10">
        <v>1013</v>
      </c>
      <c r="O10" t="s">
        <v>194</v>
      </c>
      <c r="P10" t="s">
        <v>194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34709322</v>
      </c>
      <c r="AY10">
        <v>1</v>
      </c>
      <c r="AZ10">
        <v>2048</v>
      </c>
      <c r="BA10">
        <v>18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0.188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f>ROUND(ROUND(AT10*CZ10,2),2)</f>
        <v>0</v>
      </c>
      <c r="DC10">
        <f>ROUND(ROUND(AT10*AG10,2),2)</f>
        <v>0</v>
      </c>
    </row>
    <row r="11" spans="1:107" x14ac:dyDescent="0.2">
      <c r="A11">
        <f>ROW(Source!A26)</f>
        <v>26</v>
      </c>
      <c r="B11">
        <v>34708970</v>
      </c>
      <c r="C11">
        <v>34709314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197</v>
      </c>
      <c r="J11" t="s">
        <v>198</v>
      </c>
      <c r="K11" t="s">
        <v>199</v>
      </c>
      <c r="L11">
        <v>1368</v>
      </c>
      <c r="N11">
        <v>1011</v>
      </c>
      <c r="O11" t="s">
        <v>200</v>
      </c>
      <c r="P11" t="s">
        <v>200</v>
      </c>
      <c r="Q11">
        <v>1</v>
      </c>
      <c r="W11">
        <v>0</v>
      </c>
      <c r="X11">
        <v>-1718674368</v>
      </c>
      <c r="Y11">
        <v>0.19800000000000001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0.33</v>
      </c>
      <c r="AU11" t="s">
        <v>19</v>
      </c>
      <c r="AV11">
        <v>0</v>
      </c>
      <c r="AW11">
        <v>2</v>
      </c>
      <c r="AX11">
        <v>34709323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1.1880000000000002</v>
      </c>
      <c r="CY11">
        <f>AB11</f>
        <v>111.99</v>
      </c>
      <c r="CZ11">
        <f>AF11</f>
        <v>111.99</v>
      </c>
      <c r="DA11">
        <f>AJ11</f>
        <v>1</v>
      </c>
      <c r="DB11">
        <f>ROUND((ROUND(AT11*CZ11,2)*0.6),2)</f>
        <v>22.18</v>
      </c>
      <c r="DC11">
        <f>ROUND((ROUND(AT11*AG11,2)*0.6),2)</f>
        <v>2.68</v>
      </c>
    </row>
    <row r="12" spans="1:107" x14ac:dyDescent="0.2">
      <c r="A12">
        <f>ROW(Source!A26)</f>
        <v>26</v>
      </c>
      <c r="B12">
        <v>34708970</v>
      </c>
      <c r="C12">
        <v>34709314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204</v>
      </c>
      <c r="J12" t="s">
        <v>205</v>
      </c>
      <c r="K12" t="s">
        <v>206</v>
      </c>
      <c r="L12">
        <v>1368</v>
      </c>
      <c r="N12">
        <v>1011</v>
      </c>
      <c r="O12" t="s">
        <v>200</v>
      </c>
      <c r="P12" t="s">
        <v>200</v>
      </c>
      <c r="Q12">
        <v>1</v>
      </c>
      <c r="W12">
        <v>0</v>
      </c>
      <c r="X12">
        <v>-1099504201</v>
      </c>
      <c r="Y12">
        <v>6.6000000000000003E-2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0.11</v>
      </c>
      <c r="AU12" t="s">
        <v>19</v>
      </c>
      <c r="AV12">
        <v>0</v>
      </c>
      <c r="AW12">
        <v>2</v>
      </c>
      <c r="AX12">
        <v>34709324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0.39600000000000002</v>
      </c>
      <c r="CY12">
        <f>AB12</f>
        <v>29.6</v>
      </c>
      <c r="CZ12">
        <f>AF12</f>
        <v>29.6</v>
      </c>
      <c r="DA12">
        <f>AJ12</f>
        <v>1</v>
      </c>
      <c r="DB12">
        <f>ROUND((ROUND(AT12*CZ12,2)*0.6),2)</f>
        <v>1.96</v>
      </c>
      <c r="DC12">
        <f>ROUND((ROUND(AT12*AG12,2)*0.6),2)</f>
        <v>0.67</v>
      </c>
    </row>
    <row r="13" spans="1:107" x14ac:dyDescent="0.2">
      <c r="A13">
        <f>ROW(Source!A26)</f>
        <v>26</v>
      </c>
      <c r="B13">
        <v>34708970</v>
      </c>
      <c r="C13">
        <v>34709314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201</v>
      </c>
      <c r="J13" t="s">
        <v>202</v>
      </c>
      <c r="K13" t="s">
        <v>203</v>
      </c>
      <c r="L13">
        <v>1368</v>
      </c>
      <c r="N13">
        <v>1011</v>
      </c>
      <c r="O13" t="s">
        <v>200</v>
      </c>
      <c r="P13" t="s">
        <v>200</v>
      </c>
      <c r="Q13">
        <v>1</v>
      </c>
      <c r="W13">
        <v>0</v>
      </c>
      <c r="X13">
        <v>1372534845</v>
      </c>
      <c r="Y13">
        <v>1.7999999999999999E-2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0.03</v>
      </c>
      <c r="AU13" t="s">
        <v>19</v>
      </c>
      <c r="AV13">
        <v>0</v>
      </c>
      <c r="AW13">
        <v>2</v>
      </c>
      <c r="AX13">
        <v>34709325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0.10799999999999998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f>ROUND((ROUND(AT13*CZ13,2)*0.6),2)</f>
        <v>1.18</v>
      </c>
      <c r="DC13">
        <f>ROUND((ROUND(AT13*AG13,2)*0.6),2)</f>
        <v>0.21</v>
      </c>
    </row>
    <row r="14" spans="1:107" x14ac:dyDescent="0.2">
      <c r="A14">
        <f>ROW(Source!A26)</f>
        <v>26</v>
      </c>
      <c r="B14">
        <v>34708970</v>
      </c>
      <c r="C14">
        <v>34709314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207</v>
      </c>
      <c r="J14" t="s">
        <v>208</v>
      </c>
      <c r="K14" t="s">
        <v>209</v>
      </c>
      <c r="L14">
        <v>1368</v>
      </c>
      <c r="N14">
        <v>1011</v>
      </c>
      <c r="O14" t="s">
        <v>200</v>
      </c>
      <c r="P14" t="s">
        <v>200</v>
      </c>
      <c r="Q14">
        <v>1</v>
      </c>
      <c r="W14">
        <v>0</v>
      </c>
      <c r="X14">
        <v>-353815937</v>
      </c>
      <c r="Y14">
        <v>8.4000000000000005E-2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0.14000000000000001</v>
      </c>
      <c r="AU14" t="s">
        <v>19</v>
      </c>
      <c r="AV14">
        <v>0</v>
      </c>
      <c r="AW14">
        <v>2</v>
      </c>
      <c r="AX14">
        <v>34709326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0.504</v>
      </c>
      <c r="CY14">
        <f>AB14</f>
        <v>8.1</v>
      </c>
      <c r="CZ14">
        <f>AF14</f>
        <v>8.1</v>
      </c>
      <c r="DA14">
        <f>AJ14</f>
        <v>1</v>
      </c>
      <c r="DB14">
        <f>ROUND((ROUND(AT14*CZ14,2)*0.6),2)</f>
        <v>0.68</v>
      </c>
      <c r="DC14">
        <f>ROUND((ROUND(AT14*AG14,2)*0.6),2)</f>
        <v>0</v>
      </c>
    </row>
    <row r="15" spans="1:107" x14ac:dyDescent="0.2">
      <c r="A15">
        <f>ROW(Source!A27)</f>
        <v>27</v>
      </c>
      <c r="B15">
        <v>34708971</v>
      </c>
      <c r="C15">
        <v>34709314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192</v>
      </c>
      <c r="J15" t="s">
        <v>3</v>
      </c>
      <c r="K15" t="s">
        <v>193</v>
      </c>
      <c r="L15">
        <v>1191</v>
      </c>
      <c r="N15">
        <v>1013</v>
      </c>
      <c r="O15" t="s">
        <v>194</v>
      </c>
      <c r="P15" t="s">
        <v>194</v>
      </c>
      <c r="Q15">
        <v>1</v>
      </c>
      <c r="W15">
        <v>0</v>
      </c>
      <c r="X15">
        <v>1069510174</v>
      </c>
      <c r="Y15">
        <v>1.38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2.2999999999999998</v>
      </c>
      <c r="AU15" t="s">
        <v>19</v>
      </c>
      <c r="AV15">
        <v>1</v>
      </c>
      <c r="AW15">
        <v>2</v>
      </c>
      <c r="AX15">
        <v>34709321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8.2799999999999994</v>
      </c>
      <c r="CY15">
        <f>AD15</f>
        <v>176.05</v>
      </c>
      <c r="CZ15">
        <f>AH15</f>
        <v>9.6199999999999992</v>
      </c>
      <c r="DA15">
        <f>AL15</f>
        <v>18.3</v>
      </c>
      <c r="DB15">
        <f>ROUND((ROUND(AT15*CZ15,2)*0.6),2)</f>
        <v>13.28</v>
      </c>
      <c r="DC15">
        <f>ROUND((ROUND(AT15*AG15,2)*0.6),2)</f>
        <v>0</v>
      </c>
    </row>
    <row r="16" spans="1:107" x14ac:dyDescent="0.2">
      <c r="A16">
        <f>ROW(Source!A27)</f>
        <v>27</v>
      </c>
      <c r="B16">
        <v>34708971</v>
      </c>
      <c r="C16">
        <v>34709314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195</v>
      </c>
      <c r="J16" t="s">
        <v>3</v>
      </c>
      <c r="K16" t="s">
        <v>196</v>
      </c>
      <c r="L16">
        <v>1191</v>
      </c>
      <c r="N16">
        <v>1013</v>
      </c>
      <c r="O16" t="s">
        <v>194</v>
      </c>
      <c r="P16" t="s">
        <v>194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34709322</v>
      </c>
      <c r="AY16">
        <v>1</v>
      </c>
      <c r="AZ16">
        <v>2048</v>
      </c>
      <c r="BA16">
        <v>31</v>
      </c>
      <c r="BB16">
        <v>2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0.188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f>ROUND(ROUND(AT16*CZ16,2),2)</f>
        <v>0</v>
      </c>
      <c r="DC16">
        <f>ROUND(ROUND(AT16*AG16,2),2)</f>
        <v>0</v>
      </c>
    </row>
    <row r="17" spans="1:107" x14ac:dyDescent="0.2">
      <c r="A17">
        <f>ROW(Source!A27)</f>
        <v>27</v>
      </c>
      <c r="B17">
        <v>34708971</v>
      </c>
      <c r="C17">
        <v>34709314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197</v>
      </c>
      <c r="J17" t="s">
        <v>198</v>
      </c>
      <c r="K17" t="s">
        <v>199</v>
      </c>
      <c r="L17">
        <v>1368</v>
      </c>
      <c r="N17">
        <v>1011</v>
      </c>
      <c r="O17" t="s">
        <v>200</v>
      </c>
      <c r="P17" t="s">
        <v>200</v>
      </c>
      <c r="Q17">
        <v>1</v>
      </c>
      <c r="W17">
        <v>0</v>
      </c>
      <c r="X17">
        <v>-1718674368</v>
      </c>
      <c r="Y17">
        <v>0.19800000000000001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0.33</v>
      </c>
      <c r="AU17" t="s">
        <v>19</v>
      </c>
      <c r="AV17">
        <v>0</v>
      </c>
      <c r="AW17">
        <v>2</v>
      </c>
      <c r="AX17">
        <v>34709323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1.1880000000000002</v>
      </c>
      <c r="CY17">
        <f>AB17</f>
        <v>1399.88</v>
      </c>
      <c r="CZ17">
        <f>AF17</f>
        <v>111.99</v>
      </c>
      <c r="DA17">
        <f>AJ17</f>
        <v>12.5</v>
      </c>
      <c r="DB17">
        <f>ROUND((ROUND(AT17*CZ17,2)*0.6),2)</f>
        <v>22.18</v>
      </c>
      <c r="DC17">
        <f>ROUND((ROUND(AT17*AG17,2)*0.6),2)</f>
        <v>2.68</v>
      </c>
    </row>
    <row r="18" spans="1:107" x14ac:dyDescent="0.2">
      <c r="A18">
        <f>ROW(Source!A27)</f>
        <v>27</v>
      </c>
      <c r="B18">
        <v>34708971</v>
      </c>
      <c r="C18">
        <v>34709314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204</v>
      </c>
      <c r="J18" t="s">
        <v>205</v>
      </c>
      <c r="K18" t="s">
        <v>206</v>
      </c>
      <c r="L18">
        <v>1368</v>
      </c>
      <c r="N18">
        <v>1011</v>
      </c>
      <c r="O18" t="s">
        <v>200</v>
      </c>
      <c r="P18" t="s">
        <v>200</v>
      </c>
      <c r="Q18">
        <v>1</v>
      </c>
      <c r="W18">
        <v>0</v>
      </c>
      <c r="X18">
        <v>-1099504201</v>
      </c>
      <c r="Y18">
        <v>6.6000000000000003E-2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0.11</v>
      </c>
      <c r="AU18" t="s">
        <v>19</v>
      </c>
      <c r="AV18">
        <v>0</v>
      </c>
      <c r="AW18">
        <v>2</v>
      </c>
      <c r="AX18">
        <v>34709324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0.39600000000000002</v>
      </c>
      <c r="CY18">
        <f>AB18</f>
        <v>370</v>
      </c>
      <c r="CZ18">
        <f>AF18</f>
        <v>29.6</v>
      </c>
      <c r="DA18">
        <f>AJ18</f>
        <v>12.5</v>
      </c>
      <c r="DB18">
        <f>ROUND((ROUND(AT18*CZ18,2)*0.6),2)</f>
        <v>1.96</v>
      </c>
      <c r="DC18">
        <f>ROUND((ROUND(AT18*AG18,2)*0.6),2)</f>
        <v>0.67</v>
      </c>
    </row>
    <row r="19" spans="1:107" x14ac:dyDescent="0.2">
      <c r="A19">
        <f>ROW(Source!A27)</f>
        <v>27</v>
      </c>
      <c r="B19">
        <v>34708971</v>
      </c>
      <c r="C19">
        <v>34709314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201</v>
      </c>
      <c r="J19" t="s">
        <v>202</v>
      </c>
      <c r="K19" t="s">
        <v>203</v>
      </c>
      <c r="L19">
        <v>1368</v>
      </c>
      <c r="N19">
        <v>1011</v>
      </c>
      <c r="O19" t="s">
        <v>200</v>
      </c>
      <c r="P19" t="s">
        <v>200</v>
      </c>
      <c r="Q19">
        <v>1</v>
      </c>
      <c r="W19">
        <v>0</v>
      </c>
      <c r="X19">
        <v>1372534845</v>
      </c>
      <c r="Y19">
        <v>1.7999999999999999E-2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0.03</v>
      </c>
      <c r="AU19" t="s">
        <v>19</v>
      </c>
      <c r="AV19">
        <v>0</v>
      </c>
      <c r="AW19">
        <v>2</v>
      </c>
      <c r="AX19">
        <v>34709325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0.10799999999999998</v>
      </c>
      <c r="CY19">
        <f>AB19</f>
        <v>821.38</v>
      </c>
      <c r="CZ19">
        <f>AF19</f>
        <v>65.709999999999994</v>
      </c>
      <c r="DA19">
        <f>AJ19</f>
        <v>12.5</v>
      </c>
      <c r="DB19">
        <f>ROUND((ROUND(AT19*CZ19,2)*0.6),2)</f>
        <v>1.18</v>
      </c>
      <c r="DC19">
        <f>ROUND((ROUND(AT19*AG19,2)*0.6),2)</f>
        <v>0.21</v>
      </c>
    </row>
    <row r="20" spans="1:107" x14ac:dyDescent="0.2">
      <c r="A20">
        <f>ROW(Source!A27)</f>
        <v>27</v>
      </c>
      <c r="B20">
        <v>34708971</v>
      </c>
      <c r="C20">
        <v>34709314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207</v>
      </c>
      <c r="J20" t="s">
        <v>208</v>
      </c>
      <c r="K20" t="s">
        <v>209</v>
      </c>
      <c r="L20">
        <v>1368</v>
      </c>
      <c r="N20">
        <v>1011</v>
      </c>
      <c r="O20" t="s">
        <v>200</v>
      </c>
      <c r="P20" t="s">
        <v>200</v>
      </c>
      <c r="Q20">
        <v>1</v>
      </c>
      <c r="W20">
        <v>0</v>
      </c>
      <c r="X20">
        <v>-353815937</v>
      </c>
      <c r="Y20">
        <v>8.4000000000000005E-2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0.14000000000000001</v>
      </c>
      <c r="AU20" t="s">
        <v>19</v>
      </c>
      <c r="AV20">
        <v>0</v>
      </c>
      <c r="AW20">
        <v>2</v>
      </c>
      <c r="AX20">
        <v>34709326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0.504</v>
      </c>
      <c r="CY20">
        <f>AB20</f>
        <v>101.25</v>
      </c>
      <c r="CZ20">
        <f>AF20</f>
        <v>8.1</v>
      </c>
      <c r="DA20">
        <f>AJ20</f>
        <v>12.5</v>
      </c>
      <c r="DB20">
        <f>ROUND((ROUND(AT20*CZ20,2)*0.6),2)</f>
        <v>0.68</v>
      </c>
      <c r="DC20">
        <f>ROUND((ROUND(AT20*AG20,2)*0.6),2)</f>
        <v>0</v>
      </c>
    </row>
    <row r="21" spans="1:107" x14ac:dyDescent="0.2">
      <c r="A21">
        <f>ROW(Source!A28)</f>
        <v>28</v>
      </c>
      <c r="B21">
        <v>34708970</v>
      </c>
      <c r="C21">
        <v>34709334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192</v>
      </c>
      <c r="J21" t="s">
        <v>3</v>
      </c>
      <c r="K21" t="s">
        <v>193</v>
      </c>
      <c r="L21">
        <v>1191</v>
      </c>
      <c r="N21">
        <v>1013</v>
      </c>
      <c r="O21" t="s">
        <v>194</v>
      </c>
      <c r="P21" t="s">
        <v>194</v>
      </c>
      <c r="Q21">
        <v>1</v>
      </c>
      <c r="W21">
        <v>0</v>
      </c>
      <c r="X21">
        <v>1069510174</v>
      </c>
      <c r="Y21">
        <v>35.159999999999997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58.6</v>
      </c>
      <c r="AU21" t="s">
        <v>19</v>
      </c>
      <c r="AV21">
        <v>1</v>
      </c>
      <c r="AW21">
        <v>2</v>
      </c>
      <c r="AX21">
        <v>34709341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2.4611999999999998</v>
      </c>
      <c r="CY21">
        <f>AD21</f>
        <v>9.6199999999999992</v>
      </c>
      <c r="CZ21">
        <f>AH21</f>
        <v>9.6199999999999992</v>
      </c>
      <c r="DA21">
        <f>AL21</f>
        <v>1</v>
      </c>
      <c r="DB21">
        <f>ROUND((ROUND(AT21*CZ21,2)*0.6),2)</f>
        <v>338.24</v>
      </c>
      <c r="DC21">
        <f>ROUND((ROUND(AT21*AG21,2)*0.6),2)</f>
        <v>0</v>
      </c>
    </row>
    <row r="22" spans="1:107" x14ac:dyDescent="0.2">
      <c r="A22">
        <f>ROW(Source!A28)</f>
        <v>28</v>
      </c>
      <c r="B22">
        <v>34708970</v>
      </c>
      <c r="C22">
        <v>34709334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195</v>
      </c>
      <c r="J22" t="s">
        <v>3</v>
      </c>
      <c r="K22" t="s">
        <v>196</v>
      </c>
      <c r="L22">
        <v>1191</v>
      </c>
      <c r="N22">
        <v>1013</v>
      </c>
      <c r="O22" t="s">
        <v>194</v>
      </c>
      <c r="P22" t="s">
        <v>194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34709342</v>
      </c>
      <c r="AY22">
        <v>1</v>
      </c>
      <c r="AZ22">
        <v>2048</v>
      </c>
      <c r="BA22">
        <v>44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2.9279999999999999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f>ROUND(ROUND(AT22*CZ22,2),2)</f>
        <v>0</v>
      </c>
      <c r="DC22">
        <f>ROUND(ROUND(AT22*AG22,2),2)</f>
        <v>0</v>
      </c>
    </row>
    <row r="23" spans="1:107" x14ac:dyDescent="0.2">
      <c r="A23">
        <f>ROW(Source!A28)</f>
        <v>28</v>
      </c>
      <c r="B23">
        <v>34708970</v>
      </c>
      <c r="C23">
        <v>34709334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197</v>
      </c>
      <c r="J23" t="s">
        <v>198</v>
      </c>
      <c r="K23" t="s">
        <v>199</v>
      </c>
      <c r="L23">
        <v>1368</v>
      </c>
      <c r="N23">
        <v>1011</v>
      </c>
      <c r="O23" t="s">
        <v>200</v>
      </c>
      <c r="P23" t="s">
        <v>200</v>
      </c>
      <c r="Q23">
        <v>1</v>
      </c>
      <c r="W23">
        <v>0</v>
      </c>
      <c r="X23">
        <v>-1718674368</v>
      </c>
      <c r="Y23">
        <v>0.13200000000000001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0.22</v>
      </c>
      <c r="AU23" t="s">
        <v>19</v>
      </c>
      <c r="AV23">
        <v>0</v>
      </c>
      <c r="AW23">
        <v>2</v>
      </c>
      <c r="AX23">
        <v>34709343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9.2400000000000017E-3</v>
      </c>
      <c r="CY23">
        <f>AB23</f>
        <v>111.99</v>
      </c>
      <c r="CZ23">
        <f>AF23</f>
        <v>111.99</v>
      </c>
      <c r="DA23">
        <f>AJ23</f>
        <v>1</v>
      </c>
      <c r="DB23">
        <f>ROUND((ROUND(AT23*CZ23,2)*0.6),2)</f>
        <v>14.78</v>
      </c>
      <c r="DC23">
        <f>ROUND((ROUND(AT23*AG23,2)*0.6),2)</f>
        <v>1.78</v>
      </c>
    </row>
    <row r="24" spans="1:107" x14ac:dyDescent="0.2">
      <c r="A24">
        <f>ROW(Source!A28)</f>
        <v>28</v>
      </c>
      <c r="B24">
        <v>34708970</v>
      </c>
      <c r="C24">
        <v>34709334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201</v>
      </c>
      <c r="J24" t="s">
        <v>202</v>
      </c>
      <c r="K24" t="s">
        <v>203</v>
      </c>
      <c r="L24">
        <v>1368</v>
      </c>
      <c r="N24">
        <v>1011</v>
      </c>
      <c r="O24" t="s">
        <v>200</v>
      </c>
      <c r="P24" t="s">
        <v>200</v>
      </c>
      <c r="Q24">
        <v>1</v>
      </c>
      <c r="W24">
        <v>0</v>
      </c>
      <c r="X24">
        <v>1372534845</v>
      </c>
      <c r="Y24">
        <v>0.13200000000000001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0.22</v>
      </c>
      <c r="AU24" t="s">
        <v>19</v>
      </c>
      <c r="AV24">
        <v>0</v>
      </c>
      <c r="AW24">
        <v>2</v>
      </c>
      <c r="AX24">
        <v>34709344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9.2400000000000017E-3</v>
      </c>
      <c r="CY24">
        <f>AB24</f>
        <v>65.709999999999994</v>
      </c>
      <c r="CZ24">
        <f>AF24</f>
        <v>65.709999999999994</v>
      </c>
      <c r="DA24">
        <f>AJ24</f>
        <v>1</v>
      </c>
      <c r="DB24">
        <f>ROUND((ROUND(AT24*CZ24,2)*0.6),2)</f>
        <v>8.68</v>
      </c>
      <c r="DC24">
        <f>ROUND((ROUND(AT24*AG24,2)*0.6),2)</f>
        <v>1.53</v>
      </c>
    </row>
    <row r="25" spans="1:107" x14ac:dyDescent="0.2">
      <c r="A25">
        <f>ROW(Source!A28)</f>
        <v>28</v>
      </c>
      <c r="B25">
        <v>34708970</v>
      </c>
      <c r="C25">
        <v>34709334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207</v>
      </c>
      <c r="J25" t="s">
        <v>208</v>
      </c>
      <c r="K25" t="s">
        <v>209</v>
      </c>
      <c r="L25">
        <v>1368</v>
      </c>
      <c r="N25">
        <v>1011</v>
      </c>
      <c r="O25" t="s">
        <v>200</v>
      </c>
      <c r="P25" t="s">
        <v>200</v>
      </c>
      <c r="Q25">
        <v>1</v>
      </c>
      <c r="W25">
        <v>0</v>
      </c>
      <c r="X25">
        <v>-353815937</v>
      </c>
      <c r="Y25">
        <v>4.3499999999999996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7.25</v>
      </c>
      <c r="AU25" t="s">
        <v>19</v>
      </c>
      <c r="AV25">
        <v>0</v>
      </c>
      <c r="AW25">
        <v>2</v>
      </c>
      <c r="AX25">
        <v>34709345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0.30449999999999999</v>
      </c>
      <c r="CY25">
        <f>AB25</f>
        <v>8.1</v>
      </c>
      <c r="CZ25">
        <f>AF25</f>
        <v>8.1</v>
      </c>
      <c r="DA25">
        <f>AJ25</f>
        <v>1</v>
      </c>
      <c r="DB25">
        <f>ROUND((ROUND(AT25*CZ25,2)*0.6),2)</f>
        <v>35.24</v>
      </c>
      <c r="DC25">
        <f>ROUND((ROUND(AT25*AG25,2)*0.6),2)</f>
        <v>0</v>
      </c>
    </row>
    <row r="26" spans="1:107" x14ac:dyDescent="0.2">
      <c r="A26">
        <f>ROW(Source!A28)</f>
        <v>28</v>
      </c>
      <c r="B26">
        <v>34708970</v>
      </c>
      <c r="C26">
        <v>34709334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210</v>
      </c>
      <c r="J26" t="s">
        <v>211</v>
      </c>
      <c r="K26" t="s">
        <v>212</v>
      </c>
      <c r="L26">
        <v>1368</v>
      </c>
      <c r="N26">
        <v>1011</v>
      </c>
      <c r="O26" t="s">
        <v>200</v>
      </c>
      <c r="P26" t="s">
        <v>200</v>
      </c>
      <c r="Q26">
        <v>1</v>
      </c>
      <c r="W26">
        <v>0</v>
      </c>
      <c r="X26">
        <v>-1272894116</v>
      </c>
      <c r="Y26">
        <v>4.1280000000000001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6.88</v>
      </c>
      <c r="AU26" t="s">
        <v>19</v>
      </c>
      <c r="AV26">
        <v>0</v>
      </c>
      <c r="AW26">
        <v>2</v>
      </c>
      <c r="AX26">
        <v>34709346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0.28896000000000005</v>
      </c>
      <c r="CY26">
        <f>AB26</f>
        <v>15.24</v>
      </c>
      <c r="CZ26">
        <f>AF26</f>
        <v>15.24</v>
      </c>
      <c r="DA26">
        <f>AJ26</f>
        <v>1</v>
      </c>
      <c r="DB26">
        <f>ROUND((ROUND(AT26*CZ26,2)*0.6),2)</f>
        <v>62.91</v>
      </c>
      <c r="DC26">
        <f>ROUND((ROUND(AT26*AG26,2)*0.6),2)</f>
        <v>41.53</v>
      </c>
    </row>
    <row r="27" spans="1:107" x14ac:dyDescent="0.2">
      <c r="A27">
        <f>ROW(Source!A29)</f>
        <v>29</v>
      </c>
      <c r="B27">
        <v>34708971</v>
      </c>
      <c r="C27">
        <v>34709334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192</v>
      </c>
      <c r="J27" t="s">
        <v>3</v>
      </c>
      <c r="K27" t="s">
        <v>193</v>
      </c>
      <c r="L27">
        <v>1191</v>
      </c>
      <c r="N27">
        <v>1013</v>
      </c>
      <c r="O27" t="s">
        <v>194</v>
      </c>
      <c r="P27" t="s">
        <v>194</v>
      </c>
      <c r="Q27">
        <v>1</v>
      </c>
      <c r="W27">
        <v>0</v>
      </c>
      <c r="X27">
        <v>1069510174</v>
      </c>
      <c r="Y27">
        <v>35.159999999999997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58.6</v>
      </c>
      <c r="AU27" t="s">
        <v>19</v>
      </c>
      <c r="AV27">
        <v>1</v>
      </c>
      <c r="AW27">
        <v>2</v>
      </c>
      <c r="AX27">
        <v>34709341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2.4611999999999998</v>
      </c>
      <c r="CY27">
        <f>AD27</f>
        <v>176.05</v>
      </c>
      <c r="CZ27">
        <f>AH27</f>
        <v>9.6199999999999992</v>
      </c>
      <c r="DA27">
        <f>AL27</f>
        <v>18.3</v>
      </c>
      <c r="DB27">
        <f>ROUND((ROUND(AT27*CZ27,2)*0.6),2)</f>
        <v>338.24</v>
      </c>
      <c r="DC27">
        <f>ROUND((ROUND(AT27*AG27,2)*0.6),2)</f>
        <v>0</v>
      </c>
    </row>
    <row r="28" spans="1:107" x14ac:dyDescent="0.2">
      <c r="A28">
        <f>ROW(Source!A29)</f>
        <v>29</v>
      </c>
      <c r="B28">
        <v>34708971</v>
      </c>
      <c r="C28">
        <v>34709334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195</v>
      </c>
      <c r="J28" t="s">
        <v>3</v>
      </c>
      <c r="K28" t="s">
        <v>196</v>
      </c>
      <c r="L28">
        <v>1191</v>
      </c>
      <c r="N28">
        <v>1013</v>
      </c>
      <c r="O28" t="s">
        <v>194</v>
      </c>
      <c r="P28" t="s">
        <v>194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34709342</v>
      </c>
      <c r="AY28">
        <v>1</v>
      </c>
      <c r="AZ28">
        <v>2048</v>
      </c>
      <c r="BA28">
        <v>56</v>
      </c>
      <c r="BB28">
        <v>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2.9279999999999999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f>ROUND(ROUND(AT28*CZ28,2),2)</f>
        <v>0</v>
      </c>
      <c r="DC28">
        <f>ROUND(ROUND(AT28*AG28,2),2)</f>
        <v>0</v>
      </c>
    </row>
    <row r="29" spans="1:107" x14ac:dyDescent="0.2">
      <c r="A29">
        <f>ROW(Source!A29)</f>
        <v>29</v>
      </c>
      <c r="B29">
        <v>34708971</v>
      </c>
      <c r="C29">
        <v>34709334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197</v>
      </c>
      <c r="J29" t="s">
        <v>198</v>
      </c>
      <c r="K29" t="s">
        <v>199</v>
      </c>
      <c r="L29">
        <v>1368</v>
      </c>
      <c r="N29">
        <v>1011</v>
      </c>
      <c r="O29" t="s">
        <v>200</v>
      </c>
      <c r="P29" t="s">
        <v>200</v>
      </c>
      <c r="Q29">
        <v>1</v>
      </c>
      <c r="W29">
        <v>0</v>
      </c>
      <c r="X29">
        <v>-1718674368</v>
      </c>
      <c r="Y29">
        <v>0.13200000000000001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0.22</v>
      </c>
      <c r="AU29" t="s">
        <v>19</v>
      </c>
      <c r="AV29">
        <v>0</v>
      </c>
      <c r="AW29">
        <v>2</v>
      </c>
      <c r="AX29">
        <v>34709343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9.2400000000000017E-3</v>
      </c>
      <c r="CY29">
        <f>AB29</f>
        <v>1399.88</v>
      </c>
      <c r="CZ29">
        <f>AF29</f>
        <v>111.99</v>
      </c>
      <c r="DA29">
        <f>AJ29</f>
        <v>12.5</v>
      </c>
      <c r="DB29">
        <f>ROUND((ROUND(AT29*CZ29,2)*0.6),2)</f>
        <v>14.78</v>
      </c>
      <c r="DC29">
        <f>ROUND((ROUND(AT29*AG29,2)*0.6),2)</f>
        <v>1.78</v>
      </c>
    </row>
    <row r="30" spans="1:107" x14ac:dyDescent="0.2">
      <c r="A30">
        <f>ROW(Source!A29)</f>
        <v>29</v>
      </c>
      <c r="B30">
        <v>34708971</v>
      </c>
      <c r="C30">
        <v>34709334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201</v>
      </c>
      <c r="J30" t="s">
        <v>202</v>
      </c>
      <c r="K30" t="s">
        <v>203</v>
      </c>
      <c r="L30">
        <v>1368</v>
      </c>
      <c r="N30">
        <v>1011</v>
      </c>
      <c r="O30" t="s">
        <v>200</v>
      </c>
      <c r="P30" t="s">
        <v>200</v>
      </c>
      <c r="Q30">
        <v>1</v>
      </c>
      <c r="W30">
        <v>0</v>
      </c>
      <c r="X30">
        <v>1372534845</v>
      </c>
      <c r="Y30">
        <v>0.13200000000000001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0.22</v>
      </c>
      <c r="AU30" t="s">
        <v>19</v>
      </c>
      <c r="AV30">
        <v>0</v>
      </c>
      <c r="AW30">
        <v>2</v>
      </c>
      <c r="AX30">
        <v>34709344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9.2400000000000017E-3</v>
      </c>
      <c r="CY30">
        <f>AB30</f>
        <v>821.38</v>
      </c>
      <c r="CZ30">
        <f>AF30</f>
        <v>65.709999999999994</v>
      </c>
      <c r="DA30">
        <f>AJ30</f>
        <v>12.5</v>
      </c>
      <c r="DB30">
        <f>ROUND((ROUND(AT30*CZ30,2)*0.6),2)</f>
        <v>8.68</v>
      </c>
      <c r="DC30">
        <f>ROUND((ROUND(AT30*AG30,2)*0.6),2)</f>
        <v>1.53</v>
      </c>
    </row>
    <row r="31" spans="1:107" x14ac:dyDescent="0.2">
      <c r="A31">
        <f>ROW(Source!A29)</f>
        <v>29</v>
      </c>
      <c r="B31">
        <v>34708971</v>
      </c>
      <c r="C31">
        <v>34709334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207</v>
      </c>
      <c r="J31" t="s">
        <v>208</v>
      </c>
      <c r="K31" t="s">
        <v>209</v>
      </c>
      <c r="L31">
        <v>1368</v>
      </c>
      <c r="N31">
        <v>1011</v>
      </c>
      <c r="O31" t="s">
        <v>200</v>
      </c>
      <c r="P31" t="s">
        <v>200</v>
      </c>
      <c r="Q31">
        <v>1</v>
      </c>
      <c r="W31">
        <v>0</v>
      </c>
      <c r="X31">
        <v>-353815937</v>
      </c>
      <c r="Y31">
        <v>4.3499999999999996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7.25</v>
      </c>
      <c r="AU31" t="s">
        <v>19</v>
      </c>
      <c r="AV31">
        <v>0</v>
      </c>
      <c r="AW31">
        <v>2</v>
      </c>
      <c r="AX31">
        <v>34709345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0.30449999999999999</v>
      </c>
      <c r="CY31">
        <f>AB31</f>
        <v>101.25</v>
      </c>
      <c r="CZ31">
        <f>AF31</f>
        <v>8.1</v>
      </c>
      <c r="DA31">
        <f>AJ31</f>
        <v>12.5</v>
      </c>
      <c r="DB31">
        <f>ROUND((ROUND(AT31*CZ31,2)*0.6),2)</f>
        <v>35.24</v>
      </c>
      <c r="DC31">
        <f>ROUND((ROUND(AT31*AG31,2)*0.6),2)</f>
        <v>0</v>
      </c>
    </row>
    <row r="32" spans="1:107" x14ac:dyDescent="0.2">
      <c r="A32">
        <f>ROW(Source!A29)</f>
        <v>29</v>
      </c>
      <c r="B32">
        <v>34708971</v>
      </c>
      <c r="C32">
        <v>34709334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210</v>
      </c>
      <c r="J32" t="s">
        <v>211</v>
      </c>
      <c r="K32" t="s">
        <v>212</v>
      </c>
      <c r="L32">
        <v>1368</v>
      </c>
      <c r="N32">
        <v>1011</v>
      </c>
      <c r="O32" t="s">
        <v>200</v>
      </c>
      <c r="P32" t="s">
        <v>200</v>
      </c>
      <c r="Q32">
        <v>1</v>
      </c>
      <c r="W32">
        <v>0</v>
      </c>
      <c r="X32">
        <v>-1272894116</v>
      </c>
      <c r="Y32">
        <v>4.1280000000000001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6.88</v>
      </c>
      <c r="AU32" t="s">
        <v>19</v>
      </c>
      <c r="AV32">
        <v>0</v>
      </c>
      <c r="AW32">
        <v>2</v>
      </c>
      <c r="AX32">
        <v>34709346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0.28896000000000005</v>
      </c>
      <c r="CY32">
        <f>AB32</f>
        <v>190.5</v>
      </c>
      <c r="CZ32">
        <f>AF32</f>
        <v>15.24</v>
      </c>
      <c r="DA32">
        <f>AJ32</f>
        <v>12.5</v>
      </c>
      <c r="DB32">
        <f>ROUND((ROUND(AT32*CZ32,2)*0.6),2)</f>
        <v>62.91</v>
      </c>
      <c r="DC32">
        <f>ROUND((ROUND(AT32*AG32,2)*0.6),2)</f>
        <v>41.53</v>
      </c>
    </row>
    <row r="33" spans="1:107" x14ac:dyDescent="0.2">
      <c r="A33">
        <f>ROW(Source!A30)</f>
        <v>30</v>
      </c>
      <c r="B33">
        <v>34708970</v>
      </c>
      <c r="C33">
        <v>34709353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213</v>
      </c>
      <c r="J33" t="s">
        <v>3</v>
      </c>
      <c r="K33" t="s">
        <v>214</v>
      </c>
      <c r="L33">
        <v>1191</v>
      </c>
      <c r="N33">
        <v>1013</v>
      </c>
      <c r="O33" t="s">
        <v>194</v>
      </c>
      <c r="P33" t="s">
        <v>194</v>
      </c>
      <c r="Q33">
        <v>1</v>
      </c>
      <c r="W33">
        <v>0</v>
      </c>
      <c r="X33">
        <v>-1081351934</v>
      </c>
      <c r="Y33">
        <v>11.4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19</v>
      </c>
      <c r="AU33" t="s">
        <v>19</v>
      </c>
      <c r="AV33">
        <v>1</v>
      </c>
      <c r="AW33">
        <v>2</v>
      </c>
      <c r="AX33">
        <v>34709359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0.45600000000000002</v>
      </c>
      <c r="CY33">
        <f>AD33</f>
        <v>9.4</v>
      </c>
      <c r="CZ33">
        <f>AH33</f>
        <v>9.4</v>
      </c>
      <c r="DA33">
        <f>AL33</f>
        <v>1</v>
      </c>
      <c r="DB33">
        <f>ROUND((ROUND(AT33*CZ33,2)*0.6),2)</f>
        <v>107.16</v>
      </c>
      <c r="DC33">
        <f>ROUND((ROUND(AT33*AG33,2)*0.6),2)</f>
        <v>0</v>
      </c>
    </row>
    <row r="34" spans="1:107" x14ac:dyDescent="0.2">
      <c r="A34">
        <f>ROW(Source!A30)</f>
        <v>30</v>
      </c>
      <c r="B34">
        <v>34708970</v>
      </c>
      <c r="C34">
        <v>34709353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195</v>
      </c>
      <c r="J34" t="s">
        <v>3</v>
      </c>
      <c r="K34" t="s">
        <v>196</v>
      </c>
      <c r="L34">
        <v>1191</v>
      </c>
      <c r="N34">
        <v>1013</v>
      </c>
      <c r="O34" t="s">
        <v>194</v>
      </c>
      <c r="P34" t="s">
        <v>194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34709360</v>
      </c>
      <c r="AY34">
        <v>1</v>
      </c>
      <c r="AZ34">
        <v>2048</v>
      </c>
      <c r="BA34">
        <v>68</v>
      </c>
      <c r="BB34">
        <v>2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0.15200000000000002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f>ROUND(ROUND(AT34*CZ34,2),2)</f>
        <v>0</v>
      </c>
      <c r="DC34">
        <f>ROUND(ROUND(AT34*AG34,2),2)</f>
        <v>0</v>
      </c>
    </row>
    <row r="35" spans="1:107" x14ac:dyDescent="0.2">
      <c r="A35">
        <f>ROW(Source!A30)</f>
        <v>30</v>
      </c>
      <c r="B35">
        <v>34708970</v>
      </c>
      <c r="C35">
        <v>34709353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197</v>
      </c>
      <c r="J35" t="s">
        <v>198</v>
      </c>
      <c r="K35" t="s">
        <v>199</v>
      </c>
      <c r="L35">
        <v>1368</v>
      </c>
      <c r="N35">
        <v>1011</v>
      </c>
      <c r="O35" t="s">
        <v>200</v>
      </c>
      <c r="P35" t="s">
        <v>200</v>
      </c>
      <c r="Q35">
        <v>1</v>
      </c>
      <c r="W35">
        <v>0</v>
      </c>
      <c r="X35">
        <v>-1718674368</v>
      </c>
      <c r="Y35">
        <v>0.11399999999999999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0.19</v>
      </c>
      <c r="AU35" t="s">
        <v>19</v>
      </c>
      <c r="AV35">
        <v>0</v>
      </c>
      <c r="AW35">
        <v>2</v>
      </c>
      <c r="AX35">
        <v>34709361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4.5599999999999998E-3</v>
      </c>
      <c r="CY35">
        <f>AB35</f>
        <v>111.99</v>
      </c>
      <c r="CZ35">
        <f>AF35</f>
        <v>111.99</v>
      </c>
      <c r="DA35">
        <f>AJ35</f>
        <v>1</v>
      </c>
      <c r="DB35">
        <f>ROUND((ROUND(AT35*CZ35,2)*0.6),2)</f>
        <v>12.77</v>
      </c>
      <c r="DC35">
        <f>ROUND((ROUND(AT35*AG35,2)*0.6),2)</f>
        <v>1.54</v>
      </c>
    </row>
    <row r="36" spans="1:107" x14ac:dyDescent="0.2">
      <c r="A36">
        <f>ROW(Source!A30)</f>
        <v>30</v>
      </c>
      <c r="B36">
        <v>34708970</v>
      </c>
      <c r="C36">
        <v>34709353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201</v>
      </c>
      <c r="J36" t="s">
        <v>202</v>
      </c>
      <c r="K36" t="s">
        <v>203</v>
      </c>
      <c r="L36">
        <v>1368</v>
      </c>
      <c r="N36">
        <v>1011</v>
      </c>
      <c r="O36" t="s">
        <v>200</v>
      </c>
      <c r="P36" t="s">
        <v>200</v>
      </c>
      <c r="Q36">
        <v>1</v>
      </c>
      <c r="W36">
        <v>0</v>
      </c>
      <c r="X36">
        <v>1372534845</v>
      </c>
      <c r="Y36">
        <v>0.11399999999999999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0.19</v>
      </c>
      <c r="AU36" t="s">
        <v>19</v>
      </c>
      <c r="AV36">
        <v>0</v>
      </c>
      <c r="AW36">
        <v>2</v>
      </c>
      <c r="AX36">
        <v>34709362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4.5599999999999998E-3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f>ROUND((ROUND(AT36*CZ36,2)*0.6),2)</f>
        <v>7.49</v>
      </c>
      <c r="DC36">
        <f>ROUND((ROUND(AT36*AG36,2)*0.6),2)</f>
        <v>1.32</v>
      </c>
    </row>
    <row r="37" spans="1:107" x14ac:dyDescent="0.2">
      <c r="A37">
        <f>ROW(Source!A30)</f>
        <v>30</v>
      </c>
      <c r="B37">
        <v>34708970</v>
      </c>
      <c r="C37">
        <v>34709353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207</v>
      </c>
      <c r="J37" t="s">
        <v>208</v>
      </c>
      <c r="K37" t="s">
        <v>209</v>
      </c>
      <c r="L37">
        <v>1368</v>
      </c>
      <c r="N37">
        <v>1011</v>
      </c>
      <c r="O37" t="s">
        <v>200</v>
      </c>
      <c r="P37" t="s">
        <v>200</v>
      </c>
      <c r="Q37">
        <v>1</v>
      </c>
      <c r="W37">
        <v>0</v>
      </c>
      <c r="X37">
        <v>-353815937</v>
      </c>
      <c r="Y37">
        <v>2.016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3.36</v>
      </c>
      <c r="AU37" t="s">
        <v>19</v>
      </c>
      <c r="AV37">
        <v>0</v>
      </c>
      <c r="AW37">
        <v>2</v>
      </c>
      <c r="AX37">
        <v>34709363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8.0640000000000003E-2</v>
      </c>
      <c r="CY37">
        <f>AB37</f>
        <v>8.1</v>
      </c>
      <c r="CZ37">
        <f>AF37</f>
        <v>8.1</v>
      </c>
      <c r="DA37">
        <f>AJ37</f>
        <v>1</v>
      </c>
      <c r="DB37">
        <f>ROUND((ROUND(AT37*CZ37,2)*0.6),2)</f>
        <v>16.329999999999998</v>
      </c>
      <c r="DC37">
        <f>ROUND((ROUND(AT37*AG37,2)*0.6),2)</f>
        <v>0</v>
      </c>
    </row>
    <row r="38" spans="1:107" x14ac:dyDescent="0.2">
      <c r="A38">
        <f>ROW(Source!A31)</f>
        <v>31</v>
      </c>
      <c r="B38">
        <v>34708971</v>
      </c>
      <c r="C38">
        <v>34709353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213</v>
      </c>
      <c r="J38" t="s">
        <v>3</v>
      </c>
      <c r="K38" t="s">
        <v>214</v>
      </c>
      <c r="L38">
        <v>1191</v>
      </c>
      <c r="N38">
        <v>1013</v>
      </c>
      <c r="O38" t="s">
        <v>194</v>
      </c>
      <c r="P38" t="s">
        <v>194</v>
      </c>
      <c r="Q38">
        <v>1</v>
      </c>
      <c r="W38">
        <v>0</v>
      </c>
      <c r="X38">
        <v>-1081351934</v>
      </c>
      <c r="Y38">
        <v>11.4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19</v>
      </c>
      <c r="AU38" t="s">
        <v>19</v>
      </c>
      <c r="AV38">
        <v>1</v>
      </c>
      <c r="AW38">
        <v>2</v>
      </c>
      <c r="AX38">
        <v>34709359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0.45600000000000002</v>
      </c>
      <c r="CY38">
        <f>AD38</f>
        <v>172.02</v>
      </c>
      <c r="CZ38">
        <f>AH38</f>
        <v>9.4</v>
      </c>
      <c r="DA38">
        <f>AL38</f>
        <v>18.3</v>
      </c>
      <c r="DB38">
        <f>ROUND((ROUND(AT38*CZ38,2)*0.6),2)</f>
        <v>107.16</v>
      </c>
      <c r="DC38">
        <f>ROUND((ROUND(AT38*AG38,2)*0.6),2)</f>
        <v>0</v>
      </c>
    </row>
    <row r="39" spans="1:107" x14ac:dyDescent="0.2">
      <c r="A39">
        <f>ROW(Source!A31)</f>
        <v>31</v>
      </c>
      <c r="B39">
        <v>34708971</v>
      </c>
      <c r="C39">
        <v>34709353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195</v>
      </c>
      <c r="J39" t="s">
        <v>3</v>
      </c>
      <c r="K39" t="s">
        <v>196</v>
      </c>
      <c r="L39">
        <v>1191</v>
      </c>
      <c r="N39">
        <v>1013</v>
      </c>
      <c r="O39" t="s">
        <v>194</v>
      </c>
      <c r="P39" t="s">
        <v>194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34709360</v>
      </c>
      <c r="AY39">
        <v>1</v>
      </c>
      <c r="AZ39">
        <v>2048</v>
      </c>
      <c r="BA39">
        <v>77</v>
      </c>
      <c r="BB39">
        <v>2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0.15200000000000002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f>ROUND(ROUND(AT39*CZ39,2),2)</f>
        <v>0</v>
      </c>
      <c r="DC39">
        <f>ROUND(ROUND(AT39*AG39,2),2)</f>
        <v>0</v>
      </c>
    </row>
    <row r="40" spans="1:107" x14ac:dyDescent="0.2">
      <c r="A40">
        <f>ROW(Source!A31)</f>
        <v>31</v>
      </c>
      <c r="B40">
        <v>34708971</v>
      </c>
      <c r="C40">
        <v>34709353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197</v>
      </c>
      <c r="J40" t="s">
        <v>198</v>
      </c>
      <c r="K40" t="s">
        <v>199</v>
      </c>
      <c r="L40">
        <v>1368</v>
      </c>
      <c r="N40">
        <v>1011</v>
      </c>
      <c r="O40" t="s">
        <v>200</v>
      </c>
      <c r="P40" t="s">
        <v>200</v>
      </c>
      <c r="Q40">
        <v>1</v>
      </c>
      <c r="W40">
        <v>0</v>
      </c>
      <c r="X40">
        <v>-1718674368</v>
      </c>
      <c r="Y40">
        <v>0.11399999999999999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0.19</v>
      </c>
      <c r="AU40" t="s">
        <v>19</v>
      </c>
      <c r="AV40">
        <v>0</v>
      </c>
      <c r="AW40">
        <v>2</v>
      </c>
      <c r="AX40">
        <v>34709361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4.5599999999999998E-3</v>
      </c>
      <c r="CY40">
        <f>AB40</f>
        <v>1399.88</v>
      </c>
      <c r="CZ40">
        <f>AF40</f>
        <v>111.99</v>
      </c>
      <c r="DA40">
        <f>AJ40</f>
        <v>12.5</v>
      </c>
      <c r="DB40">
        <f>ROUND((ROUND(AT40*CZ40,2)*0.6),2)</f>
        <v>12.77</v>
      </c>
      <c r="DC40">
        <f>ROUND((ROUND(AT40*AG40,2)*0.6),2)</f>
        <v>1.54</v>
      </c>
    </row>
    <row r="41" spans="1:107" x14ac:dyDescent="0.2">
      <c r="A41">
        <f>ROW(Source!A31)</f>
        <v>31</v>
      </c>
      <c r="B41">
        <v>34708971</v>
      </c>
      <c r="C41">
        <v>34709353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201</v>
      </c>
      <c r="J41" t="s">
        <v>202</v>
      </c>
      <c r="K41" t="s">
        <v>203</v>
      </c>
      <c r="L41">
        <v>1368</v>
      </c>
      <c r="N41">
        <v>1011</v>
      </c>
      <c r="O41" t="s">
        <v>200</v>
      </c>
      <c r="P41" t="s">
        <v>200</v>
      </c>
      <c r="Q41">
        <v>1</v>
      </c>
      <c r="W41">
        <v>0</v>
      </c>
      <c r="X41">
        <v>1372534845</v>
      </c>
      <c r="Y41">
        <v>0.11399999999999999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0.19</v>
      </c>
      <c r="AU41" t="s">
        <v>19</v>
      </c>
      <c r="AV41">
        <v>0</v>
      </c>
      <c r="AW41">
        <v>2</v>
      </c>
      <c r="AX41">
        <v>34709362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4.5599999999999998E-3</v>
      </c>
      <c r="CY41">
        <f>AB41</f>
        <v>821.38</v>
      </c>
      <c r="CZ41">
        <f>AF41</f>
        <v>65.709999999999994</v>
      </c>
      <c r="DA41">
        <f>AJ41</f>
        <v>12.5</v>
      </c>
      <c r="DB41">
        <f>ROUND((ROUND(AT41*CZ41,2)*0.6),2)</f>
        <v>7.49</v>
      </c>
      <c r="DC41">
        <f>ROUND((ROUND(AT41*AG41,2)*0.6),2)</f>
        <v>1.32</v>
      </c>
    </row>
    <row r="42" spans="1:107" x14ac:dyDescent="0.2">
      <c r="A42">
        <f>ROW(Source!A31)</f>
        <v>31</v>
      </c>
      <c r="B42">
        <v>34708971</v>
      </c>
      <c r="C42">
        <v>34709353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207</v>
      </c>
      <c r="J42" t="s">
        <v>208</v>
      </c>
      <c r="K42" t="s">
        <v>209</v>
      </c>
      <c r="L42">
        <v>1368</v>
      </c>
      <c r="N42">
        <v>1011</v>
      </c>
      <c r="O42" t="s">
        <v>200</v>
      </c>
      <c r="P42" t="s">
        <v>200</v>
      </c>
      <c r="Q42">
        <v>1</v>
      </c>
      <c r="W42">
        <v>0</v>
      </c>
      <c r="X42">
        <v>-353815937</v>
      </c>
      <c r="Y42">
        <v>2.016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3.36</v>
      </c>
      <c r="AU42" t="s">
        <v>19</v>
      </c>
      <c r="AV42">
        <v>0</v>
      </c>
      <c r="AW42">
        <v>2</v>
      </c>
      <c r="AX42">
        <v>34709363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8.0640000000000003E-2</v>
      </c>
      <c r="CY42">
        <f>AB42</f>
        <v>101.25</v>
      </c>
      <c r="CZ42">
        <f>AF42</f>
        <v>8.1</v>
      </c>
      <c r="DA42">
        <f>AJ42</f>
        <v>12.5</v>
      </c>
      <c r="DB42">
        <f>ROUND((ROUND(AT42*CZ42,2)*0.6),2)</f>
        <v>16.329999999999998</v>
      </c>
      <c r="DC42">
        <f>ROUND((ROUND(AT42*AG42,2)*0.6),2)</f>
        <v>0</v>
      </c>
    </row>
    <row r="43" spans="1:107" x14ac:dyDescent="0.2">
      <c r="A43">
        <f>ROW(Source!A32)</f>
        <v>32</v>
      </c>
      <c r="B43">
        <v>34708970</v>
      </c>
      <c r="C43">
        <v>34709402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192</v>
      </c>
      <c r="J43" t="s">
        <v>3</v>
      </c>
      <c r="K43" t="s">
        <v>193</v>
      </c>
      <c r="L43">
        <v>1191</v>
      </c>
      <c r="N43">
        <v>1013</v>
      </c>
      <c r="O43" t="s">
        <v>194</v>
      </c>
      <c r="P43" t="s">
        <v>194</v>
      </c>
      <c r="Q43">
        <v>1</v>
      </c>
      <c r="W43">
        <v>0</v>
      </c>
      <c r="X43">
        <v>1069510174</v>
      </c>
      <c r="Y43">
        <v>23.5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23.5</v>
      </c>
      <c r="AU43" t="s">
        <v>3</v>
      </c>
      <c r="AV43">
        <v>1</v>
      </c>
      <c r="AW43">
        <v>2</v>
      </c>
      <c r="AX43">
        <v>34709407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23.5</v>
      </c>
      <c r="CY43">
        <f>AD43</f>
        <v>9.6199999999999992</v>
      </c>
      <c r="CZ43">
        <f>AH43</f>
        <v>9.6199999999999992</v>
      </c>
      <c r="DA43">
        <f>AL43</f>
        <v>1</v>
      </c>
      <c r="DB43">
        <f t="shared" ref="DB43:DB74" si="0">ROUND(ROUND(AT43*CZ43,2),2)</f>
        <v>226.07</v>
      </c>
      <c r="DC43">
        <f t="shared" ref="DC43:DC74" si="1">ROUND(ROUND(AT43*AG43,2),2)</f>
        <v>0</v>
      </c>
    </row>
    <row r="44" spans="1:107" x14ac:dyDescent="0.2">
      <c r="A44">
        <f>ROW(Source!A32)</f>
        <v>32</v>
      </c>
      <c r="B44">
        <v>34708970</v>
      </c>
      <c r="C44">
        <v>34709402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195</v>
      </c>
      <c r="J44" t="s">
        <v>3</v>
      </c>
      <c r="K44" t="s">
        <v>196</v>
      </c>
      <c r="L44">
        <v>1191</v>
      </c>
      <c r="N44">
        <v>1013</v>
      </c>
      <c r="O44" t="s">
        <v>194</v>
      </c>
      <c r="P44" t="s">
        <v>194</v>
      </c>
      <c r="Q44">
        <v>1</v>
      </c>
      <c r="W44">
        <v>0</v>
      </c>
      <c r="X44">
        <v>-1417349443</v>
      </c>
      <c r="Y44">
        <v>0.88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0.88</v>
      </c>
      <c r="AU44" t="s">
        <v>3</v>
      </c>
      <c r="AV44">
        <v>2</v>
      </c>
      <c r="AW44">
        <v>2</v>
      </c>
      <c r="AX44">
        <v>34709408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0.88</v>
      </c>
      <c r="CY44">
        <f>AD44</f>
        <v>0</v>
      </c>
      <c r="CZ44">
        <f>AH44</f>
        <v>0</v>
      </c>
      <c r="DA44">
        <f>AL44</f>
        <v>1</v>
      </c>
      <c r="DB44">
        <f t="shared" si="0"/>
        <v>0</v>
      </c>
      <c r="DC44">
        <f t="shared" si="1"/>
        <v>0</v>
      </c>
    </row>
    <row r="45" spans="1:107" x14ac:dyDescent="0.2">
      <c r="A45">
        <f>ROW(Source!A32)</f>
        <v>32</v>
      </c>
      <c r="B45">
        <v>34708970</v>
      </c>
      <c r="C45">
        <v>34709402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197</v>
      </c>
      <c r="J45" t="s">
        <v>198</v>
      </c>
      <c r="K45" t="s">
        <v>199</v>
      </c>
      <c r="L45">
        <v>1368</v>
      </c>
      <c r="N45">
        <v>1011</v>
      </c>
      <c r="O45" t="s">
        <v>200</v>
      </c>
      <c r="P45" t="s">
        <v>200</v>
      </c>
      <c r="Q45">
        <v>1</v>
      </c>
      <c r="W45">
        <v>0</v>
      </c>
      <c r="X45">
        <v>-1718674368</v>
      </c>
      <c r="Y45">
        <v>0.44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0.44</v>
      </c>
      <c r="AU45" t="s">
        <v>3</v>
      </c>
      <c r="AV45">
        <v>0</v>
      </c>
      <c r="AW45">
        <v>2</v>
      </c>
      <c r="AX45">
        <v>34709409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0.44</v>
      </c>
      <c r="CY45">
        <f>AB45</f>
        <v>111.99</v>
      </c>
      <c r="CZ45">
        <f>AF45</f>
        <v>111.99</v>
      </c>
      <c r="DA45">
        <f>AJ45</f>
        <v>1</v>
      </c>
      <c r="DB45">
        <f t="shared" si="0"/>
        <v>49.28</v>
      </c>
      <c r="DC45">
        <f t="shared" si="1"/>
        <v>5.94</v>
      </c>
    </row>
    <row r="46" spans="1:107" x14ac:dyDescent="0.2">
      <c r="A46">
        <f>ROW(Source!A32)</f>
        <v>32</v>
      </c>
      <c r="B46">
        <v>34708970</v>
      </c>
      <c r="C46">
        <v>34709402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201</v>
      </c>
      <c r="J46" t="s">
        <v>202</v>
      </c>
      <c r="K46" t="s">
        <v>203</v>
      </c>
      <c r="L46">
        <v>1368</v>
      </c>
      <c r="N46">
        <v>1011</v>
      </c>
      <c r="O46" t="s">
        <v>200</v>
      </c>
      <c r="P46" t="s">
        <v>200</v>
      </c>
      <c r="Q46">
        <v>1</v>
      </c>
      <c r="W46">
        <v>0</v>
      </c>
      <c r="X46">
        <v>1372534845</v>
      </c>
      <c r="Y46">
        <v>0.44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0.44</v>
      </c>
      <c r="AU46" t="s">
        <v>3</v>
      </c>
      <c r="AV46">
        <v>0</v>
      </c>
      <c r="AW46">
        <v>2</v>
      </c>
      <c r="AX46">
        <v>34709410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0.44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f t="shared" si="0"/>
        <v>28.91</v>
      </c>
      <c r="DC46">
        <f t="shared" si="1"/>
        <v>5.0999999999999996</v>
      </c>
    </row>
    <row r="47" spans="1:107" x14ac:dyDescent="0.2">
      <c r="A47">
        <f>ROW(Source!A33)</f>
        <v>33</v>
      </c>
      <c r="B47">
        <v>34708971</v>
      </c>
      <c r="C47">
        <v>34709402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192</v>
      </c>
      <c r="J47" t="s">
        <v>3</v>
      </c>
      <c r="K47" t="s">
        <v>193</v>
      </c>
      <c r="L47">
        <v>1191</v>
      </c>
      <c r="N47">
        <v>1013</v>
      </c>
      <c r="O47" t="s">
        <v>194</v>
      </c>
      <c r="P47" t="s">
        <v>194</v>
      </c>
      <c r="Q47">
        <v>1</v>
      </c>
      <c r="W47">
        <v>0</v>
      </c>
      <c r="X47">
        <v>1069510174</v>
      </c>
      <c r="Y47">
        <v>23.5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23.5</v>
      </c>
      <c r="AU47" t="s">
        <v>3</v>
      </c>
      <c r="AV47">
        <v>1</v>
      </c>
      <c r="AW47">
        <v>2</v>
      </c>
      <c r="AX47">
        <v>34709407</v>
      </c>
      <c r="AY47">
        <v>1</v>
      </c>
      <c r="AZ47">
        <v>0</v>
      </c>
      <c r="BA47">
        <v>93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23.5</v>
      </c>
      <c r="CY47">
        <f>AD47</f>
        <v>176.05</v>
      </c>
      <c r="CZ47">
        <f>AH47</f>
        <v>9.6199999999999992</v>
      </c>
      <c r="DA47">
        <f>AL47</f>
        <v>18.3</v>
      </c>
      <c r="DB47">
        <f t="shared" si="0"/>
        <v>226.07</v>
      </c>
      <c r="DC47">
        <f t="shared" si="1"/>
        <v>0</v>
      </c>
    </row>
    <row r="48" spans="1:107" x14ac:dyDescent="0.2">
      <c r="A48">
        <f>ROW(Source!A33)</f>
        <v>33</v>
      </c>
      <c r="B48">
        <v>34708971</v>
      </c>
      <c r="C48">
        <v>34709402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195</v>
      </c>
      <c r="J48" t="s">
        <v>3</v>
      </c>
      <c r="K48" t="s">
        <v>196</v>
      </c>
      <c r="L48">
        <v>1191</v>
      </c>
      <c r="N48">
        <v>1013</v>
      </c>
      <c r="O48" t="s">
        <v>194</v>
      </c>
      <c r="P48" t="s">
        <v>194</v>
      </c>
      <c r="Q48">
        <v>1</v>
      </c>
      <c r="W48">
        <v>0</v>
      </c>
      <c r="X48">
        <v>-1417349443</v>
      </c>
      <c r="Y48">
        <v>0.88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0.88</v>
      </c>
      <c r="AU48" t="s">
        <v>3</v>
      </c>
      <c r="AV48">
        <v>2</v>
      </c>
      <c r="AW48">
        <v>2</v>
      </c>
      <c r="AX48">
        <v>34709408</v>
      </c>
      <c r="AY48">
        <v>1</v>
      </c>
      <c r="AZ48">
        <v>0</v>
      </c>
      <c r="BA48">
        <v>94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0.88</v>
      </c>
      <c r="CY48">
        <f>AD48</f>
        <v>0</v>
      </c>
      <c r="CZ48">
        <f>AH48</f>
        <v>0</v>
      </c>
      <c r="DA48">
        <f>AL48</f>
        <v>1</v>
      </c>
      <c r="DB48">
        <f t="shared" si="0"/>
        <v>0</v>
      </c>
      <c r="DC48">
        <f t="shared" si="1"/>
        <v>0</v>
      </c>
    </row>
    <row r="49" spans="1:107" x14ac:dyDescent="0.2">
      <c r="A49">
        <f>ROW(Source!A33)</f>
        <v>33</v>
      </c>
      <c r="B49">
        <v>34708971</v>
      </c>
      <c r="C49">
        <v>34709402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197</v>
      </c>
      <c r="J49" t="s">
        <v>198</v>
      </c>
      <c r="K49" t="s">
        <v>199</v>
      </c>
      <c r="L49">
        <v>1368</v>
      </c>
      <c r="N49">
        <v>1011</v>
      </c>
      <c r="O49" t="s">
        <v>200</v>
      </c>
      <c r="P49" t="s">
        <v>200</v>
      </c>
      <c r="Q49">
        <v>1</v>
      </c>
      <c r="W49">
        <v>0</v>
      </c>
      <c r="X49">
        <v>-1718674368</v>
      </c>
      <c r="Y49">
        <v>0.44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34709409</v>
      </c>
      <c r="AY49">
        <v>1</v>
      </c>
      <c r="AZ49">
        <v>0</v>
      </c>
      <c r="BA49">
        <v>95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0.44</v>
      </c>
      <c r="CY49">
        <f>AB49</f>
        <v>1399.88</v>
      </c>
      <c r="CZ49">
        <f>AF49</f>
        <v>111.99</v>
      </c>
      <c r="DA49">
        <f>AJ49</f>
        <v>12.5</v>
      </c>
      <c r="DB49">
        <f t="shared" si="0"/>
        <v>49.28</v>
      </c>
      <c r="DC49">
        <f t="shared" si="1"/>
        <v>5.94</v>
      </c>
    </row>
    <row r="50" spans="1:107" x14ac:dyDescent="0.2">
      <c r="A50">
        <f>ROW(Source!A33)</f>
        <v>33</v>
      </c>
      <c r="B50">
        <v>34708971</v>
      </c>
      <c r="C50">
        <v>34709402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201</v>
      </c>
      <c r="J50" t="s">
        <v>202</v>
      </c>
      <c r="K50" t="s">
        <v>203</v>
      </c>
      <c r="L50">
        <v>1368</v>
      </c>
      <c r="N50">
        <v>1011</v>
      </c>
      <c r="O50" t="s">
        <v>200</v>
      </c>
      <c r="P50" t="s">
        <v>200</v>
      </c>
      <c r="Q50">
        <v>1</v>
      </c>
      <c r="W50">
        <v>0</v>
      </c>
      <c r="X50">
        <v>1372534845</v>
      </c>
      <c r="Y50">
        <v>0.44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0.44</v>
      </c>
      <c r="AU50" t="s">
        <v>3</v>
      </c>
      <c r="AV50">
        <v>0</v>
      </c>
      <c r="AW50">
        <v>2</v>
      </c>
      <c r="AX50">
        <v>34709410</v>
      </c>
      <c r="AY50">
        <v>1</v>
      </c>
      <c r="AZ50">
        <v>0</v>
      </c>
      <c r="BA50">
        <v>96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0.44</v>
      </c>
      <c r="CY50">
        <f>AB50</f>
        <v>821.38</v>
      </c>
      <c r="CZ50">
        <f>AF50</f>
        <v>65.709999999999994</v>
      </c>
      <c r="DA50">
        <f>AJ50</f>
        <v>12.5</v>
      </c>
      <c r="DB50">
        <f t="shared" si="0"/>
        <v>28.91</v>
      </c>
      <c r="DC50">
        <f t="shared" si="1"/>
        <v>5.0999999999999996</v>
      </c>
    </row>
    <row r="51" spans="1:107" x14ac:dyDescent="0.2">
      <c r="A51">
        <f>ROW(Source!A34)</f>
        <v>34</v>
      </c>
      <c r="B51">
        <v>34708970</v>
      </c>
      <c r="C51">
        <v>34709046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192</v>
      </c>
      <c r="J51" t="s">
        <v>3</v>
      </c>
      <c r="K51" t="s">
        <v>193</v>
      </c>
      <c r="L51">
        <v>1191</v>
      </c>
      <c r="N51">
        <v>1013</v>
      </c>
      <c r="O51" t="s">
        <v>194</v>
      </c>
      <c r="P51" t="s">
        <v>194</v>
      </c>
      <c r="Q51">
        <v>1</v>
      </c>
      <c r="W51">
        <v>0</v>
      </c>
      <c r="X51">
        <v>1069510174</v>
      </c>
      <c r="Y51">
        <v>2.2999999999999998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2.2999999999999998</v>
      </c>
      <c r="AU51" t="s">
        <v>3</v>
      </c>
      <c r="AV51">
        <v>1</v>
      </c>
      <c r="AW51">
        <v>2</v>
      </c>
      <c r="AX51">
        <v>34709053</v>
      </c>
      <c r="AY51">
        <v>1</v>
      </c>
      <c r="AZ51">
        <v>0</v>
      </c>
      <c r="BA51">
        <v>101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13.799999999999999</v>
      </c>
      <c r="CY51">
        <f>AD51</f>
        <v>9.6199999999999992</v>
      </c>
      <c r="CZ51">
        <f>AH51</f>
        <v>9.6199999999999992</v>
      </c>
      <c r="DA51">
        <f>AL51</f>
        <v>1</v>
      </c>
      <c r="DB51">
        <f t="shared" si="0"/>
        <v>22.13</v>
      </c>
      <c r="DC51">
        <f t="shared" si="1"/>
        <v>0</v>
      </c>
    </row>
    <row r="52" spans="1:107" x14ac:dyDescent="0.2">
      <c r="A52">
        <f>ROW(Source!A34)</f>
        <v>34</v>
      </c>
      <c r="B52">
        <v>34708970</v>
      </c>
      <c r="C52">
        <v>34709046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195</v>
      </c>
      <c r="J52" t="s">
        <v>3</v>
      </c>
      <c r="K52" t="s">
        <v>196</v>
      </c>
      <c r="L52">
        <v>1191</v>
      </c>
      <c r="N52">
        <v>1013</v>
      </c>
      <c r="O52" t="s">
        <v>194</v>
      </c>
      <c r="P52" t="s">
        <v>194</v>
      </c>
      <c r="Q52">
        <v>1</v>
      </c>
      <c r="W52">
        <v>0</v>
      </c>
      <c r="X52">
        <v>-1417349443</v>
      </c>
      <c r="Y52">
        <v>0.47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0.47</v>
      </c>
      <c r="AU52" t="s">
        <v>3</v>
      </c>
      <c r="AV52">
        <v>2</v>
      </c>
      <c r="AW52">
        <v>2</v>
      </c>
      <c r="AX52">
        <v>34709054</v>
      </c>
      <c r="AY52">
        <v>1</v>
      </c>
      <c r="AZ52">
        <v>0</v>
      </c>
      <c r="BA52">
        <v>102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Y52*Source!I34</f>
        <v>2.82</v>
      </c>
      <c r="CY52">
        <f>AD52</f>
        <v>0</v>
      </c>
      <c r="CZ52">
        <f>AH52</f>
        <v>0</v>
      </c>
      <c r="DA52">
        <f>AL52</f>
        <v>1</v>
      </c>
      <c r="DB52">
        <f t="shared" si="0"/>
        <v>0</v>
      </c>
      <c r="DC52">
        <f t="shared" si="1"/>
        <v>0</v>
      </c>
    </row>
    <row r="53" spans="1:107" x14ac:dyDescent="0.2">
      <c r="A53">
        <f>ROW(Source!A34)</f>
        <v>34</v>
      </c>
      <c r="B53">
        <v>34708970</v>
      </c>
      <c r="C53">
        <v>34709046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197</v>
      </c>
      <c r="J53" t="s">
        <v>198</v>
      </c>
      <c r="K53" t="s">
        <v>199</v>
      </c>
      <c r="L53">
        <v>1368</v>
      </c>
      <c r="N53">
        <v>1011</v>
      </c>
      <c r="O53" t="s">
        <v>200</v>
      </c>
      <c r="P53" t="s">
        <v>200</v>
      </c>
      <c r="Q53">
        <v>1</v>
      </c>
      <c r="W53">
        <v>0</v>
      </c>
      <c r="X53">
        <v>-1718674368</v>
      </c>
      <c r="Y53">
        <v>0.33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0.33</v>
      </c>
      <c r="AU53" t="s">
        <v>3</v>
      </c>
      <c r="AV53">
        <v>0</v>
      </c>
      <c r="AW53">
        <v>2</v>
      </c>
      <c r="AX53">
        <v>34709055</v>
      </c>
      <c r="AY53">
        <v>1</v>
      </c>
      <c r="AZ53">
        <v>0</v>
      </c>
      <c r="BA53">
        <v>103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1.98</v>
      </c>
      <c r="CY53">
        <f>AB53</f>
        <v>111.99</v>
      </c>
      <c r="CZ53">
        <f>AF53</f>
        <v>111.99</v>
      </c>
      <c r="DA53">
        <f>AJ53</f>
        <v>1</v>
      </c>
      <c r="DB53">
        <f t="shared" si="0"/>
        <v>36.96</v>
      </c>
      <c r="DC53">
        <f t="shared" si="1"/>
        <v>4.46</v>
      </c>
    </row>
    <row r="54" spans="1:107" x14ac:dyDescent="0.2">
      <c r="A54">
        <f>ROW(Source!A34)</f>
        <v>34</v>
      </c>
      <c r="B54">
        <v>34708970</v>
      </c>
      <c r="C54">
        <v>34709046</v>
      </c>
      <c r="D54">
        <v>31527035</v>
      </c>
      <c r="E54">
        <v>1</v>
      </c>
      <c r="F54">
        <v>1</v>
      </c>
      <c r="G54">
        <v>1</v>
      </c>
      <c r="H54">
        <v>2</v>
      </c>
      <c r="I54" t="s">
        <v>204</v>
      </c>
      <c r="J54" t="s">
        <v>205</v>
      </c>
      <c r="K54" t="s">
        <v>206</v>
      </c>
      <c r="L54">
        <v>1368</v>
      </c>
      <c r="N54">
        <v>1011</v>
      </c>
      <c r="O54" t="s">
        <v>200</v>
      </c>
      <c r="P54" t="s">
        <v>200</v>
      </c>
      <c r="Q54">
        <v>1</v>
      </c>
      <c r="W54">
        <v>0</v>
      </c>
      <c r="X54">
        <v>68519795</v>
      </c>
      <c r="Y54">
        <v>0.11</v>
      </c>
      <c r="AA54">
        <v>0</v>
      </c>
      <c r="AB54">
        <v>29.6</v>
      </c>
      <c r="AC54">
        <v>10.06</v>
      </c>
      <c r="AD54">
        <v>0</v>
      </c>
      <c r="AE54">
        <v>0</v>
      </c>
      <c r="AF54">
        <v>29.6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0.11</v>
      </c>
      <c r="AU54" t="s">
        <v>3</v>
      </c>
      <c r="AV54">
        <v>0</v>
      </c>
      <c r="AW54">
        <v>2</v>
      </c>
      <c r="AX54">
        <v>34709056</v>
      </c>
      <c r="AY54">
        <v>1</v>
      </c>
      <c r="AZ54">
        <v>0</v>
      </c>
      <c r="BA54">
        <v>104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0.66</v>
      </c>
      <c r="CY54">
        <f>AB54</f>
        <v>29.6</v>
      </c>
      <c r="CZ54">
        <f>AF54</f>
        <v>29.6</v>
      </c>
      <c r="DA54">
        <f>AJ54</f>
        <v>1</v>
      </c>
      <c r="DB54">
        <f t="shared" si="0"/>
        <v>3.26</v>
      </c>
      <c r="DC54">
        <f t="shared" si="1"/>
        <v>1.1100000000000001</v>
      </c>
    </row>
    <row r="55" spans="1:107" x14ac:dyDescent="0.2">
      <c r="A55">
        <f>ROW(Source!A34)</f>
        <v>34</v>
      </c>
      <c r="B55">
        <v>34708970</v>
      </c>
      <c r="C55">
        <v>34709046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201</v>
      </c>
      <c r="J55" t="s">
        <v>202</v>
      </c>
      <c r="K55" t="s">
        <v>203</v>
      </c>
      <c r="L55">
        <v>1368</v>
      </c>
      <c r="N55">
        <v>1011</v>
      </c>
      <c r="O55" t="s">
        <v>200</v>
      </c>
      <c r="P55" t="s">
        <v>200</v>
      </c>
      <c r="Q55">
        <v>1</v>
      </c>
      <c r="W55">
        <v>0</v>
      </c>
      <c r="X55">
        <v>1372534845</v>
      </c>
      <c r="Y55">
        <v>0.03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0.03</v>
      </c>
      <c r="AU55" t="s">
        <v>3</v>
      </c>
      <c r="AV55">
        <v>0</v>
      </c>
      <c r="AW55">
        <v>2</v>
      </c>
      <c r="AX55">
        <v>34709057</v>
      </c>
      <c r="AY55">
        <v>1</v>
      </c>
      <c r="AZ55">
        <v>0</v>
      </c>
      <c r="BA55">
        <v>105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0.18</v>
      </c>
      <c r="CY55">
        <f>AB55</f>
        <v>65.709999999999994</v>
      </c>
      <c r="CZ55">
        <f>AF55</f>
        <v>65.709999999999994</v>
      </c>
      <c r="DA55">
        <f>AJ55</f>
        <v>1</v>
      </c>
      <c r="DB55">
        <f t="shared" si="0"/>
        <v>1.97</v>
      </c>
      <c r="DC55">
        <f t="shared" si="1"/>
        <v>0.35</v>
      </c>
    </row>
    <row r="56" spans="1:107" x14ac:dyDescent="0.2">
      <c r="A56">
        <f>ROW(Source!A34)</f>
        <v>34</v>
      </c>
      <c r="B56">
        <v>34708970</v>
      </c>
      <c r="C56">
        <v>34709046</v>
      </c>
      <c r="D56">
        <v>31528446</v>
      </c>
      <c r="E56">
        <v>1</v>
      </c>
      <c r="F56">
        <v>1</v>
      </c>
      <c r="G56">
        <v>1</v>
      </c>
      <c r="H56">
        <v>2</v>
      </c>
      <c r="I56" t="s">
        <v>207</v>
      </c>
      <c r="J56" t="s">
        <v>208</v>
      </c>
      <c r="K56" t="s">
        <v>209</v>
      </c>
      <c r="L56">
        <v>1368</v>
      </c>
      <c r="N56">
        <v>1011</v>
      </c>
      <c r="O56" t="s">
        <v>200</v>
      </c>
      <c r="P56" t="s">
        <v>200</v>
      </c>
      <c r="Q56">
        <v>1</v>
      </c>
      <c r="W56">
        <v>0</v>
      </c>
      <c r="X56">
        <v>-353815937</v>
      </c>
      <c r="Y56">
        <v>0.14000000000000001</v>
      </c>
      <c r="AA56">
        <v>0</v>
      </c>
      <c r="AB56">
        <v>8.1</v>
      </c>
      <c r="AC56">
        <v>0</v>
      </c>
      <c r="AD56">
        <v>0</v>
      </c>
      <c r="AE56">
        <v>0</v>
      </c>
      <c r="AF56">
        <v>8.1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0.14000000000000001</v>
      </c>
      <c r="AU56" t="s">
        <v>3</v>
      </c>
      <c r="AV56">
        <v>0</v>
      </c>
      <c r="AW56">
        <v>2</v>
      </c>
      <c r="AX56">
        <v>34709058</v>
      </c>
      <c r="AY56">
        <v>1</v>
      </c>
      <c r="AZ56">
        <v>0</v>
      </c>
      <c r="BA56">
        <v>106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Y56*Source!I34</f>
        <v>0.84000000000000008</v>
      </c>
      <c r="CY56">
        <f>AB56</f>
        <v>8.1</v>
      </c>
      <c r="CZ56">
        <f>AF56</f>
        <v>8.1</v>
      </c>
      <c r="DA56">
        <f>AJ56</f>
        <v>1</v>
      </c>
      <c r="DB56">
        <f t="shared" si="0"/>
        <v>1.1299999999999999</v>
      </c>
      <c r="DC56">
        <f t="shared" si="1"/>
        <v>0</v>
      </c>
    </row>
    <row r="57" spans="1:107" x14ac:dyDescent="0.2">
      <c r="A57">
        <f>ROW(Source!A35)</f>
        <v>35</v>
      </c>
      <c r="B57">
        <v>34708971</v>
      </c>
      <c r="C57">
        <v>34709046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192</v>
      </c>
      <c r="J57" t="s">
        <v>3</v>
      </c>
      <c r="K57" t="s">
        <v>193</v>
      </c>
      <c r="L57">
        <v>1191</v>
      </c>
      <c r="N57">
        <v>1013</v>
      </c>
      <c r="O57" t="s">
        <v>194</v>
      </c>
      <c r="P57" t="s">
        <v>194</v>
      </c>
      <c r="Q57">
        <v>1</v>
      </c>
      <c r="W57">
        <v>0</v>
      </c>
      <c r="X57">
        <v>1069510174</v>
      </c>
      <c r="Y57">
        <v>2.2999999999999998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2.2999999999999998</v>
      </c>
      <c r="AU57" t="s">
        <v>3</v>
      </c>
      <c r="AV57">
        <v>1</v>
      </c>
      <c r="AW57">
        <v>2</v>
      </c>
      <c r="AX57">
        <v>34709053</v>
      </c>
      <c r="AY57">
        <v>1</v>
      </c>
      <c r="AZ57">
        <v>0</v>
      </c>
      <c r="BA57">
        <v>114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</f>
        <v>13.799999999999999</v>
      </c>
      <c r="CY57">
        <f>AD57</f>
        <v>176.05</v>
      </c>
      <c r="CZ57">
        <f>AH57</f>
        <v>9.6199999999999992</v>
      </c>
      <c r="DA57">
        <f>AL57</f>
        <v>18.3</v>
      </c>
      <c r="DB57">
        <f t="shared" si="0"/>
        <v>22.13</v>
      </c>
      <c r="DC57">
        <f t="shared" si="1"/>
        <v>0</v>
      </c>
    </row>
    <row r="58" spans="1:107" x14ac:dyDescent="0.2">
      <c r="A58">
        <f>ROW(Source!A35)</f>
        <v>35</v>
      </c>
      <c r="B58">
        <v>34708971</v>
      </c>
      <c r="C58">
        <v>34709046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195</v>
      </c>
      <c r="J58" t="s">
        <v>3</v>
      </c>
      <c r="K58" t="s">
        <v>196</v>
      </c>
      <c r="L58">
        <v>1191</v>
      </c>
      <c r="N58">
        <v>1013</v>
      </c>
      <c r="O58" t="s">
        <v>194</v>
      </c>
      <c r="P58" t="s">
        <v>194</v>
      </c>
      <c r="Q58">
        <v>1</v>
      </c>
      <c r="W58">
        <v>0</v>
      </c>
      <c r="X58">
        <v>-1417349443</v>
      </c>
      <c r="Y58">
        <v>0.47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0.47</v>
      </c>
      <c r="AU58" t="s">
        <v>3</v>
      </c>
      <c r="AV58">
        <v>2</v>
      </c>
      <c r="AW58">
        <v>2</v>
      </c>
      <c r="AX58">
        <v>34709054</v>
      </c>
      <c r="AY58">
        <v>1</v>
      </c>
      <c r="AZ58">
        <v>0</v>
      </c>
      <c r="BA58">
        <v>115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</f>
        <v>2.82</v>
      </c>
      <c r="CY58">
        <f>AD58</f>
        <v>0</v>
      </c>
      <c r="CZ58">
        <f>AH58</f>
        <v>0</v>
      </c>
      <c r="DA58">
        <f>AL58</f>
        <v>1</v>
      </c>
      <c r="DB58">
        <f t="shared" si="0"/>
        <v>0</v>
      </c>
      <c r="DC58">
        <f t="shared" si="1"/>
        <v>0</v>
      </c>
    </row>
    <row r="59" spans="1:107" x14ac:dyDescent="0.2">
      <c r="A59">
        <f>ROW(Source!A35)</f>
        <v>35</v>
      </c>
      <c r="B59">
        <v>34708971</v>
      </c>
      <c r="C59">
        <v>34709046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197</v>
      </c>
      <c r="J59" t="s">
        <v>198</v>
      </c>
      <c r="K59" t="s">
        <v>199</v>
      </c>
      <c r="L59">
        <v>1368</v>
      </c>
      <c r="N59">
        <v>1011</v>
      </c>
      <c r="O59" t="s">
        <v>200</v>
      </c>
      <c r="P59" t="s">
        <v>200</v>
      </c>
      <c r="Q59">
        <v>1</v>
      </c>
      <c r="W59">
        <v>0</v>
      </c>
      <c r="X59">
        <v>-1718674368</v>
      </c>
      <c r="Y59">
        <v>0.33</v>
      </c>
      <c r="AA59">
        <v>0</v>
      </c>
      <c r="AB59">
        <v>1399.88</v>
      </c>
      <c r="AC59">
        <v>247.05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0.33</v>
      </c>
      <c r="AU59" t="s">
        <v>3</v>
      </c>
      <c r="AV59">
        <v>0</v>
      </c>
      <c r="AW59">
        <v>2</v>
      </c>
      <c r="AX59">
        <v>34709055</v>
      </c>
      <c r="AY59">
        <v>1</v>
      </c>
      <c r="AZ59">
        <v>0</v>
      </c>
      <c r="BA59">
        <v>116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1.98</v>
      </c>
      <c r="CY59">
        <f>AB59</f>
        <v>1399.88</v>
      </c>
      <c r="CZ59">
        <f>AF59</f>
        <v>111.99</v>
      </c>
      <c r="DA59">
        <f>AJ59</f>
        <v>12.5</v>
      </c>
      <c r="DB59">
        <f t="shared" si="0"/>
        <v>36.96</v>
      </c>
      <c r="DC59">
        <f t="shared" si="1"/>
        <v>4.46</v>
      </c>
    </row>
    <row r="60" spans="1:107" x14ac:dyDescent="0.2">
      <c r="A60">
        <f>ROW(Source!A35)</f>
        <v>35</v>
      </c>
      <c r="B60">
        <v>34708971</v>
      </c>
      <c r="C60">
        <v>34709046</v>
      </c>
      <c r="D60">
        <v>31527035</v>
      </c>
      <c r="E60">
        <v>1</v>
      </c>
      <c r="F60">
        <v>1</v>
      </c>
      <c r="G60">
        <v>1</v>
      </c>
      <c r="H60">
        <v>2</v>
      </c>
      <c r="I60" t="s">
        <v>204</v>
      </c>
      <c r="J60" t="s">
        <v>205</v>
      </c>
      <c r="K60" t="s">
        <v>206</v>
      </c>
      <c r="L60">
        <v>1368</v>
      </c>
      <c r="N60">
        <v>1011</v>
      </c>
      <c r="O60" t="s">
        <v>200</v>
      </c>
      <c r="P60" t="s">
        <v>200</v>
      </c>
      <c r="Q60">
        <v>1</v>
      </c>
      <c r="W60">
        <v>0</v>
      </c>
      <c r="X60">
        <v>68519795</v>
      </c>
      <c r="Y60">
        <v>0.11</v>
      </c>
      <c r="AA60">
        <v>0</v>
      </c>
      <c r="AB60">
        <v>370</v>
      </c>
      <c r="AC60">
        <v>184.1</v>
      </c>
      <c r="AD60">
        <v>0</v>
      </c>
      <c r="AE60">
        <v>0</v>
      </c>
      <c r="AF60">
        <v>29.6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0.11</v>
      </c>
      <c r="AU60" t="s">
        <v>3</v>
      </c>
      <c r="AV60">
        <v>0</v>
      </c>
      <c r="AW60">
        <v>2</v>
      </c>
      <c r="AX60">
        <v>34709056</v>
      </c>
      <c r="AY60">
        <v>1</v>
      </c>
      <c r="AZ60">
        <v>0</v>
      </c>
      <c r="BA60">
        <v>117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0.66</v>
      </c>
      <c r="CY60">
        <f>AB60</f>
        <v>370</v>
      </c>
      <c r="CZ60">
        <f>AF60</f>
        <v>29.6</v>
      </c>
      <c r="DA60">
        <f>AJ60</f>
        <v>12.5</v>
      </c>
      <c r="DB60">
        <f t="shared" si="0"/>
        <v>3.26</v>
      </c>
      <c r="DC60">
        <f t="shared" si="1"/>
        <v>1.1100000000000001</v>
      </c>
    </row>
    <row r="61" spans="1:107" x14ac:dyDescent="0.2">
      <c r="A61">
        <f>ROW(Source!A35)</f>
        <v>35</v>
      </c>
      <c r="B61">
        <v>34708971</v>
      </c>
      <c r="C61">
        <v>34709046</v>
      </c>
      <c r="D61">
        <v>31528142</v>
      </c>
      <c r="E61">
        <v>1</v>
      </c>
      <c r="F61">
        <v>1</v>
      </c>
      <c r="G61">
        <v>1</v>
      </c>
      <c r="H61">
        <v>2</v>
      </c>
      <c r="I61" t="s">
        <v>201</v>
      </c>
      <c r="J61" t="s">
        <v>202</v>
      </c>
      <c r="K61" t="s">
        <v>203</v>
      </c>
      <c r="L61">
        <v>1368</v>
      </c>
      <c r="N61">
        <v>1011</v>
      </c>
      <c r="O61" t="s">
        <v>200</v>
      </c>
      <c r="P61" t="s">
        <v>200</v>
      </c>
      <c r="Q61">
        <v>1</v>
      </c>
      <c r="W61">
        <v>0</v>
      </c>
      <c r="X61">
        <v>1372534845</v>
      </c>
      <c r="Y61">
        <v>0.03</v>
      </c>
      <c r="AA61">
        <v>0</v>
      </c>
      <c r="AB61">
        <v>821.38</v>
      </c>
      <c r="AC61">
        <v>212.28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0.03</v>
      </c>
      <c r="AU61" t="s">
        <v>3</v>
      </c>
      <c r="AV61">
        <v>0</v>
      </c>
      <c r="AW61">
        <v>2</v>
      </c>
      <c r="AX61">
        <v>34709057</v>
      </c>
      <c r="AY61">
        <v>1</v>
      </c>
      <c r="AZ61">
        <v>0</v>
      </c>
      <c r="BA61">
        <v>118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Y61*Source!I35</f>
        <v>0.18</v>
      </c>
      <c r="CY61">
        <f>AB61</f>
        <v>821.38</v>
      </c>
      <c r="CZ61">
        <f>AF61</f>
        <v>65.709999999999994</v>
      </c>
      <c r="DA61">
        <f>AJ61</f>
        <v>12.5</v>
      </c>
      <c r="DB61">
        <f t="shared" si="0"/>
        <v>1.97</v>
      </c>
      <c r="DC61">
        <f t="shared" si="1"/>
        <v>0.35</v>
      </c>
    </row>
    <row r="62" spans="1:107" x14ac:dyDescent="0.2">
      <c r="A62">
        <f>ROW(Source!A35)</f>
        <v>35</v>
      </c>
      <c r="B62">
        <v>34708971</v>
      </c>
      <c r="C62">
        <v>34709046</v>
      </c>
      <c r="D62">
        <v>31528446</v>
      </c>
      <c r="E62">
        <v>1</v>
      </c>
      <c r="F62">
        <v>1</v>
      </c>
      <c r="G62">
        <v>1</v>
      </c>
      <c r="H62">
        <v>2</v>
      </c>
      <c r="I62" t="s">
        <v>207</v>
      </c>
      <c r="J62" t="s">
        <v>208</v>
      </c>
      <c r="K62" t="s">
        <v>209</v>
      </c>
      <c r="L62">
        <v>1368</v>
      </c>
      <c r="N62">
        <v>1011</v>
      </c>
      <c r="O62" t="s">
        <v>200</v>
      </c>
      <c r="P62" t="s">
        <v>200</v>
      </c>
      <c r="Q62">
        <v>1</v>
      </c>
      <c r="W62">
        <v>0</v>
      </c>
      <c r="X62">
        <v>-353815937</v>
      </c>
      <c r="Y62">
        <v>0.14000000000000001</v>
      </c>
      <c r="AA62">
        <v>0</v>
      </c>
      <c r="AB62">
        <v>101.25</v>
      </c>
      <c r="AC62">
        <v>0</v>
      </c>
      <c r="AD62">
        <v>0</v>
      </c>
      <c r="AE62">
        <v>0</v>
      </c>
      <c r="AF62">
        <v>8.1</v>
      </c>
      <c r="AG62">
        <v>0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0.14000000000000001</v>
      </c>
      <c r="AU62" t="s">
        <v>3</v>
      </c>
      <c r="AV62">
        <v>0</v>
      </c>
      <c r="AW62">
        <v>2</v>
      </c>
      <c r="AX62">
        <v>34709058</v>
      </c>
      <c r="AY62">
        <v>1</v>
      </c>
      <c r="AZ62">
        <v>0</v>
      </c>
      <c r="BA62">
        <v>119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Y62*Source!I35</f>
        <v>0.84000000000000008</v>
      </c>
      <c r="CY62">
        <f>AB62</f>
        <v>101.25</v>
      </c>
      <c r="CZ62">
        <f>AF62</f>
        <v>8.1</v>
      </c>
      <c r="DA62">
        <f>AJ62</f>
        <v>12.5</v>
      </c>
      <c r="DB62">
        <f t="shared" si="0"/>
        <v>1.1299999999999999</v>
      </c>
      <c r="DC62">
        <f t="shared" si="1"/>
        <v>0</v>
      </c>
    </row>
    <row r="63" spans="1:107" x14ac:dyDescent="0.2">
      <c r="A63">
        <f>ROW(Source!A36)</f>
        <v>36</v>
      </c>
      <c r="B63">
        <v>34708970</v>
      </c>
      <c r="C63">
        <v>34709066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192</v>
      </c>
      <c r="J63" t="s">
        <v>3</v>
      </c>
      <c r="K63" t="s">
        <v>193</v>
      </c>
      <c r="L63">
        <v>1191</v>
      </c>
      <c r="N63">
        <v>1013</v>
      </c>
      <c r="O63" t="s">
        <v>194</v>
      </c>
      <c r="P63" t="s">
        <v>194</v>
      </c>
      <c r="Q63">
        <v>1</v>
      </c>
      <c r="W63">
        <v>0</v>
      </c>
      <c r="X63">
        <v>1069510174</v>
      </c>
      <c r="Y63">
        <v>58.6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58.6</v>
      </c>
      <c r="AU63" t="s">
        <v>3</v>
      </c>
      <c r="AV63">
        <v>1</v>
      </c>
      <c r="AW63">
        <v>2</v>
      </c>
      <c r="AX63">
        <v>34709073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Y63*Source!I36</f>
        <v>4.1020000000000003</v>
      </c>
      <c r="CY63">
        <f>AD63</f>
        <v>9.6199999999999992</v>
      </c>
      <c r="CZ63">
        <f>AH63</f>
        <v>9.6199999999999992</v>
      </c>
      <c r="DA63">
        <f>AL63</f>
        <v>1</v>
      </c>
      <c r="DB63">
        <f t="shared" si="0"/>
        <v>563.73</v>
      </c>
      <c r="DC63">
        <f t="shared" si="1"/>
        <v>0</v>
      </c>
    </row>
    <row r="64" spans="1:107" x14ac:dyDescent="0.2">
      <c r="A64">
        <f>ROW(Source!A36)</f>
        <v>36</v>
      </c>
      <c r="B64">
        <v>34708970</v>
      </c>
      <c r="C64">
        <v>34709066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195</v>
      </c>
      <c r="J64" t="s">
        <v>3</v>
      </c>
      <c r="K64" t="s">
        <v>196</v>
      </c>
      <c r="L64">
        <v>1191</v>
      </c>
      <c r="N64">
        <v>1013</v>
      </c>
      <c r="O64" t="s">
        <v>194</v>
      </c>
      <c r="P64" t="s">
        <v>194</v>
      </c>
      <c r="Q64">
        <v>1</v>
      </c>
      <c r="W64">
        <v>0</v>
      </c>
      <c r="X64">
        <v>-1417349443</v>
      </c>
      <c r="Y64">
        <v>7.32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7.32</v>
      </c>
      <c r="AU64" t="s">
        <v>3</v>
      </c>
      <c r="AV64">
        <v>2</v>
      </c>
      <c r="AW64">
        <v>2</v>
      </c>
      <c r="AX64">
        <v>34709074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Y64*Source!I36</f>
        <v>0.51240000000000008</v>
      </c>
      <c r="CY64">
        <f>AD64</f>
        <v>0</v>
      </c>
      <c r="CZ64">
        <f>AH64</f>
        <v>0</v>
      </c>
      <c r="DA64">
        <f>AL64</f>
        <v>1</v>
      </c>
      <c r="DB64">
        <f t="shared" si="0"/>
        <v>0</v>
      </c>
      <c r="DC64">
        <f t="shared" si="1"/>
        <v>0</v>
      </c>
    </row>
    <row r="65" spans="1:107" x14ac:dyDescent="0.2">
      <c r="A65">
        <f>ROW(Source!A36)</f>
        <v>36</v>
      </c>
      <c r="B65">
        <v>34708970</v>
      </c>
      <c r="C65">
        <v>34709066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197</v>
      </c>
      <c r="J65" t="s">
        <v>198</v>
      </c>
      <c r="K65" t="s">
        <v>199</v>
      </c>
      <c r="L65">
        <v>1368</v>
      </c>
      <c r="N65">
        <v>1011</v>
      </c>
      <c r="O65" t="s">
        <v>200</v>
      </c>
      <c r="P65" t="s">
        <v>200</v>
      </c>
      <c r="Q65">
        <v>1</v>
      </c>
      <c r="W65">
        <v>0</v>
      </c>
      <c r="X65">
        <v>-1718674368</v>
      </c>
      <c r="Y65">
        <v>0.22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0.22</v>
      </c>
      <c r="AU65" t="s">
        <v>3</v>
      </c>
      <c r="AV65">
        <v>0</v>
      </c>
      <c r="AW65">
        <v>2</v>
      </c>
      <c r="AX65">
        <v>34709075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Y65*Source!I36</f>
        <v>1.5400000000000002E-2</v>
      </c>
      <c r="CY65">
        <f>AB65</f>
        <v>111.99</v>
      </c>
      <c r="CZ65">
        <f>AF65</f>
        <v>111.99</v>
      </c>
      <c r="DA65">
        <f>AJ65</f>
        <v>1</v>
      </c>
      <c r="DB65">
        <f t="shared" si="0"/>
        <v>24.64</v>
      </c>
      <c r="DC65">
        <f t="shared" si="1"/>
        <v>2.97</v>
      </c>
    </row>
    <row r="66" spans="1:107" x14ac:dyDescent="0.2">
      <c r="A66">
        <f>ROW(Source!A36)</f>
        <v>36</v>
      </c>
      <c r="B66">
        <v>34708970</v>
      </c>
      <c r="C66">
        <v>34709066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201</v>
      </c>
      <c r="J66" t="s">
        <v>202</v>
      </c>
      <c r="K66" t="s">
        <v>203</v>
      </c>
      <c r="L66">
        <v>1368</v>
      </c>
      <c r="N66">
        <v>1011</v>
      </c>
      <c r="O66" t="s">
        <v>200</v>
      </c>
      <c r="P66" t="s">
        <v>200</v>
      </c>
      <c r="Q66">
        <v>1</v>
      </c>
      <c r="W66">
        <v>0</v>
      </c>
      <c r="X66">
        <v>1372534845</v>
      </c>
      <c r="Y66">
        <v>0.22</v>
      </c>
      <c r="AA66">
        <v>0</v>
      </c>
      <c r="AB66">
        <v>65.709999999999994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0.22</v>
      </c>
      <c r="AU66" t="s">
        <v>3</v>
      </c>
      <c r="AV66">
        <v>0</v>
      </c>
      <c r="AW66">
        <v>2</v>
      </c>
      <c r="AX66">
        <v>34709076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Y66*Source!I36</f>
        <v>1.5400000000000002E-2</v>
      </c>
      <c r="CY66">
        <f>AB66</f>
        <v>65.709999999999994</v>
      </c>
      <c r="CZ66">
        <f>AF66</f>
        <v>65.709999999999994</v>
      </c>
      <c r="DA66">
        <f>AJ66</f>
        <v>1</v>
      </c>
      <c r="DB66">
        <f t="shared" si="0"/>
        <v>14.46</v>
      </c>
      <c r="DC66">
        <f t="shared" si="1"/>
        <v>2.5499999999999998</v>
      </c>
    </row>
    <row r="67" spans="1:107" x14ac:dyDescent="0.2">
      <c r="A67">
        <f>ROW(Source!A36)</f>
        <v>36</v>
      </c>
      <c r="B67">
        <v>34708970</v>
      </c>
      <c r="C67">
        <v>34709066</v>
      </c>
      <c r="D67">
        <v>31528446</v>
      </c>
      <c r="E67">
        <v>1</v>
      </c>
      <c r="F67">
        <v>1</v>
      </c>
      <c r="G67">
        <v>1</v>
      </c>
      <c r="H67">
        <v>2</v>
      </c>
      <c r="I67" t="s">
        <v>207</v>
      </c>
      <c r="J67" t="s">
        <v>208</v>
      </c>
      <c r="K67" t="s">
        <v>209</v>
      </c>
      <c r="L67">
        <v>1368</v>
      </c>
      <c r="N67">
        <v>1011</v>
      </c>
      <c r="O67" t="s">
        <v>200</v>
      </c>
      <c r="P67" t="s">
        <v>200</v>
      </c>
      <c r="Q67">
        <v>1</v>
      </c>
      <c r="W67">
        <v>0</v>
      </c>
      <c r="X67">
        <v>-353815937</v>
      </c>
      <c r="Y67">
        <v>7.25</v>
      </c>
      <c r="AA67">
        <v>0</v>
      </c>
      <c r="AB67">
        <v>8.1</v>
      </c>
      <c r="AC67">
        <v>0</v>
      </c>
      <c r="AD67">
        <v>0</v>
      </c>
      <c r="AE67">
        <v>0</v>
      </c>
      <c r="AF67">
        <v>8.1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7.25</v>
      </c>
      <c r="AU67" t="s">
        <v>3</v>
      </c>
      <c r="AV67">
        <v>0</v>
      </c>
      <c r="AW67">
        <v>2</v>
      </c>
      <c r="AX67">
        <v>34709077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Y67*Source!I36</f>
        <v>0.50750000000000006</v>
      </c>
      <c r="CY67">
        <f>AB67</f>
        <v>8.1</v>
      </c>
      <c r="CZ67">
        <f>AF67</f>
        <v>8.1</v>
      </c>
      <c r="DA67">
        <f>AJ67</f>
        <v>1</v>
      </c>
      <c r="DB67">
        <f t="shared" si="0"/>
        <v>58.73</v>
      </c>
      <c r="DC67">
        <f t="shared" si="1"/>
        <v>0</v>
      </c>
    </row>
    <row r="68" spans="1:107" x14ac:dyDescent="0.2">
      <c r="A68">
        <f>ROW(Source!A36)</f>
        <v>36</v>
      </c>
      <c r="B68">
        <v>34708970</v>
      </c>
      <c r="C68">
        <v>34709066</v>
      </c>
      <c r="D68">
        <v>31529331</v>
      </c>
      <c r="E68">
        <v>1</v>
      </c>
      <c r="F68">
        <v>1</v>
      </c>
      <c r="G68">
        <v>1</v>
      </c>
      <c r="H68">
        <v>2</v>
      </c>
      <c r="I68" t="s">
        <v>210</v>
      </c>
      <c r="J68" t="s">
        <v>211</v>
      </c>
      <c r="K68" t="s">
        <v>212</v>
      </c>
      <c r="L68">
        <v>1368</v>
      </c>
      <c r="N68">
        <v>1011</v>
      </c>
      <c r="O68" t="s">
        <v>200</v>
      </c>
      <c r="P68" t="s">
        <v>200</v>
      </c>
      <c r="Q68">
        <v>1</v>
      </c>
      <c r="W68">
        <v>0</v>
      </c>
      <c r="X68">
        <v>-734522426</v>
      </c>
      <c r="Y68">
        <v>6.88</v>
      </c>
      <c r="AA68">
        <v>0</v>
      </c>
      <c r="AB68">
        <v>15.24</v>
      </c>
      <c r="AC68">
        <v>10.06</v>
      </c>
      <c r="AD68">
        <v>0</v>
      </c>
      <c r="AE68">
        <v>0</v>
      </c>
      <c r="AF68">
        <v>15.24</v>
      </c>
      <c r="AG68">
        <v>10.06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6.88</v>
      </c>
      <c r="AU68" t="s">
        <v>3</v>
      </c>
      <c r="AV68">
        <v>0</v>
      </c>
      <c r="AW68">
        <v>2</v>
      </c>
      <c r="AX68">
        <v>34709078</v>
      </c>
      <c r="AY68">
        <v>1</v>
      </c>
      <c r="AZ68">
        <v>0</v>
      </c>
      <c r="BA68">
        <v>132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Y68*Source!I36</f>
        <v>0.48160000000000003</v>
      </c>
      <c r="CY68">
        <f>AB68</f>
        <v>15.24</v>
      </c>
      <c r="CZ68">
        <f>AF68</f>
        <v>15.24</v>
      </c>
      <c r="DA68">
        <f>AJ68</f>
        <v>1</v>
      </c>
      <c r="DB68">
        <f t="shared" si="0"/>
        <v>104.85</v>
      </c>
      <c r="DC68">
        <f t="shared" si="1"/>
        <v>69.209999999999994</v>
      </c>
    </row>
    <row r="69" spans="1:107" x14ac:dyDescent="0.2">
      <c r="A69">
        <f>ROW(Source!A37)</f>
        <v>37</v>
      </c>
      <c r="B69">
        <v>34708971</v>
      </c>
      <c r="C69">
        <v>34709066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192</v>
      </c>
      <c r="J69" t="s">
        <v>3</v>
      </c>
      <c r="K69" t="s">
        <v>193</v>
      </c>
      <c r="L69">
        <v>1191</v>
      </c>
      <c r="N69">
        <v>1013</v>
      </c>
      <c r="O69" t="s">
        <v>194</v>
      </c>
      <c r="P69" t="s">
        <v>194</v>
      </c>
      <c r="Q69">
        <v>1</v>
      </c>
      <c r="W69">
        <v>0</v>
      </c>
      <c r="X69">
        <v>1069510174</v>
      </c>
      <c r="Y69">
        <v>58.6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58.6</v>
      </c>
      <c r="AU69" t="s">
        <v>3</v>
      </c>
      <c r="AV69">
        <v>1</v>
      </c>
      <c r="AW69">
        <v>2</v>
      </c>
      <c r="AX69">
        <v>34709073</v>
      </c>
      <c r="AY69">
        <v>1</v>
      </c>
      <c r="AZ69">
        <v>0</v>
      </c>
      <c r="BA69">
        <v>139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Y69*Source!I37</f>
        <v>4.1020000000000003</v>
      </c>
      <c r="CY69">
        <f>AD69</f>
        <v>176.05</v>
      </c>
      <c r="CZ69">
        <f>AH69</f>
        <v>9.6199999999999992</v>
      </c>
      <c r="DA69">
        <f>AL69</f>
        <v>18.3</v>
      </c>
      <c r="DB69">
        <f t="shared" si="0"/>
        <v>563.73</v>
      </c>
      <c r="DC69">
        <f t="shared" si="1"/>
        <v>0</v>
      </c>
    </row>
    <row r="70" spans="1:107" x14ac:dyDescent="0.2">
      <c r="A70">
        <f>ROW(Source!A37)</f>
        <v>37</v>
      </c>
      <c r="B70">
        <v>34708971</v>
      </c>
      <c r="C70">
        <v>34709066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195</v>
      </c>
      <c r="J70" t="s">
        <v>3</v>
      </c>
      <c r="K70" t="s">
        <v>196</v>
      </c>
      <c r="L70">
        <v>1191</v>
      </c>
      <c r="N70">
        <v>1013</v>
      </c>
      <c r="O70" t="s">
        <v>194</v>
      </c>
      <c r="P70" t="s">
        <v>194</v>
      </c>
      <c r="Q70">
        <v>1</v>
      </c>
      <c r="W70">
        <v>0</v>
      </c>
      <c r="X70">
        <v>-1417349443</v>
      </c>
      <c r="Y70">
        <v>7.32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7.32</v>
      </c>
      <c r="AU70" t="s">
        <v>3</v>
      </c>
      <c r="AV70">
        <v>2</v>
      </c>
      <c r="AW70">
        <v>2</v>
      </c>
      <c r="AX70">
        <v>34709074</v>
      </c>
      <c r="AY70">
        <v>1</v>
      </c>
      <c r="AZ70">
        <v>0</v>
      </c>
      <c r="BA70">
        <v>140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Y70*Source!I37</f>
        <v>0.51240000000000008</v>
      </c>
      <c r="CY70">
        <f>AD70</f>
        <v>0</v>
      </c>
      <c r="CZ70">
        <f>AH70</f>
        <v>0</v>
      </c>
      <c r="DA70">
        <f>AL70</f>
        <v>1</v>
      </c>
      <c r="DB70">
        <f t="shared" si="0"/>
        <v>0</v>
      </c>
      <c r="DC70">
        <f t="shared" si="1"/>
        <v>0</v>
      </c>
    </row>
    <row r="71" spans="1:107" x14ac:dyDescent="0.2">
      <c r="A71">
        <f>ROW(Source!A37)</f>
        <v>37</v>
      </c>
      <c r="B71">
        <v>34708971</v>
      </c>
      <c r="C71">
        <v>34709066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197</v>
      </c>
      <c r="J71" t="s">
        <v>198</v>
      </c>
      <c r="K71" t="s">
        <v>199</v>
      </c>
      <c r="L71">
        <v>1368</v>
      </c>
      <c r="N71">
        <v>1011</v>
      </c>
      <c r="O71" t="s">
        <v>200</v>
      </c>
      <c r="P71" t="s">
        <v>200</v>
      </c>
      <c r="Q71">
        <v>1</v>
      </c>
      <c r="W71">
        <v>0</v>
      </c>
      <c r="X71">
        <v>-1718674368</v>
      </c>
      <c r="Y71">
        <v>0.22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0.22</v>
      </c>
      <c r="AU71" t="s">
        <v>3</v>
      </c>
      <c r="AV71">
        <v>0</v>
      </c>
      <c r="AW71">
        <v>2</v>
      </c>
      <c r="AX71">
        <v>34709075</v>
      </c>
      <c r="AY71">
        <v>1</v>
      </c>
      <c r="AZ71">
        <v>0</v>
      </c>
      <c r="BA71">
        <v>141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Y71*Source!I37</f>
        <v>1.5400000000000002E-2</v>
      </c>
      <c r="CY71">
        <f>AB71</f>
        <v>1399.88</v>
      </c>
      <c r="CZ71">
        <f>AF71</f>
        <v>111.99</v>
      </c>
      <c r="DA71">
        <f>AJ71</f>
        <v>12.5</v>
      </c>
      <c r="DB71">
        <f t="shared" si="0"/>
        <v>24.64</v>
      </c>
      <c r="DC71">
        <f t="shared" si="1"/>
        <v>2.97</v>
      </c>
    </row>
    <row r="72" spans="1:107" x14ac:dyDescent="0.2">
      <c r="A72">
        <f>ROW(Source!A37)</f>
        <v>37</v>
      </c>
      <c r="B72">
        <v>34708971</v>
      </c>
      <c r="C72">
        <v>34709066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201</v>
      </c>
      <c r="J72" t="s">
        <v>202</v>
      </c>
      <c r="K72" t="s">
        <v>203</v>
      </c>
      <c r="L72">
        <v>1368</v>
      </c>
      <c r="N72">
        <v>1011</v>
      </c>
      <c r="O72" t="s">
        <v>200</v>
      </c>
      <c r="P72" t="s">
        <v>200</v>
      </c>
      <c r="Q72">
        <v>1</v>
      </c>
      <c r="W72">
        <v>0</v>
      </c>
      <c r="X72">
        <v>1372534845</v>
      </c>
      <c r="Y72">
        <v>0.22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0.22</v>
      </c>
      <c r="AU72" t="s">
        <v>3</v>
      </c>
      <c r="AV72">
        <v>0</v>
      </c>
      <c r="AW72">
        <v>2</v>
      </c>
      <c r="AX72">
        <v>34709076</v>
      </c>
      <c r="AY72">
        <v>1</v>
      </c>
      <c r="AZ72">
        <v>0</v>
      </c>
      <c r="BA72">
        <v>142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Y72*Source!I37</f>
        <v>1.5400000000000002E-2</v>
      </c>
      <c r="CY72">
        <f>AB72</f>
        <v>821.38</v>
      </c>
      <c r="CZ72">
        <f>AF72</f>
        <v>65.709999999999994</v>
      </c>
      <c r="DA72">
        <f>AJ72</f>
        <v>12.5</v>
      </c>
      <c r="DB72">
        <f t="shared" si="0"/>
        <v>14.46</v>
      </c>
      <c r="DC72">
        <f t="shared" si="1"/>
        <v>2.5499999999999998</v>
      </c>
    </row>
    <row r="73" spans="1:107" x14ac:dyDescent="0.2">
      <c r="A73">
        <f>ROW(Source!A37)</f>
        <v>37</v>
      </c>
      <c r="B73">
        <v>34708971</v>
      </c>
      <c r="C73">
        <v>34709066</v>
      </c>
      <c r="D73">
        <v>31528446</v>
      </c>
      <c r="E73">
        <v>1</v>
      </c>
      <c r="F73">
        <v>1</v>
      </c>
      <c r="G73">
        <v>1</v>
      </c>
      <c r="H73">
        <v>2</v>
      </c>
      <c r="I73" t="s">
        <v>207</v>
      </c>
      <c r="J73" t="s">
        <v>208</v>
      </c>
      <c r="K73" t="s">
        <v>209</v>
      </c>
      <c r="L73">
        <v>1368</v>
      </c>
      <c r="N73">
        <v>1011</v>
      </c>
      <c r="O73" t="s">
        <v>200</v>
      </c>
      <c r="P73" t="s">
        <v>200</v>
      </c>
      <c r="Q73">
        <v>1</v>
      </c>
      <c r="W73">
        <v>0</v>
      </c>
      <c r="X73">
        <v>-353815937</v>
      </c>
      <c r="Y73">
        <v>7.25</v>
      </c>
      <c r="AA73">
        <v>0</v>
      </c>
      <c r="AB73">
        <v>101.25</v>
      </c>
      <c r="AC73">
        <v>0</v>
      </c>
      <c r="AD73">
        <v>0</v>
      </c>
      <c r="AE73">
        <v>0</v>
      </c>
      <c r="AF73">
        <v>8.1</v>
      </c>
      <c r="AG73">
        <v>0</v>
      </c>
      <c r="AH73">
        <v>0</v>
      </c>
      <c r="AI73">
        <v>1</v>
      </c>
      <c r="AJ73">
        <v>12.5</v>
      </c>
      <c r="AK73">
        <v>18.3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7.25</v>
      </c>
      <c r="AU73" t="s">
        <v>3</v>
      </c>
      <c r="AV73">
        <v>0</v>
      </c>
      <c r="AW73">
        <v>2</v>
      </c>
      <c r="AX73">
        <v>34709077</v>
      </c>
      <c r="AY73">
        <v>1</v>
      </c>
      <c r="AZ73">
        <v>0</v>
      </c>
      <c r="BA73">
        <v>143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Y73*Source!I37</f>
        <v>0.50750000000000006</v>
      </c>
      <c r="CY73">
        <f>AB73</f>
        <v>101.25</v>
      </c>
      <c r="CZ73">
        <f>AF73</f>
        <v>8.1</v>
      </c>
      <c r="DA73">
        <f>AJ73</f>
        <v>12.5</v>
      </c>
      <c r="DB73">
        <f t="shared" si="0"/>
        <v>58.73</v>
      </c>
      <c r="DC73">
        <f t="shared" si="1"/>
        <v>0</v>
      </c>
    </row>
    <row r="74" spans="1:107" x14ac:dyDescent="0.2">
      <c r="A74">
        <f>ROW(Source!A37)</f>
        <v>37</v>
      </c>
      <c r="B74">
        <v>34708971</v>
      </c>
      <c r="C74">
        <v>34709066</v>
      </c>
      <c r="D74">
        <v>31529331</v>
      </c>
      <c r="E74">
        <v>1</v>
      </c>
      <c r="F74">
        <v>1</v>
      </c>
      <c r="G74">
        <v>1</v>
      </c>
      <c r="H74">
        <v>2</v>
      </c>
      <c r="I74" t="s">
        <v>210</v>
      </c>
      <c r="J74" t="s">
        <v>211</v>
      </c>
      <c r="K74" t="s">
        <v>212</v>
      </c>
      <c r="L74">
        <v>1368</v>
      </c>
      <c r="N74">
        <v>1011</v>
      </c>
      <c r="O74" t="s">
        <v>200</v>
      </c>
      <c r="P74" t="s">
        <v>200</v>
      </c>
      <c r="Q74">
        <v>1</v>
      </c>
      <c r="W74">
        <v>0</v>
      </c>
      <c r="X74">
        <v>-734522426</v>
      </c>
      <c r="Y74">
        <v>6.88</v>
      </c>
      <c r="AA74">
        <v>0</v>
      </c>
      <c r="AB74">
        <v>190.5</v>
      </c>
      <c r="AC74">
        <v>184.1</v>
      </c>
      <c r="AD74">
        <v>0</v>
      </c>
      <c r="AE74">
        <v>0</v>
      </c>
      <c r="AF74">
        <v>15.24</v>
      </c>
      <c r="AG74">
        <v>10.06</v>
      </c>
      <c r="AH74">
        <v>0</v>
      </c>
      <c r="AI74">
        <v>1</v>
      </c>
      <c r="AJ74">
        <v>12.5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6.88</v>
      </c>
      <c r="AU74" t="s">
        <v>3</v>
      </c>
      <c r="AV74">
        <v>0</v>
      </c>
      <c r="AW74">
        <v>2</v>
      </c>
      <c r="AX74">
        <v>34709078</v>
      </c>
      <c r="AY74">
        <v>1</v>
      </c>
      <c r="AZ74">
        <v>0</v>
      </c>
      <c r="BA74">
        <v>144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Y74*Source!I37</f>
        <v>0.48160000000000003</v>
      </c>
      <c r="CY74">
        <f>AB74</f>
        <v>190.5</v>
      </c>
      <c r="CZ74">
        <f>AF74</f>
        <v>15.24</v>
      </c>
      <c r="DA74">
        <f>AJ74</f>
        <v>12.5</v>
      </c>
      <c r="DB74">
        <f t="shared" si="0"/>
        <v>104.85</v>
      </c>
      <c r="DC74">
        <f t="shared" si="1"/>
        <v>69.209999999999994</v>
      </c>
    </row>
    <row r="75" spans="1:107" x14ac:dyDescent="0.2">
      <c r="A75">
        <f>ROW(Source!A38)</f>
        <v>38</v>
      </c>
      <c r="B75">
        <v>34708970</v>
      </c>
      <c r="C75">
        <v>34709085</v>
      </c>
      <c r="D75">
        <v>31709494</v>
      </c>
      <c r="E75">
        <v>1</v>
      </c>
      <c r="F75">
        <v>1</v>
      </c>
      <c r="G75">
        <v>1</v>
      </c>
      <c r="H75">
        <v>1</v>
      </c>
      <c r="I75" t="s">
        <v>213</v>
      </c>
      <c r="J75" t="s">
        <v>3</v>
      </c>
      <c r="K75" t="s">
        <v>214</v>
      </c>
      <c r="L75">
        <v>1191</v>
      </c>
      <c r="N75">
        <v>1013</v>
      </c>
      <c r="O75" t="s">
        <v>194</v>
      </c>
      <c r="P75" t="s">
        <v>194</v>
      </c>
      <c r="Q75">
        <v>1</v>
      </c>
      <c r="W75">
        <v>0</v>
      </c>
      <c r="X75">
        <v>-1081351934</v>
      </c>
      <c r="Y75">
        <v>19</v>
      </c>
      <c r="AA75">
        <v>0</v>
      </c>
      <c r="AB75">
        <v>0</v>
      </c>
      <c r="AC75">
        <v>0</v>
      </c>
      <c r="AD75">
        <v>9.4</v>
      </c>
      <c r="AE75">
        <v>0</v>
      </c>
      <c r="AF75">
        <v>0</v>
      </c>
      <c r="AG75">
        <v>0</v>
      </c>
      <c r="AH75">
        <v>9.4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19</v>
      </c>
      <c r="AU75" t="s">
        <v>3</v>
      </c>
      <c r="AV75">
        <v>1</v>
      </c>
      <c r="AW75">
        <v>2</v>
      </c>
      <c r="AX75">
        <v>34709091</v>
      </c>
      <c r="AY75">
        <v>1</v>
      </c>
      <c r="AZ75">
        <v>0</v>
      </c>
      <c r="BA75">
        <v>151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Y75*Source!I38</f>
        <v>0.76</v>
      </c>
      <c r="CY75">
        <f>AD75</f>
        <v>9.4</v>
      </c>
      <c r="CZ75">
        <f>AH75</f>
        <v>9.4</v>
      </c>
      <c r="DA75">
        <f>AL75</f>
        <v>1</v>
      </c>
      <c r="DB75">
        <f t="shared" ref="DB75:DB94" si="2">ROUND(ROUND(AT75*CZ75,2),2)</f>
        <v>178.6</v>
      </c>
      <c r="DC75">
        <f t="shared" ref="DC75:DC94" si="3">ROUND(ROUND(AT75*AG75,2),2)</f>
        <v>0</v>
      </c>
    </row>
    <row r="76" spans="1:107" x14ac:dyDescent="0.2">
      <c r="A76">
        <f>ROW(Source!A38)</f>
        <v>38</v>
      </c>
      <c r="B76">
        <v>34708970</v>
      </c>
      <c r="C76">
        <v>34709085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195</v>
      </c>
      <c r="J76" t="s">
        <v>3</v>
      </c>
      <c r="K76" t="s">
        <v>196</v>
      </c>
      <c r="L76">
        <v>1191</v>
      </c>
      <c r="N76">
        <v>1013</v>
      </c>
      <c r="O76" t="s">
        <v>194</v>
      </c>
      <c r="P76" t="s">
        <v>194</v>
      </c>
      <c r="Q76">
        <v>1</v>
      </c>
      <c r="W76">
        <v>0</v>
      </c>
      <c r="X76">
        <v>-1417349443</v>
      </c>
      <c r="Y76">
        <v>0.38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0.38</v>
      </c>
      <c r="AU76" t="s">
        <v>3</v>
      </c>
      <c r="AV76">
        <v>2</v>
      </c>
      <c r="AW76">
        <v>2</v>
      </c>
      <c r="AX76">
        <v>34709092</v>
      </c>
      <c r="AY76">
        <v>1</v>
      </c>
      <c r="AZ76">
        <v>0</v>
      </c>
      <c r="BA76">
        <v>152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Y76*Source!I38</f>
        <v>1.52E-2</v>
      </c>
      <c r="CY76">
        <f>AD76</f>
        <v>0</v>
      </c>
      <c r="CZ76">
        <f>AH76</f>
        <v>0</v>
      </c>
      <c r="DA76">
        <f>AL76</f>
        <v>1</v>
      </c>
      <c r="DB76">
        <f t="shared" si="2"/>
        <v>0</v>
      </c>
      <c r="DC76">
        <f t="shared" si="3"/>
        <v>0</v>
      </c>
    </row>
    <row r="77" spans="1:107" x14ac:dyDescent="0.2">
      <c r="A77">
        <f>ROW(Source!A38)</f>
        <v>38</v>
      </c>
      <c r="B77">
        <v>34708970</v>
      </c>
      <c r="C77">
        <v>34709085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197</v>
      </c>
      <c r="J77" t="s">
        <v>198</v>
      </c>
      <c r="K77" t="s">
        <v>199</v>
      </c>
      <c r="L77">
        <v>1368</v>
      </c>
      <c r="N77">
        <v>1011</v>
      </c>
      <c r="O77" t="s">
        <v>200</v>
      </c>
      <c r="P77" t="s">
        <v>200</v>
      </c>
      <c r="Q77">
        <v>1</v>
      </c>
      <c r="W77">
        <v>0</v>
      </c>
      <c r="X77">
        <v>-1718674368</v>
      </c>
      <c r="Y77">
        <v>0.19</v>
      </c>
      <c r="AA77">
        <v>0</v>
      </c>
      <c r="AB77">
        <v>111.99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0.19</v>
      </c>
      <c r="AU77" t="s">
        <v>3</v>
      </c>
      <c r="AV77">
        <v>0</v>
      </c>
      <c r="AW77">
        <v>2</v>
      </c>
      <c r="AX77">
        <v>34709093</v>
      </c>
      <c r="AY77">
        <v>1</v>
      </c>
      <c r="AZ77">
        <v>0</v>
      </c>
      <c r="BA77">
        <v>153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Y77*Source!I38</f>
        <v>7.6E-3</v>
      </c>
      <c r="CY77">
        <f>AB77</f>
        <v>111.99</v>
      </c>
      <c r="CZ77">
        <f>AF77</f>
        <v>111.99</v>
      </c>
      <c r="DA77">
        <f>AJ77</f>
        <v>1</v>
      </c>
      <c r="DB77">
        <f t="shared" si="2"/>
        <v>21.28</v>
      </c>
      <c r="DC77">
        <f t="shared" si="3"/>
        <v>2.57</v>
      </c>
    </row>
    <row r="78" spans="1:107" x14ac:dyDescent="0.2">
      <c r="A78">
        <f>ROW(Source!A38)</f>
        <v>38</v>
      </c>
      <c r="B78">
        <v>34708970</v>
      </c>
      <c r="C78">
        <v>34709085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201</v>
      </c>
      <c r="J78" t="s">
        <v>202</v>
      </c>
      <c r="K78" t="s">
        <v>203</v>
      </c>
      <c r="L78">
        <v>1368</v>
      </c>
      <c r="N78">
        <v>1011</v>
      </c>
      <c r="O78" t="s">
        <v>200</v>
      </c>
      <c r="P78" t="s">
        <v>200</v>
      </c>
      <c r="Q78">
        <v>1</v>
      </c>
      <c r="W78">
        <v>0</v>
      </c>
      <c r="X78">
        <v>1372534845</v>
      </c>
      <c r="Y78">
        <v>0.19</v>
      </c>
      <c r="AA78">
        <v>0</v>
      </c>
      <c r="AB78">
        <v>65.709999999999994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0.19</v>
      </c>
      <c r="AU78" t="s">
        <v>3</v>
      </c>
      <c r="AV78">
        <v>0</v>
      </c>
      <c r="AW78">
        <v>2</v>
      </c>
      <c r="AX78">
        <v>34709094</v>
      </c>
      <c r="AY78">
        <v>1</v>
      </c>
      <c r="AZ78">
        <v>0</v>
      </c>
      <c r="BA78">
        <v>154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Y78*Source!I38</f>
        <v>7.6E-3</v>
      </c>
      <c r="CY78">
        <f>AB78</f>
        <v>65.709999999999994</v>
      </c>
      <c r="CZ78">
        <f>AF78</f>
        <v>65.709999999999994</v>
      </c>
      <c r="DA78">
        <f>AJ78</f>
        <v>1</v>
      </c>
      <c r="DB78">
        <f t="shared" si="2"/>
        <v>12.48</v>
      </c>
      <c r="DC78">
        <f t="shared" si="3"/>
        <v>2.2000000000000002</v>
      </c>
    </row>
    <row r="79" spans="1:107" x14ac:dyDescent="0.2">
      <c r="A79">
        <f>ROW(Source!A38)</f>
        <v>38</v>
      </c>
      <c r="B79">
        <v>34708970</v>
      </c>
      <c r="C79">
        <v>34709085</v>
      </c>
      <c r="D79">
        <v>31528446</v>
      </c>
      <c r="E79">
        <v>1</v>
      </c>
      <c r="F79">
        <v>1</v>
      </c>
      <c r="G79">
        <v>1</v>
      </c>
      <c r="H79">
        <v>2</v>
      </c>
      <c r="I79" t="s">
        <v>207</v>
      </c>
      <c r="J79" t="s">
        <v>208</v>
      </c>
      <c r="K79" t="s">
        <v>209</v>
      </c>
      <c r="L79">
        <v>1368</v>
      </c>
      <c r="N79">
        <v>1011</v>
      </c>
      <c r="O79" t="s">
        <v>200</v>
      </c>
      <c r="P79" t="s">
        <v>200</v>
      </c>
      <c r="Q79">
        <v>1</v>
      </c>
      <c r="W79">
        <v>0</v>
      </c>
      <c r="X79">
        <v>-353815937</v>
      </c>
      <c r="Y79">
        <v>3.36</v>
      </c>
      <c r="AA79">
        <v>0</v>
      </c>
      <c r="AB79">
        <v>8.1</v>
      </c>
      <c r="AC79">
        <v>0</v>
      </c>
      <c r="AD79">
        <v>0</v>
      </c>
      <c r="AE79">
        <v>0</v>
      </c>
      <c r="AF79">
        <v>8.1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3.36</v>
      </c>
      <c r="AU79" t="s">
        <v>3</v>
      </c>
      <c r="AV79">
        <v>0</v>
      </c>
      <c r="AW79">
        <v>2</v>
      </c>
      <c r="AX79">
        <v>34709095</v>
      </c>
      <c r="AY79">
        <v>1</v>
      </c>
      <c r="AZ79">
        <v>0</v>
      </c>
      <c r="BA79">
        <v>155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Y79*Source!I38</f>
        <v>0.13439999999999999</v>
      </c>
      <c r="CY79">
        <f>AB79</f>
        <v>8.1</v>
      </c>
      <c r="CZ79">
        <f>AF79</f>
        <v>8.1</v>
      </c>
      <c r="DA79">
        <f>AJ79</f>
        <v>1</v>
      </c>
      <c r="DB79">
        <f t="shared" si="2"/>
        <v>27.22</v>
      </c>
      <c r="DC79">
        <f t="shared" si="3"/>
        <v>0</v>
      </c>
    </row>
    <row r="80" spans="1:107" x14ac:dyDescent="0.2">
      <c r="A80">
        <f>ROW(Source!A39)</f>
        <v>39</v>
      </c>
      <c r="B80">
        <v>34708971</v>
      </c>
      <c r="C80">
        <v>34709085</v>
      </c>
      <c r="D80">
        <v>31709494</v>
      </c>
      <c r="E80">
        <v>1</v>
      </c>
      <c r="F80">
        <v>1</v>
      </c>
      <c r="G80">
        <v>1</v>
      </c>
      <c r="H80">
        <v>1</v>
      </c>
      <c r="I80" t="s">
        <v>213</v>
      </c>
      <c r="J80" t="s">
        <v>3</v>
      </c>
      <c r="K80" t="s">
        <v>214</v>
      </c>
      <c r="L80">
        <v>1191</v>
      </c>
      <c r="N80">
        <v>1013</v>
      </c>
      <c r="O80" t="s">
        <v>194</v>
      </c>
      <c r="P80" t="s">
        <v>194</v>
      </c>
      <c r="Q80">
        <v>1</v>
      </c>
      <c r="W80">
        <v>0</v>
      </c>
      <c r="X80">
        <v>-1081351934</v>
      </c>
      <c r="Y80">
        <v>19</v>
      </c>
      <c r="AA80">
        <v>0</v>
      </c>
      <c r="AB80">
        <v>0</v>
      </c>
      <c r="AC80">
        <v>0</v>
      </c>
      <c r="AD80">
        <v>172.02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19</v>
      </c>
      <c r="AU80" t="s">
        <v>3</v>
      </c>
      <c r="AV80">
        <v>1</v>
      </c>
      <c r="AW80">
        <v>2</v>
      </c>
      <c r="AX80">
        <v>34709091</v>
      </c>
      <c r="AY80">
        <v>1</v>
      </c>
      <c r="AZ80">
        <v>0</v>
      </c>
      <c r="BA80">
        <v>160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0.76</v>
      </c>
      <c r="CY80">
        <f>AD80</f>
        <v>172.02</v>
      </c>
      <c r="CZ80">
        <f>AH80</f>
        <v>9.4</v>
      </c>
      <c r="DA80">
        <f>AL80</f>
        <v>18.3</v>
      </c>
      <c r="DB80">
        <f t="shared" si="2"/>
        <v>178.6</v>
      </c>
      <c r="DC80">
        <f t="shared" si="3"/>
        <v>0</v>
      </c>
    </row>
    <row r="81" spans="1:107" x14ac:dyDescent="0.2">
      <c r="A81">
        <f>ROW(Source!A39)</f>
        <v>39</v>
      </c>
      <c r="B81">
        <v>34708971</v>
      </c>
      <c r="C81">
        <v>34709085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195</v>
      </c>
      <c r="J81" t="s">
        <v>3</v>
      </c>
      <c r="K81" t="s">
        <v>196</v>
      </c>
      <c r="L81">
        <v>1191</v>
      </c>
      <c r="N81">
        <v>1013</v>
      </c>
      <c r="O81" t="s">
        <v>194</v>
      </c>
      <c r="P81" t="s">
        <v>194</v>
      </c>
      <c r="Q81">
        <v>1</v>
      </c>
      <c r="W81">
        <v>0</v>
      </c>
      <c r="X81">
        <v>-1417349443</v>
      </c>
      <c r="Y81">
        <v>0.38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0.38</v>
      </c>
      <c r="AU81" t="s">
        <v>3</v>
      </c>
      <c r="AV81">
        <v>2</v>
      </c>
      <c r="AW81">
        <v>2</v>
      </c>
      <c r="AX81">
        <v>34709092</v>
      </c>
      <c r="AY81">
        <v>1</v>
      </c>
      <c r="AZ81">
        <v>0</v>
      </c>
      <c r="BA81">
        <v>161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1.52E-2</v>
      </c>
      <c r="CY81">
        <f>AD81</f>
        <v>0</v>
      </c>
      <c r="CZ81">
        <f>AH81</f>
        <v>0</v>
      </c>
      <c r="DA81">
        <f>AL81</f>
        <v>1</v>
      </c>
      <c r="DB81">
        <f t="shared" si="2"/>
        <v>0</v>
      </c>
      <c r="DC81">
        <f t="shared" si="3"/>
        <v>0</v>
      </c>
    </row>
    <row r="82" spans="1:107" x14ac:dyDescent="0.2">
      <c r="A82">
        <f>ROW(Source!A39)</f>
        <v>39</v>
      </c>
      <c r="B82">
        <v>34708971</v>
      </c>
      <c r="C82">
        <v>34709085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197</v>
      </c>
      <c r="J82" t="s">
        <v>198</v>
      </c>
      <c r="K82" t="s">
        <v>199</v>
      </c>
      <c r="L82">
        <v>1368</v>
      </c>
      <c r="N82">
        <v>1011</v>
      </c>
      <c r="O82" t="s">
        <v>200</v>
      </c>
      <c r="P82" t="s">
        <v>200</v>
      </c>
      <c r="Q82">
        <v>1</v>
      </c>
      <c r="W82">
        <v>0</v>
      </c>
      <c r="X82">
        <v>-1718674368</v>
      </c>
      <c r="Y82">
        <v>0.19</v>
      </c>
      <c r="AA82">
        <v>0</v>
      </c>
      <c r="AB82">
        <v>1399.88</v>
      </c>
      <c r="AC82">
        <v>247.05</v>
      </c>
      <c r="AD82">
        <v>0</v>
      </c>
      <c r="AE82">
        <v>0</v>
      </c>
      <c r="AF82">
        <v>111.99</v>
      </c>
      <c r="AG82">
        <v>13.5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0.19</v>
      </c>
      <c r="AU82" t="s">
        <v>3</v>
      </c>
      <c r="AV82">
        <v>0</v>
      </c>
      <c r="AW82">
        <v>2</v>
      </c>
      <c r="AX82">
        <v>34709093</v>
      </c>
      <c r="AY82">
        <v>1</v>
      </c>
      <c r="AZ82">
        <v>0</v>
      </c>
      <c r="BA82">
        <v>162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7.6E-3</v>
      </c>
      <c r="CY82">
        <f>AB82</f>
        <v>1399.88</v>
      </c>
      <c r="CZ82">
        <f>AF82</f>
        <v>111.99</v>
      </c>
      <c r="DA82">
        <f>AJ82</f>
        <v>12.5</v>
      </c>
      <c r="DB82">
        <f t="shared" si="2"/>
        <v>21.28</v>
      </c>
      <c r="DC82">
        <f t="shared" si="3"/>
        <v>2.57</v>
      </c>
    </row>
    <row r="83" spans="1:107" x14ac:dyDescent="0.2">
      <c r="A83">
        <f>ROW(Source!A39)</f>
        <v>39</v>
      </c>
      <c r="B83">
        <v>34708971</v>
      </c>
      <c r="C83">
        <v>34709085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201</v>
      </c>
      <c r="J83" t="s">
        <v>202</v>
      </c>
      <c r="K83" t="s">
        <v>203</v>
      </c>
      <c r="L83">
        <v>1368</v>
      </c>
      <c r="N83">
        <v>1011</v>
      </c>
      <c r="O83" t="s">
        <v>200</v>
      </c>
      <c r="P83" t="s">
        <v>200</v>
      </c>
      <c r="Q83">
        <v>1</v>
      </c>
      <c r="W83">
        <v>0</v>
      </c>
      <c r="X83">
        <v>1372534845</v>
      </c>
      <c r="Y83">
        <v>0.19</v>
      </c>
      <c r="AA83">
        <v>0</v>
      </c>
      <c r="AB83">
        <v>821.38</v>
      </c>
      <c r="AC83">
        <v>212.28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0.19</v>
      </c>
      <c r="AU83" t="s">
        <v>3</v>
      </c>
      <c r="AV83">
        <v>0</v>
      </c>
      <c r="AW83">
        <v>2</v>
      </c>
      <c r="AX83">
        <v>34709094</v>
      </c>
      <c r="AY83">
        <v>1</v>
      </c>
      <c r="AZ83">
        <v>0</v>
      </c>
      <c r="BA83">
        <v>163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7.6E-3</v>
      </c>
      <c r="CY83">
        <f>AB83</f>
        <v>821.38</v>
      </c>
      <c r="CZ83">
        <f>AF83</f>
        <v>65.709999999999994</v>
      </c>
      <c r="DA83">
        <f>AJ83</f>
        <v>12.5</v>
      </c>
      <c r="DB83">
        <f t="shared" si="2"/>
        <v>12.48</v>
      </c>
      <c r="DC83">
        <f t="shared" si="3"/>
        <v>2.2000000000000002</v>
      </c>
    </row>
    <row r="84" spans="1:107" x14ac:dyDescent="0.2">
      <c r="A84">
        <f>ROW(Source!A39)</f>
        <v>39</v>
      </c>
      <c r="B84">
        <v>34708971</v>
      </c>
      <c r="C84">
        <v>34709085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207</v>
      </c>
      <c r="J84" t="s">
        <v>208</v>
      </c>
      <c r="K84" t="s">
        <v>209</v>
      </c>
      <c r="L84">
        <v>1368</v>
      </c>
      <c r="N84">
        <v>1011</v>
      </c>
      <c r="O84" t="s">
        <v>200</v>
      </c>
      <c r="P84" t="s">
        <v>200</v>
      </c>
      <c r="Q84">
        <v>1</v>
      </c>
      <c r="W84">
        <v>0</v>
      </c>
      <c r="X84">
        <v>-353815937</v>
      </c>
      <c r="Y84">
        <v>3.36</v>
      </c>
      <c r="AA84">
        <v>0</v>
      </c>
      <c r="AB84">
        <v>101.25</v>
      </c>
      <c r="AC84">
        <v>0</v>
      </c>
      <c r="AD84">
        <v>0</v>
      </c>
      <c r="AE84">
        <v>0</v>
      </c>
      <c r="AF84">
        <v>8.1</v>
      </c>
      <c r="AG84">
        <v>0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3.36</v>
      </c>
      <c r="AU84" t="s">
        <v>3</v>
      </c>
      <c r="AV84">
        <v>0</v>
      </c>
      <c r="AW84">
        <v>2</v>
      </c>
      <c r="AX84">
        <v>34709095</v>
      </c>
      <c r="AY84">
        <v>1</v>
      </c>
      <c r="AZ84">
        <v>0</v>
      </c>
      <c r="BA84">
        <v>164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0.13439999999999999</v>
      </c>
      <c r="CY84">
        <f>AB84</f>
        <v>101.25</v>
      </c>
      <c r="CZ84">
        <f>AF84</f>
        <v>8.1</v>
      </c>
      <c r="DA84">
        <f>AJ84</f>
        <v>12.5</v>
      </c>
      <c r="DB84">
        <f t="shared" si="2"/>
        <v>27.22</v>
      </c>
      <c r="DC84">
        <f t="shared" si="3"/>
        <v>0</v>
      </c>
    </row>
    <row r="85" spans="1:107" x14ac:dyDescent="0.2">
      <c r="A85">
        <f>ROW(Source!A40)</f>
        <v>40</v>
      </c>
      <c r="B85">
        <v>34708970</v>
      </c>
      <c r="C85">
        <v>34709100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215</v>
      </c>
      <c r="J85" t="s">
        <v>3</v>
      </c>
      <c r="K85" t="s">
        <v>216</v>
      </c>
      <c r="L85">
        <v>1191</v>
      </c>
      <c r="N85">
        <v>1013</v>
      </c>
      <c r="O85" t="s">
        <v>194</v>
      </c>
      <c r="P85" t="s">
        <v>194</v>
      </c>
      <c r="Q85">
        <v>1</v>
      </c>
      <c r="W85">
        <v>0</v>
      </c>
      <c r="X85">
        <v>1197411217</v>
      </c>
      <c r="Y85">
        <v>4.32</v>
      </c>
      <c r="AA85">
        <v>0</v>
      </c>
      <c r="AB85">
        <v>0</v>
      </c>
      <c r="AC85">
        <v>0</v>
      </c>
      <c r="AD85">
        <v>9.6199999999999992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4.32</v>
      </c>
      <c r="AU85" t="s">
        <v>3</v>
      </c>
      <c r="AV85">
        <v>1</v>
      </c>
      <c r="AW85">
        <v>2</v>
      </c>
      <c r="AX85">
        <v>34709104</v>
      </c>
      <c r="AY85">
        <v>1</v>
      </c>
      <c r="AZ85">
        <v>0</v>
      </c>
      <c r="BA85">
        <v>169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4.32</v>
      </c>
      <c r="CY85">
        <f t="shared" ref="CY85:CY94" si="4">AD85</f>
        <v>9.6199999999999992</v>
      </c>
      <c r="CZ85">
        <f t="shared" ref="CZ85:CZ94" si="5">AH85</f>
        <v>9.6199999999999992</v>
      </c>
      <c r="DA85">
        <f t="shared" ref="DA85:DA94" si="6">AL85</f>
        <v>1</v>
      </c>
      <c r="DB85">
        <f t="shared" si="2"/>
        <v>41.56</v>
      </c>
      <c r="DC85">
        <f t="shared" si="3"/>
        <v>0</v>
      </c>
    </row>
    <row r="86" spans="1:107" x14ac:dyDescent="0.2">
      <c r="A86">
        <f>ROW(Source!A40)</f>
        <v>40</v>
      </c>
      <c r="B86">
        <v>34708970</v>
      </c>
      <c r="C86">
        <v>34709100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217</v>
      </c>
      <c r="J86" t="s">
        <v>3</v>
      </c>
      <c r="K86" t="s">
        <v>218</v>
      </c>
      <c r="L86">
        <v>1191</v>
      </c>
      <c r="N86">
        <v>1013</v>
      </c>
      <c r="O86" t="s">
        <v>194</v>
      </c>
      <c r="P86" t="s">
        <v>194</v>
      </c>
      <c r="Q86">
        <v>1</v>
      </c>
      <c r="W86">
        <v>0</v>
      </c>
      <c r="X86">
        <v>-1309109184</v>
      </c>
      <c r="Y86">
        <v>4.32</v>
      </c>
      <c r="AA86">
        <v>0</v>
      </c>
      <c r="AB86">
        <v>0</v>
      </c>
      <c r="AC86">
        <v>0</v>
      </c>
      <c r="AD86">
        <v>9.17</v>
      </c>
      <c r="AE86">
        <v>0</v>
      </c>
      <c r="AF86">
        <v>0</v>
      </c>
      <c r="AG86">
        <v>0</v>
      </c>
      <c r="AH86">
        <v>9.17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4.32</v>
      </c>
      <c r="AU86" t="s">
        <v>3</v>
      </c>
      <c r="AV86">
        <v>1</v>
      </c>
      <c r="AW86">
        <v>2</v>
      </c>
      <c r="AX86">
        <v>34709105</v>
      </c>
      <c r="AY86">
        <v>1</v>
      </c>
      <c r="AZ86">
        <v>0</v>
      </c>
      <c r="BA86">
        <v>170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4.32</v>
      </c>
      <c r="CY86">
        <f t="shared" si="4"/>
        <v>9.17</v>
      </c>
      <c r="CZ86">
        <f t="shared" si="5"/>
        <v>9.17</v>
      </c>
      <c r="DA86">
        <f t="shared" si="6"/>
        <v>1</v>
      </c>
      <c r="DB86">
        <f t="shared" si="2"/>
        <v>39.61</v>
      </c>
      <c r="DC86">
        <f t="shared" si="3"/>
        <v>0</v>
      </c>
    </row>
    <row r="87" spans="1:107" x14ac:dyDescent="0.2">
      <c r="A87">
        <f>ROW(Source!A40)</f>
        <v>40</v>
      </c>
      <c r="B87">
        <v>34708970</v>
      </c>
      <c r="C87">
        <v>34709100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219</v>
      </c>
      <c r="J87" t="s">
        <v>3</v>
      </c>
      <c r="K87" t="s">
        <v>220</v>
      </c>
      <c r="L87">
        <v>1191</v>
      </c>
      <c r="N87">
        <v>1013</v>
      </c>
      <c r="O87" t="s">
        <v>194</v>
      </c>
      <c r="P87" t="s">
        <v>194</v>
      </c>
      <c r="Q87">
        <v>1</v>
      </c>
      <c r="W87">
        <v>0</v>
      </c>
      <c r="X87">
        <v>1818203118</v>
      </c>
      <c r="Y87">
        <v>12.96</v>
      </c>
      <c r="AA87">
        <v>0</v>
      </c>
      <c r="AB87">
        <v>0</v>
      </c>
      <c r="AC87">
        <v>0</v>
      </c>
      <c r="AD87">
        <v>14.09</v>
      </c>
      <c r="AE87">
        <v>0</v>
      </c>
      <c r="AF87">
        <v>0</v>
      </c>
      <c r="AG87">
        <v>0</v>
      </c>
      <c r="AH87">
        <v>14.09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12.96</v>
      </c>
      <c r="AU87" t="s">
        <v>3</v>
      </c>
      <c r="AV87">
        <v>1</v>
      </c>
      <c r="AW87">
        <v>2</v>
      </c>
      <c r="AX87">
        <v>34709106</v>
      </c>
      <c r="AY87">
        <v>1</v>
      </c>
      <c r="AZ87">
        <v>0</v>
      </c>
      <c r="BA87">
        <v>171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12.96</v>
      </c>
      <c r="CY87">
        <f t="shared" si="4"/>
        <v>14.09</v>
      </c>
      <c r="CZ87">
        <f t="shared" si="5"/>
        <v>14.09</v>
      </c>
      <c r="DA87">
        <f t="shared" si="6"/>
        <v>1</v>
      </c>
      <c r="DB87">
        <f t="shared" si="2"/>
        <v>182.61</v>
      </c>
      <c r="DC87">
        <f t="shared" si="3"/>
        <v>0</v>
      </c>
    </row>
    <row r="88" spans="1:107" x14ac:dyDescent="0.2">
      <c r="A88">
        <f>ROW(Source!A41)</f>
        <v>41</v>
      </c>
      <c r="B88">
        <v>34708971</v>
      </c>
      <c r="C88">
        <v>34709100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215</v>
      </c>
      <c r="J88" t="s">
        <v>3</v>
      </c>
      <c r="K88" t="s">
        <v>216</v>
      </c>
      <c r="L88">
        <v>1191</v>
      </c>
      <c r="N88">
        <v>1013</v>
      </c>
      <c r="O88" t="s">
        <v>194</v>
      </c>
      <c r="P88" t="s">
        <v>194</v>
      </c>
      <c r="Q88">
        <v>1</v>
      </c>
      <c r="W88">
        <v>0</v>
      </c>
      <c r="X88">
        <v>1197411217</v>
      </c>
      <c r="Y88">
        <v>4.32</v>
      </c>
      <c r="AA88">
        <v>0</v>
      </c>
      <c r="AB88">
        <v>0</v>
      </c>
      <c r="AC88">
        <v>0</v>
      </c>
      <c r="AD88">
        <v>176.05</v>
      </c>
      <c r="AE88">
        <v>0</v>
      </c>
      <c r="AF88">
        <v>0</v>
      </c>
      <c r="AG88">
        <v>0</v>
      </c>
      <c r="AH88">
        <v>9.6199999999999992</v>
      </c>
      <c r="AI88">
        <v>1</v>
      </c>
      <c r="AJ88">
        <v>1</v>
      </c>
      <c r="AK88">
        <v>1</v>
      </c>
      <c r="AL88">
        <v>18.3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4.32</v>
      </c>
      <c r="AU88" t="s">
        <v>3</v>
      </c>
      <c r="AV88">
        <v>1</v>
      </c>
      <c r="AW88">
        <v>2</v>
      </c>
      <c r="AX88">
        <v>34709104</v>
      </c>
      <c r="AY88">
        <v>1</v>
      </c>
      <c r="AZ88">
        <v>0</v>
      </c>
      <c r="BA88">
        <v>172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Y88*Source!I41</f>
        <v>4.32</v>
      </c>
      <c r="CY88">
        <f t="shared" si="4"/>
        <v>176.05</v>
      </c>
      <c r="CZ88">
        <f t="shared" si="5"/>
        <v>9.6199999999999992</v>
      </c>
      <c r="DA88">
        <f t="shared" si="6"/>
        <v>18.3</v>
      </c>
      <c r="DB88">
        <f t="shared" si="2"/>
        <v>41.56</v>
      </c>
      <c r="DC88">
        <f t="shared" si="3"/>
        <v>0</v>
      </c>
    </row>
    <row r="89" spans="1:107" x14ac:dyDescent="0.2">
      <c r="A89">
        <f>ROW(Source!A41)</f>
        <v>41</v>
      </c>
      <c r="B89">
        <v>34708971</v>
      </c>
      <c r="C89">
        <v>34709100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217</v>
      </c>
      <c r="J89" t="s">
        <v>3</v>
      </c>
      <c r="K89" t="s">
        <v>218</v>
      </c>
      <c r="L89">
        <v>1191</v>
      </c>
      <c r="N89">
        <v>1013</v>
      </c>
      <c r="O89" t="s">
        <v>194</v>
      </c>
      <c r="P89" t="s">
        <v>194</v>
      </c>
      <c r="Q89">
        <v>1</v>
      </c>
      <c r="W89">
        <v>0</v>
      </c>
      <c r="X89">
        <v>-1309109184</v>
      </c>
      <c r="Y89">
        <v>4.32</v>
      </c>
      <c r="AA89">
        <v>0</v>
      </c>
      <c r="AB89">
        <v>0</v>
      </c>
      <c r="AC89">
        <v>0</v>
      </c>
      <c r="AD89">
        <v>167.81</v>
      </c>
      <c r="AE89">
        <v>0</v>
      </c>
      <c r="AF89">
        <v>0</v>
      </c>
      <c r="AG89">
        <v>0</v>
      </c>
      <c r="AH89">
        <v>9.17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4.32</v>
      </c>
      <c r="AU89" t="s">
        <v>3</v>
      </c>
      <c r="AV89">
        <v>1</v>
      </c>
      <c r="AW89">
        <v>2</v>
      </c>
      <c r="AX89">
        <v>34709105</v>
      </c>
      <c r="AY89">
        <v>1</v>
      </c>
      <c r="AZ89">
        <v>0</v>
      </c>
      <c r="BA89">
        <v>173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Y89*Source!I41</f>
        <v>4.32</v>
      </c>
      <c r="CY89">
        <f t="shared" si="4"/>
        <v>167.81</v>
      </c>
      <c r="CZ89">
        <f t="shared" si="5"/>
        <v>9.17</v>
      </c>
      <c r="DA89">
        <f t="shared" si="6"/>
        <v>18.3</v>
      </c>
      <c r="DB89">
        <f t="shared" si="2"/>
        <v>39.61</v>
      </c>
      <c r="DC89">
        <f t="shared" si="3"/>
        <v>0</v>
      </c>
    </row>
    <row r="90" spans="1:107" x14ac:dyDescent="0.2">
      <c r="A90">
        <f>ROW(Source!A41)</f>
        <v>41</v>
      </c>
      <c r="B90">
        <v>34708971</v>
      </c>
      <c r="C90">
        <v>34709100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219</v>
      </c>
      <c r="J90" t="s">
        <v>3</v>
      </c>
      <c r="K90" t="s">
        <v>220</v>
      </c>
      <c r="L90">
        <v>1191</v>
      </c>
      <c r="N90">
        <v>1013</v>
      </c>
      <c r="O90" t="s">
        <v>194</v>
      </c>
      <c r="P90" t="s">
        <v>194</v>
      </c>
      <c r="Q90">
        <v>1</v>
      </c>
      <c r="W90">
        <v>0</v>
      </c>
      <c r="X90">
        <v>1818203118</v>
      </c>
      <c r="Y90">
        <v>12.96</v>
      </c>
      <c r="AA90">
        <v>0</v>
      </c>
      <c r="AB90">
        <v>0</v>
      </c>
      <c r="AC90">
        <v>0</v>
      </c>
      <c r="AD90">
        <v>257.85000000000002</v>
      </c>
      <c r="AE90">
        <v>0</v>
      </c>
      <c r="AF90">
        <v>0</v>
      </c>
      <c r="AG90">
        <v>0</v>
      </c>
      <c r="AH90">
        <v>14.09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12.96</v>
      </c>
      <c r="AU90" t="s">
        <v>3</v>
      </c>
      <c r="AV90">
        <v>1</v>
      </c>
      <c r="AW90">
        <v>2</v>
      </c>
      <c r="AX90">
        <v>34709106</v>
      </c>
      <c r="AY90">
        <v>1</v>
      </c>
      <c r="AZ90">
        <v>0</v>
      </c>
      <c r="BA90">
        <v>174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Y90*Source!I41</f>
        <v>12.96</v>
      </c>
      <c r="CY90">
        <f t="shared" si="4"/>
        <v>257.85000000000002</v>
      </c>
      <c r="CZ90">
        <f t="shared" si="5"/>
        <v>14.09</v>
      </c>
      <c r="DA90">
        <f t="shared" si="6"/>
        <v>18.3</v>
      </c>
      <c r="DB90">
        <f t="shared" si="2"/>
        <v>182.61</v>
      </c>
      <c r="DC90">
        <f t="shared" si="3"/>
        <v>0</v>
      </c>
    </row>
    <row r="91" spans="1:107" x14ac:dyDescent="0.2">
      <c r="A91">
        <f>ROW(Source!A42)</f>
        <v>42</v>
      </c>
      <c r="B91">
        <v>34708970</v>
      </c>
      <c r="C91">
        <v>34709114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215</v>
      </c>
      <c r="J91" t="s">
        <v>3</v>
      </c>
      <c r="K91" t="s">
        <v>216</v>
      </c>
      <c r="L91">
        <v>1191</v>
      </c>
      <c r="N91">
        <v>1013</v>
      </c>
      <c r="O91" t="s">
        <v>194</v>
      </c>
      <c r="P91" t="s">
        <v>194</v>
      </c>
      <c r="Q91">
        <v>1</v>
      </c>
      <c r="W91">
        <v>0</v>
      </c>
      <c r="X91">
        <v>1197411217</v>
      </c>
      <c r="Y91">
        <v>2.92</v>
      </c>
      <c r="AA91">
        <v>0</v>
      </c>
      <c r="AB91">
        <v>0</v>
      </c>
      <c r="AC91">
        <v>0</v>
      </c>
      <c r="AD91">
        <v>9.6199999999999992</v>
      </c>
      <c r="AE91">
        <v>0</v>
      </c>
      <c r="AF91">
        <v>0</v>
      </c>
      <c r="AG91">
        <v>0</v>
      </c>
      <c r="AH91">
        <v>9.6199999999999992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2.92</v>
      </c>
      <c r="AU91" t="s">
        <v>3</v>
      </c>
      <c r="AV91">
        <v>1</v>
      </c>
      <c r="AW91">
        <v>2</v>
      </c>
      <c r="AX91">
        <v>34709117</v>
      </c>
      <c r="AY91">
        <v>1</v>
      </c>
      <c r="AZ91">
        <v>0</v>
      </c>
      <c r="BA91">
        <v>175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Y91*Source!I42</f>
        <v>2.92</v>
      </c>
      <c r="CY91">
        <f t="shared" si="4"/>
        <v>9.6199999999999992</v>
      </c>
      <c r="CZ91">
        <f t="shared" si="5"/>
        <v>9.6199999999999992</v>
      </c>
      <c r="DA91">
        <f t="shared" si="6"/>
        <v>1</v>
      </c>
      <c r="DB91">
        <f t="shared" si="2"/>
        <v>28.09</v>
      </c>
      <c r="DC91">
        <f t="shared" si="3"/>
        <v>0</v>
      </c>
    </row>
    <row r="92" spans="1:107" x14ac:dyDescent="0.2">
      <c r="A92">
        <f>ROW(Source!A42)</f>
        <v>42</v>
      </c>
      <c r="B92">
        <v>34708970</v>
      </c>
      <c r="C92">
        <v>34709114</v>
      </c>
      <c r="D92">
        <v>32163330</v>
      </c>
      <c r="E92">
        <v>1</v>
      </c>
      <c r="F92">
        <v>1</v>
      </c>
      <c r="G92">
        <v>1</v>
      </c>
      <c r="H92">
        <v>1</v>
      </c>
      <c r="I92" t="s">
        <v>221</v>
      </c>
      <c r="J92" t="s">
        <v>3</v>
      </c>
      <c r="K92" t="s">
        <v>222</v>
      </c>
      <c r="L92">
        <v>1191</v>
      </c>
      <c r="N92">
        <v>1013</v>
      </c>
      <c r="O92" t="s">
        <v>194</v>
      </c>
      <c r="P92" t="s">
        <v>194</v>
      </c>
      <c r="Q92">
        <v>1</v>
      </c>
      <c r="W92">
        <v>0</v>
      </c>
      <c r="X92">
        <v>1776637054</v>
      </c>
      <c r="Y92">
        <v>4.37</v>
      </c>
      <c r="AA92">
        <v>0</v>
      </c>
      <c r="AB92">
        <v>0</v>
      </c>
      <c r="AC92">
        <v>0</v>
      </c>
      <c r="AD92">
        <v>12.69</v>
      </c>
      <c r="AE92">
        <v>0</v>
      </c>
      <c r="AF92">
        <v>0</v>
      </c>
      <c r="AG92">
        <v>0</v>
      </c>
      <c r="AH92">
        <v>12.69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4.37</v>
      </c>
      <c r="AU92" t="s">
        <v>3</v>
      </c>
      <c r="AV92">
        <v>1</v>
      </c>
      <c r="AW92">
        <v>2</v>
      </c>
      <c r="AX92">
        <v>34709118</v>
      </c>
      <c r="AY92">
        <v>1</v>
      </c>
      <c r="AZ92">
        <v>0</v>
      </c>
      <c r="BA92">
        <v>176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Y92*Source!I42</f>
        <v>4.37</v>
      </c>
      <c r="CY92">
        <f t="shared" si="4"/>
        <v>12.69</v>
      </c>
      <c r="CZ92">
        <f t="shared" si="5"/>
        <v>12.69</v>
      </c>
      <c r="DA92">
        <f t="shared" si="6"/>
        <v>1</v>
      </c>
      <c r="DB92">
        <f t="shared" si="2"/>
        <v>55.46</v>
      </c>
      <c r="DC92">
        <f t="shared" si="3"/>
        <v>0</v>
      </c>
    </row>
    <row r="93" spans="1:107" x14ac:dyDescent="0.2">
      <c r="A93">
        <f>ROW(Source!A43)</f>
        <v>43</v>
      </c>
      <c r="B93">
        <v>34708971</v>
      </c>
      <c r="C93">
        <v>34709114</v>
      </c>
      <c r="D93">
        <v>32163577</v>
      </c>
      <c r="E93">
        <v>1</v>
      </c>
      <c r="F93">
        <v>1</v>
      </c>
      <c r="G93">
        <v>1</v>
      </c>
      <c r="H93">
        <v>1</v>
      </c>
      <c r="I93" t="s">
        <v>215</v>
      </c>
      <c r="J93" t="s">
        <v>3</v>
      </c>
      <c r="K93" t="s">
        <v>216</v>
      </c>
      <c r="L93">
        <v>1191</v>
      </c>
      <c r="N93">
        <v>1013</v>
      </c>
      <c r="O93" t="s">
        <v>194</v>
      </c>
      <c r="P93" t="s">
        <v>194</v>
      </c>
      <c r="Q93">
        <v>1</v>
      </c>
      <c r="W93">
        <v>0</v>
      </c>
      <c r="X93">
        <v>1197411217</v>
      </c>
      <c r="Y93">
        <v>2.92</v>
      </c>
      <c r="AA93">
        <v>0</v>
      </c>
      <c r="AB93">
        <v>0</v>
      </c>
      <c r="AC93">
        <v>0</v>
      </c>
      <c r="AD93">
        <v>176.05</v>
      </c>
      <c r="AE93">
        <v>0</v>
      </c>
      <c r="AF93">
        <v>0</v>
      </c>
      <c r="AG93">
        <v>0</v>
      </c>
      <c r="AH93">
        <v>9.6199999999999992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2.92</v>
      </c>
      <c r="AU93" t="s">
        <v>3</v>
      </c>
      <c r="AV93">
        <v>1</v>
      </c>
      <c r="AW93">
        <v>2</v>
      </c>
      <c r="AX93">
        <v>34709117</v>
      </c>
      <c r="AY93">
        <v>1</v>
      </c>
      <c r="AZ93">
        <v>0</v>
      </c>
      <c r="BA93">
        <v>177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Y93*Source!I43</f>
        <v>2.92</v>
      </c>
      <c r="CY93">
        <f t="shared" si="4"/>
        <v>176.05</v>
      </c>
      <c r="CZ93">
        <f t="shared" si="5"/>
        <v>9.6199999999999992</v>
      </c>
      <c r="DA93">
        <f t="shared" si="6"/>
        <v>18.3</v>
      </c>
      <c r="DB93">
        <f t="shared" si="2"/>
        <v>28.09</v>
      </c>
      <c r="DC93">
        <f t="shared" si="3"/>
        <v>0</v>
      </c>
    </row>
    <row r="94" spans="1:107" x14ac:dyDescent="0.2">
      <c r="A94">
        <f>ROW(Source!A43)</f>
        <v>43</v>
      </c>
      <c r="B94">
        <v>34708971</v>
      </c>
      <c r="C94">
        <v>34709114</v>
      </c>
      <c r="D94">
        <v>32163330</v>
      </c>
      <c r="E94">
        <v>1</v>
      </c>
      <c r="F94">
        <v>1</v>
      </c>
      <c r="G94">
        <v>1</v>
      </c>
      <c r="H94">
        <v>1</v>
      </c>
      <c r="I94" t="s">
        <v>221</v>
      </c>
      <c r="J94" t="s">
        <v>3</v>
      </c>
      <c r="K94" t="s">
        <v>222</v>
      </c>
      <c r="L94">
        <v>1191</v>
      </c>
      <c r="N94">
        <v>1013</v>
      </c>
      <c r="O94" t="s">
        <v>194</v>
      </c>
      <c r="P94" t="s">
        <v>194</v>
      </c>
      <c r="Q94">
        <v>1</v>
      </c>
      <c r="W94">
        <v>0</v>
      </c>
      <c r="X94">
        <v>1776637054</v>
      </c>
      <c r="Y94">
        <v>4.37</v>
      </c>
      <c r="AA94">
        <v>0</v>
      </c>
      <c r="AB94">
        <v>0</v>
      </c>
      <c r="AC94">
        <v>0</v>
      </c>
      <c r="AD94">
        <v>232.23</v>
      </c>
      <c r="AE94">
        <v>0</v>
      </c>
      <c r="AF94">
        <v>0</v>
      </c>
      <c r="AG94">
        <v>0</v>
      </c>
      <c r="AH94">
        <v>12.69</v>
      </c>
      <c r="AI94">
        <v>1</v>
      </c>
      <c r="AJ94">
        <v>1</v>
      </c>
      <c r="AK94">
        <v>1</v>
      </c>
      <c r="AL94">
        <v>18.3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4.37</v>
      </c>
      <c r="AU94" t="s">
        <v>3</v>
      </c>
      <c r="AV94">
        <v>1</v>
      </c>
      <c r="AW94">
        <v>2</v>
      </c>
      <c r="AX94">
        <v>34709118</v>
      </c>
      <c r="AY94">
        <v>1</v>
      </c>
      <c r="AZ94">
        <v>0</v>
      </c>
      <c r="BA94">
        <v>178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Y94*Source!I43</f>
        <v>4.37</v>
      </c>
      <c r="CY94">
        <f t="shared" si="4"/>
        <v>232.23</v>
      </c>
      <c r="CZ94">
        <f t="shared" si="5"/>
        <v>12.69</v>
      </c>
      <c r="DA94">
        <f t="shared" si="6"/>
        <v>18.3</v>
      </c>
      <c r="DB94">
        <f t="shared" si="2"/>
        <v>55.46</v>
      </c>
      <c r="DC94">
        <f t="shared" si="3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34709279</v>
      </c>
      <c r="C1">
        <v>34709274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192</v>
      </c>
      <c r="J1" t="s">
        <v>3</v>
      </c>
      <c r="K1" t="s">
        <v>193</v>
      </c>
      <c r="L1">
        <v>1191</v>
      </c>
      <c r="N1">
        <v>1013</v>
      </c>
      <c r="O1" t="s">
        <v>194</v>
      </c>
      <c r="P1" t="s">
        <v>194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14.1</v>
      </c>
      <c r="AH1">
        <v>2</v>
      </c>
      <c r="AI1">
        <v>34709275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34709280</v>
      </c>
      <c r="C2">
        <v>34709274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195</v>
      </c>
      <c r="J2" t="s">
        <v>3</v>
      </c>
      <c r="K2" t="s">
        <v>196</v>
      </c>
      <c r="L2">
        <v>1191</v>
      </c>
      <c r="N2">
        <v>1013</v>
      </c>
      <c r="O2" t="s">
        <v>194</v>
      </c>
      <c r="P2" t="s">
        <v>194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0.52800000000000002</v>
      </c>
      <c r="AH2">
        <v>2</v>
      </c>
      <c r="AI2">
        <v>34709276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34709281</v>
      </c>
      <c r="C3">
        <v>34709274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197</v>
      </c>
      <c r="J3" t="s">
        <v>198</v>
      </c>
      <c r="K3" t="s">
        <v>199</v>
      </c>
      <c r="L3">
        <v>1368</v>
      </c>
      <c r="N3">
        <v>1011</v>
      </c>
      <c r="O3" t="s">
        <v>200</v>
      </c>
      <c r="P3" t="s">
        <v>200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0.26400000000000001</v>
      </c>
      <c r="AH3">
        <v>2</v>
      </c>
      <c r="AI3">
        <v>34709277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34709282</v>
      </c>
      <c r="C4">
        <v>34709274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201</v>
      </c>
      <c r="J4" t="s">
        <v>202</v>
      </c>
      <c r="K4" t="s">
        <v>203</v>
      </c>
      <c r="L4">
        <v>1368</v>
      </c>
      <c r="N4">
        <v>1011</v>
      </c>
      <c r="O4" t="s">
        <v>200</v>
      </c>
      <c r="P4" t="s">
        <v>200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0.26400000000000001</v>
      </c>
      <c r="AH4">
        <v>2</v>
      </c>
      <c r="AI4">
        <v>34709278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34709283</v>
      </c>
      <c r="C5">
        <v>34709274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223</v>
      </c>
      <c r="J5" t="s">
        <v>224</v>
      </c>
      <c r="K5" t="s">
        <v>225</v>
      </c>
      <c r="L5">
        <v>1346</v>
      </c>
      <c r="N5">
        <v>1009</v>
      </c>
      <c r="O5" t="s">
        <v>66</v>
      </c>
      <c r="P5" t="s">
        <v>66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</v>
      </c>
      <c r="AH5">
        <v>3</v>
      </c>
      <c r="AI5">
        <v>-1</v>
      </c>
      <c r="AJ5" t="s">
        <v>3</v>
      </c>
      <c r="AK5">
        <v>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34709284</v>
      </c>
      <c r="C6">
        <v>34709274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226</v>
      </c>
      <c r="J6" t="s">
        <v>227</v>
      </c>
      <c r="K6" t="s">
        <v>228</v>
      </c>
      <c r="L6">
        <v>1348</v>
      </c>
      <c r="N6">
        <v>1009</v>
      </c>
      <c r="O6" t="s">
        <v>229</v>
      </c>
      <c r="P6" t="s">
        <v>229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34709285</v>
      </c>
      <c r="C7">
        <v>34709274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230</v>
      </c>
      <c r="J7" t="s">
        <v>231</v>
      </c>
      <c r="K7" t="s">
        <v>232</v>
      </c>
      <c r="L7">
        <v>1346</v>
      </c>
      <c r="N7">
        <v>1009</v>
      </c>
      <c r="O7" t="s">
        <v>66</v>
      </c>
      <c r="P7" t="s">
        <v>66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34709286</v>
      </c>
      <c r="C8">
        <v>34709274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233</v>
      </c>
      <c r="J8" t="s">
        <v>3</v>
      </c>
      <c r="K8" t="s">
        <v>234</v>
      </c>
      <c r="L8">
        <v>1374</v>
      </c>
      <c r="N8">
        <v>1013</v>
      </c>
      <c r="O8" t="s">
        <v>235</v>
      </c>
      <c r="P8" t="s">
        <v>235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34709279</v>
      </c>
      <c r="C9">
        <v>34709274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192</v>
      </c>
      <c r="J9" t="s">
        <v>3</v>
      </c>
      <c r="K9" t="s">
        <v>193</v>
      </c>
      <c r="L9">
        <v>1191</v>
      </c>
      <c r="N9">
        <v>1013</v>
      </c>
      <c r="O9" t="s">
        <v>194</v>
      </c>
      <c r="P9" t="s">
        <v>194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19</v>
      </c>
      <c r="AG9">
        <v>14.1</v>
      </c>
      <c r="AH9">
        <v>2</v>
      </c>
      <c r="AI9">
        <v>34709275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34709280</v>
      </c>
      <c r="C10">
        <v>34709274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195</v>
      </c>
      <c r="J10" t="s">
        <v>3</v>
      </c>
      <c r="K10" t="s">
        <v>196</v>
      </c>
      <c r="L10">
        <v>1191</v>
      </c>
      <c r="N10">
        <v>1013</v>
      </c>
      <c r="O10" t="s">
        <v>194</v>
      </c>
      <c r="P10" t="s">
        <v>194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0.52800000000000002</v>
      </c>
      <c r="AH10">
        <v>2</v>
      </c>
      <c r="AI10">
        <v>34709276</v>
      </c>
      <c r="AJ10">
        <v>6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34709281</v>
      </c>
      <c r="C11">
        <v>34709274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197</v>
      </c>
      <c r="J11" t="s">
        <v>198</v>
      </c>
      <c r="K11" t="s">
        <v>199</v>
      </c>
      <c r="L11">
        <v>1368</v>
      </c>
      <c r="N11">
        <v>1011</v>
      </c>
      <c r="O11" t="s">
        <v>200</v>
      </c>
      <c r="P11" t="s">
        <v>200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0.26400000000000001</v>
      </c>
      <c r="AH11">
        <v>2</v>
      </c>
      <c r="AI11">
        <v>34709277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34709282</v>
      </c>
      <c r="C12">
        <v>34709274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201</v>
      </c>
      <c r="J12" t="s">
        <v>202</v>
      </c>
      <c r="K12" t="s">
        <v>203</v>
      </c>
      <c r="L12">
        <v>1368</v>
      </c>
      <c r="N12">
        <v>1011</v>
      </c>
      <c r="O12" t="s">
        <v>200</v>
      </c>
      <c r="P12" t="s">
        <v>200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0.26400000000000001</v>
      </c>
      <c r="AH12">
        <v>2</v>
      </c>
      <c r="AI12">
        <v>34709278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34709283</v>
      </c>
      <c r="C13">
        <v>34709274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223</v>
      </c>
      <c r="J13" t="s">
        <v>224</v>
      </c>
      <c r="K13" t="s">
        <v>225</v>
      </c>
      <c r="L13">
        <v>1346</v>
      </c>
      <c r="N13">
        <v>1009</v>
      </c>
      <c r="O13" t="s">
        <v>66</v>
      </c>
      <c r="P13" t="s">
        <v>66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</v>
      </c>
      <c r="AH13">
        <v>3</v>
      </c>
      <c r="AI13">
        <v>-1</v>
      </c>
      <c r="AJ13" t="s">
        <v>3</v>
      </c>
      <c r="AK13">
        <v>4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34709284</v>
      </c>
      <c r="C14">
        <v>34709274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226</v>
      </c>
      <c r="J14" t="s">
        <v>227</v>
      </c>
      <c r="K14" t="s">
        <v>228</v>
      </c>
      <c r="L14">
        <v>1348</v>
      </c>
      <c r="N14">
        <v>1009</v>
      </c>
      <c r="O14" t="s">
        <v>229</v>
      </c>
      <c r="P14" t="s">
        <v>229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18</v>
      </c>
      <c r="AG14">
        <v>0</v>
      </c>
      <c r="AH14">
        <v>3</v>
      </c>
      <c r="AI14">
        <v>-1</v>
      </c>
      <c r="AJ14" t="s">
        <v>3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34709285</v>
      </c>
      <c r="C15">
        <v>34709274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230</v>
      </c>
      <c r="J15" t="s">
        <v>231</v>
      </c>
      <c r="K15" t="s">
        <v>232</v>
      </c>
      <c r="L15">
        <v>1346</v>
      </c>
      <c r="N15">
        <v>1009</v>
      </c>
      <c r="O15" t="s">
        <v>66</v>
      </c>
      <c r="P15" t="s">
        <v>66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34709286</v>
      </c>
      <c r="C16">
        <v>34709274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233</v>
      </c>
      <c r="J16" t="s">
        <v>3</v>
      </c>
      <c r="K16" t="s">
        <v>234</v>
      </c>
      <c r="L16">
        <v>1374</v>
      </c>
      <c r="N16">
        <v>1013</v>
      </c>
      <c r="O16" t="s">
        <v>235</v>
      </c>
      <c r="P16" t="s">
        <v>235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34709321</v>
      </c>
      <c r="C17">
        <v>34709314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192</v>
      </c>
      <c r="J17" t="s">
        <v>3</v>
      </c>
      <c r="K17" t="s">
        <v>193</v>
      </c>
      <c r="L17">
        <v>1191</v>
      </c>
      <c r="N17">
        <v>1013</v>
      </c>
      <c r="O17" t="s">
        <v>194</v>
      </c>
      <c r="P17" t="s">
        <v>194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19</v>
      </c>
      <c r="AG17">
        <v>1.38</v>
      </c>
      <c r="AH17">
        <v>2</v>
      </c>
      <c r="AI17">
        <v>34709315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34709322</v>
      </c>
      <c r="C18">
        <v>34709314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195</v>
      </c>
      <c r="J18" t="s">
        <v>3</v>
      </c>
      <c r="K18" t="s">
        <v>196</v>
      </c>
      <c r="L18">
        <v>1191</v>
      </c>
      <c r="N18">
        <v>1013</v>
      </c>
      <c r="O18" t="s">
        <v>194</v>
      </c>
      <c r="P18" t="s">
        <v>194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0.28199999999999997</v>
      </c>
      <c r="AH18">
        <v>2</v>
      </c>
      <c r="AI18">
        <v>34709316</v>
      </c>
      <c r="AJ18">
        <v>10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34709323</v>
      </c>
      <c r="C19">
        <v>34709314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197</v>
      </c>
      <c r="J19" t="s">
        <v>198</v>
      </c>
      <c r="K19" t="s">
        <v>199</v>
      </c>
      <c r="L19">
        <v>1368</v>
      </c>
      <c r="N19">
        <v>1011</v>
      </c>
      <c r="O19" t="s">
        <v>200</v>
      </c>
      <c r="P19" t="s">
        <v>200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0.19800000000000001</v>
      </c>
      <c r="AH19">
        <v>2</v>
      </c>
      <c r="AI19">
        <v>34709317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34709324</v>
      </c>
      <c r="C20">
        <v>34709314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204</v>
      </c>
      <c r="J20" t="s">
        <v>205</v>
      </c>
      <c r="K20" t="s">
        <v>206</v>
      </c>
      <c r="L20">
        <v>1368</v>
      </c>
      <c r="N20">
        <v>1011</v>
      </c>
      <c r="O20" t="s">
        <v>200</v>
      </c>
      <c r="P20" t="s">
        <v>200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6.6000000000000003E-2</v>
      </c>
      <c r="AH20">
        <v>2</v>
      </c>
      <c r="AI20">
        <v>34709318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34709325</v>
      </c>
      <c r="C21">
        <v>34709314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201</v>
      </c>
      <c r="J21" t="s">
        <v>202</v>
      </c>
      <c r="K21" t="s">
        <v>203</v>
      </c>
      <c r="L21">
        <v>1368</v>
      </c>
      <c r="N21">
        <v>1011</v>
      </c>
      <c r="O21" t="s">
        <v>200</v>
      </c>
      <c r="P21" t="s">
        <v>200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1.7999999999999999E-2</v>
      </c>
      <c r="AH21">
        <v>2</v>
      </c>
      <c r="AI21">
        <v>34709319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34709326</v>
      </c>
      <c r="C22">
        <v>34709314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207</v>
      </c>
      <c r="J22" t="s">
        <v>208</v>
      </c>
      <c r="K22" t="s">
        <v>209</v>
      </c>
      <c r="L22">
        <v>1368</v>
      </c>
      <c r="N22">
        <v>1011</v>
      </c>
      <c r="O22" t="s">
        <v>200</v>
      </c>
      <c r="P22" t="s">
        <v>200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8.4000000000000005E-2</v>
      </c>
      <c r="AH22">
        <v>2</v>
      </c>
      <c r="AI22">
        <v>34709320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34709327</v>
      </c>
      <c r="C23">
        <v>34709314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236</v>
      </c>
      <c r="J23" t="s">
        <v>237</v>
      </c>
      <c r="K23" t="s">
        <v>238</v>
      </c>
      <c r="L23">
        <v>1348</v>
      </c>
      <c r="N23">
        <v>1009</v>
      </c>
      <c r="O23" t="s">
        <v>229</v>
      </c>
      <c r="P23" t="s">
        <v>229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34709328</v>
      </c>
      <c r="C24">
        <v>34709314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239</v>
      </c>
      <c r="J24" t="s">
        <v>240</v>
      </c>
      <c r="K24" t="s">
        <v>241</v>
      </c>
      <c r="L24">
        <v>1346</v>
      </c>
      <c r="N24">
        <v>1009</v>
      </c>
      <c r="O24" t="s">
        <v>66</v>
      </c>
      <c r="P24" t="s">
        <v>66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34709329</v>
      </c>
      <c r="C25">
        <v>34709314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223</v>
      </c>
      <c r="J25" t="s">
        <v>224</v>
      </c>
      <c r="K25" t="s">
        <v>225</v>
      </c>
      <c r="L25">
        <v>1346</v>
      </c>
      <c r="N25">
        <v>1009</v>
      </c>
      <c r="O25" t="s">
        <v>66</v>
      </c>
      <c r="P25" t="s">
        <v>66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18</v>
      </c>
      <c r="AG25">
        <v>0</v>
      </c>
      <c r="AH25">
        <v>3</v>
      </c>
      <c r="AI25">
        <v>-1</v>
      </c>
      <c r="AJ25" t="s">
        <v>3</v>
      </c>
      <c r="AK25">
        <v>4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34709330</v>
      </c>
      <c r="C26">
        <v>34709314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242</v>
      </c>
      <c r="J26" t="s">
        <v>243</v>
      </c>
      <c r="K26" t="s">
        <v>244</v>
      </c>
      <c r="L26">
        <v>1330</v>
      </c>
      <c r="N26">
        <v>1005</v>
      </c>
      <c r="O26" t="s">
        <v>245</v>
      </c>
      <c r="P26" t="s">
        <v>245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18</v>
      </c>
      <c r="AG26">
        <v>0</v>
      </c>
      <c r="AH26">
        <v>3</v>
      </c>
      <c r="AI26">
        <v>-1</v>
      </c>
      <c r="AJ26" t="s">
        <v>3</v>
      </c>
      <c r="AK26">
        <v>4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34709331</v>
      </c>
      <c r="C27">
        <v>34709314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226</v>
      </c>
      <c r="J27" t="s">
        <v>227</v>
      </c>
      <c r="K27" t="s">
        <v>228</v>
      </c>
      <c r="L27">
        <v>1348</v>
      </c>
      <c r="N27">
        <v>1009</v>
      </c>
      <c r="O27" t="s">
        <v>229</v>
      </c>
      <c r="P27" t="s">
        <v>229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34709332</v>
      </c>
      <c r="C28">
        <v>34709314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230</v>
      </c>
      <c r="J28" t="s">
        <v>231</v>
      </c>
      <c r="K28" t="s">
        <v>232</v>
      </c>
      <c r="L28">
        <v>1346</v>
      </c>
      <c r="N28">
        <v>1009</v>
      </c>
      <c r="O28" t="s">
        <v>66</v>
      </c>
      <c r="P28" t="s">
        <v>66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34709333</v>
      </c>
      <c r="C29">
        <v>34709314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233</v>
      </c>
      <c r="J29" t="s">
        <v>3</v>
      </c>
      <c r="K29" t="s">
        <v>234</v>
      </c>
      <c r="L29">
        <v>1374</v>
      </c>
      <c r="N29">
        <v>1013</v>
      </c>
      <c r="O29" t="s">
        <v>235</v>
      </c>
      <c r="P29" t="s">
        <v>235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34709321</v>
      </c>
      <c r="C30">
        <v>34709314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192</v>
      </c>
      <c r="J30" t="s">
        <v>3</v>
      </c>
      <c r="K30" t="s">
        <v>193</v>
      </c>
      <c r="L30">
        <v>1191</v>
      </c>
      <c r="N30">
        <v>1013</v>
      </c>
      <c r="O30" t="s">
        <v>194</v>
      </c>
      <c r="P30" t="s">
        <v>194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19</v>
      </c>
      <c r="AG30">
        <v>1.38</v>
      </c>
      <c r="AH30">
        <v>2</v>
      </c>
      <c r="AI30">
        <v>34709315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34709322</v>
      </c>
      <c r="C31">
        <v>34709314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195</v>
      </c>
      <c r="J31" t="s">
        <v>3</v>
      </c>
      <c r="K31" t="s">
        <v>196</v>
      </c>
      <c r="L31">
        <v>1191</v>
      </c>
      <c r="N31">
        <v>1013</v>
      </c>
      <c r="O31" t="s">
        <v>194</v>
      </c>
      <c r="P31" t="s">
        <v>194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19</v>
      </c>
      <c r="AG31">
        <v>0.28199999999999997</v>
      </c>
      <c r="AH31">
        <v>2</v>
      </c>
      <c r="AI31">
        <v>34709316</v>
      </c>
      <c r="AJ31">
        <v>16</v>
      </c>
      <c r="AK31">
        <v>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34709323</v>
      </c>
      <c r="C32">
        <v>34709314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197</v>
      </c>
      <c r="J32" t="s">
        <v>198</v>
      </c>
      <c r="K32" t="s">
        <v>199</v>
      </c>
      <c r="L32">
        <v>1368</v>
      </c>
      <c r="N32">
        <v>1011</v>
      </c>
      <c r="O32" t="s">
        <v>200</v>
      </c>
      <c r="P32" t="s">
        <v>200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19</v>
      </c>
      <c r="AG32">
        <v>0.19800000000000001</v>
      </c>
      <c r="AH32">
        <v>2</v>
      </c>
      <c r="AI32">
        <v>34709317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34709324</v>
      </c>
      <c r="C33">
        <v>34709314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204</v>
      </c>
      <c r="J33" t="s">
        <v>205</v>
      </c>
      <c r="K33" t="s">
        <v>206</v>
      </c>
      <c r="L33">
        <v>1368</v>
      </c>
      <c r="N33">
        <v>1011</v>
      </c>
      <c r="O33" t="s">
        <v>200</v>
      </c>
      <c r="P33" t="s">
        <v>200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6.6000000000000003E-2</v>
      </c>
      <c r="AH33">
        <v>2</v>
      </c>
      <c r="AI33">
        <v>34709318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34709325</v>
      </c>
      <c r="C34">
        <v>34709314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201</v>
      </c>
      <c r="J34" t="s">
        <v>202</v>
      </c>
      <c r="K34" t="s">
        <v>203</v>
      </c>
      <c r="L34">
        <v>1368</v>
      </c>
      <c r="N34">
        <v>1011</v>
      </c>
      <c r="O34" t="s">
        <v>200</v>
      </c>
      <c r="P34" t="s">
        <v>200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19</v>
      </c>
      <c r="AG34">
        <v>1.7999999999999999E-2</v>
      </c>
      <c r="AH34">
        <v>2</v>
      </c>
      <c r="AI34">
        <v>34709319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34709326</v>
      </c>
      <c r="C35">
        <v>34709314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207</v>
      </c>
      <c r="J35" t="s">
        <v>208</v>
      </c>
      <c r="K35" t="s">
        <v>209</v>
      </c>
      <c r="L35">
        <v>1368</v>
      </c>
      <c r="N35">
        <v>1011</v>
      </c>
      <c r="O35" t="s">
        <v>200</v>
      </c>
      <c r="P35" t="s">
        <v>200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8.4000000000000005E-2</v>
      </c>
      <c r="AH35">
        <v>2</v>
      </c>
      <c r="AI35">
        <v>34709320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34709327</v>
      </c>
      <c r="C36">
        <v>34709314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236</v>
      </c>
      <c r="J36" t="s">
        <v>237</v>
      </c>
      <c r="K36" t="s">
        <v>238</v>
      </c>
      <c r="L36">
        <v>1348</v>
      </c>
      <c r="N36">
        <v>1009</v>
      </c>
      <c r="O36" t="s">
        <v>229</v>
      </c>
      <c r="P36" t="s">
        <v>229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18</v>
      </c>
      <c r="AG36">
        <v>0</v>
      </c>
      <c r="AH36">
        <v>3</v>
      </c>
      <c r="AI36">
        <v>-1</v>
      </c>
      <c r="AJ36" t="s">
        <v>3</v>
      </c>
      <c r="AK36">
        <v>4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34709328</v>
      </c>
      <c r="C37">
        <v>34709314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239</v>
      </c>
      <c r="J37" t="s">
        <v>240</v>
      </c>
      <c r="K37" t="s">
        <v>241</v>
      </c>
      <c r="L37">
        <v>1346</v>
      </c>
      <c r="N37">
        <v>1009</v>
      </c>
      <c r="O37" t="s">
        <v>66</v>
      </c>
      <c r="P37" t="s">
        <v>66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18</v>
      </c>
      <c r="AG37">
        <v>0</v>
      </c>
      <c r="AH37">
        <v>3</v>
      </c>
      <c r="AI37">
        <v>-1</v>
      </c>
      <c r="AJ37" t="s">
        <v>3</v>
      </c>
      <c r="AK37">
        <v>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34709329</v>
      </c>
      <c r="C38">
        <v>34709314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223</v>
      </c>
      <c r="J38" t="s">
        <v>224</v>
      </c>
      <c r="K38" t="s">
        <v>225</v>
      </c>
      <c r="L38">
        <v>1346</v>
      </c>
      <c r="N38">
        <v>1009</v>
      </c>
      <c r="O38" t="s">
        <v>66</v>
      </c>
      <c r="P38" t="s">
        <v>66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18</v>
      </c>
      <c r="AG38">
        <v>0</v>
      </c>
      <c r="AH38">
        <v>3</v>
      </c>
      <c r="AI38">
        <v>-1</v>
      </c>
      <c r="AJ38" t="s">
        <v>3</v>
      </c>
      <c r="AK38">
        <v>4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34709330</v>
      </c>
      <c r="C39">
        <v>34709314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242</v>
      </c>
      <c r="J39" t="s">
        <v>243</v>
      </c>
      <c r="K39" t="s">
        <v>244</v>
      </c>
      <c r="L39">
        <v>1330</v>
      </c>
      <c r="N39">
        <v>1005</v>
      </c>
      <c r="O39" t="s">
        <v>245</v>
      </c>
      <c r="P39" t="s">
        <v>245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34709331</v>
      </c>
      <c r="C40">
        <v>34709314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226</v>
      </c>
      <c r="J40" t="s">
        <v>227</v>
      </c>
      <c r="K40" t="s">
        <v>228</v>
      </c>
      <c r="L40">
        <v>1348</v>
      </c>
      <c r="N40">
        <v>1009</v>
      </c>
      <c r="O40" t="s">
        <v>229</v>
      </c>
      <c r="P40" t="s">
        <v>229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34709332</v>
      </c>
      <c r="C41">
        <v>34709314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230</v>
      </c>
      <c r="J41" t="s">
        <v>231</v>
      </c>
      <c r="K41" t="s">
        <v>232</v>
      </c>
      <c r="L41">
        <v>1346</v>
      </c>
      <c r="N41">
        <v>1009</v>
      </c>
      <c r="O41" t="s">
        <v>66</v>
      </c>
      <c r="P41" t="s">
        <v>66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34709333</v>
      </c>
      <c r="C42">
        <v>34709314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233</v>
      </c>
      <c r="J42" t="s">
        <v>3</v>
      </c>
      <c r="K42" t="s">
        <v>234</v>
      </c>
      <c r="L42">
        <v>1374</v>
      </c>
      <c r="N42">
        <v>1013</v>
      </c>
      <c r="O42" t="s">
        <v>235</v>
      </c>
      <c r="P42" t="s">
        <v>235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34709341</v>
      </c>
      <c r="C43">
        <v>34709334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192</v>
      </c>
      <c r="J43" t="s">
        <v>3</v>
      </c>
      <c r="K43" t="s">
        <v>193</v>
      </c>
      <c r="L43">
        <v>1191</v>
      </c>
      <c r="N43">
        <v>1013</v>
      </c>
      <c r="O43" t="s">
        <v>194</v>
      </c>
      <c r="P43" t="s">
        <v>194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19</v>
      </c>
      <c r="AG43">
        <v>35.159999999999997</v>
      </c>
      <c r="AH43">
        <v>2</v>
      </c>
      <c r="AI43">
        <v>34709335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34709342</v>
      </c>
      <c r="C44">
        <v>34709334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195</v>
      </c>
      <c r="J44" t="s">
        <v>3</v>
      </c>
      <c r="K44" t="s">
        <v>196</v>
      </c>
      <c r="L44">
        <v>1191</v>
      </c>
      <c r="N44">
        <v>1013</v>
      </c>
      <c r="O44" t="s">
        <v>194</v>
      </c>
      <c r="P44" t="s">
        <v>194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19</v>
      </c>
      <c r="AG44">
        <v>4.3920000000000003</v>
      </c>
      <c r="AH44">
        <v>2</v>
      </c>
      <c r="AI44">
        <v>34709336</v>
      </c>
      <c r="AJ44">
        <v>22</v>
      </c>
      <c r="AK44">
        <v>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34709343</v>
      </c>
      <c r="C45">
        <v>34709334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197</v>
      </c>
      <c r="J45" t="s">
        <v>198</v>
      </c>
      <c r="K45" t="s">
        <v>199</v>
      </c>
      <c r="L45">
        <v>1368</v>
      </c>
      <c r="N45">
        <v>1011</v>
      </c>
      <c r="O45" t="s">
        <v>200</v>
      </c>
      <c r="P45" t="s">
        <v>200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19</v>
      </c>
      <c r="AG45">
        <v>0.13200000000000001</v>
      </c>
      <c r="AH45">
        <v>2</v>
      </c>
      <c r="AI45">
        <v>34709337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34709344</v>
      </c>
      <c r="C46">
        <v>34709334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201</v>
      </c>
      <c r="J46" t="s">
        <v>202</v>
      </c>
      <c r="K46" t="s">
        <v>203</v>
      </c>
      <c r="L46">
        <v>1368</v>
      </c>
      <c r="N46">
        <v>1011</v>
      </c>
      <c r="O46" t="s">
        <v>200</v>
      </c>
      <c r="P46" t="s">
        <v>200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19</v>
      </c>
      <c r="AG46">
        <v>0.13200000000000001</v>
      </c>
      <c r="AH46">
        <v>2</v>
      </c>
      <c r="AI46">
        <v>34709338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34709345</v>
      </c>
      <c r="C47">
        <v>34709334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207</v>
      </c>
      <c r="J47" t="s">
        <v>208</v>
      </c>
      <c r="K47" t="s">
        <v>209</v>
      </c>
      <c r="L47">
        <v>1368</v>
      </c>
      <c r="N47">
        <v>1011</v>
      </c>
      <c r="O47" t="s">
        <v>200</v>
      </c>
      <c r="P47" t="s">
        <v>200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19</v>
      </c>
      <c r="AG47">
        <v>4.3499999999999996</v>
      </c>
      <c r="AH47">
        <v>2</v>
      </c>
      <c r="AI47">
        <v>34709339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34709346</v>
      </c>
      <c r="C48">
        <v>34709334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210</v>
      </c>
      <c r="J48" t="s">
        <v>211</v>
      </c>
      <c r="K48" t="s">
        <v>212</v>
      </c>
      <c r="L48">
        <v>1368</v>
      </c>
      <c r="N48">
        <v>1011</v>
      </c>
      <c r="O48" t="s">
        <v>200</v>
      </c>
      <c r="P48" t="s">
        <v>200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19</v>
      </c>
      <c r="AG48">
        <v>4.1280000000000001</v>
      </c>
      <c r="AH48">
        <v>2</v>
      </c>
      <c r="AI48">
        <v>34709340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34709347</v>
      </c>
      <c r="C49">
        <v>34709334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246</v>
      </c>
      <c r="J49" t="s">
        <v>247</v>
      </c>
      <c r="K49" t="s">
        <v>248</v>
      </c>
      <c r="L49">
        <v>1339</v>
      </c>
      <c r="N49">
        <v>1007</v>
      </c>
      <c r="O49" t="s">
        <v>249</v>
      </c>
      <c r="P49" t="s">
        <v>249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</v>
      </c>
      <c r="AH49">
        <v>3</v>
      </c>
      <c r="AI49">
        <v>-1</v>
      </c>
      <c r="AJ49" t="s">
        <v>3</v>
      </c>
      <c r="AK49">
        <v>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34709348</v>
      </c>
      <c r="C50">
        <v>34709334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250</v>
      </c>
      <c r="J50" t="s">
        <v>251</v>
      </c>
      <c r="K50" t="s">
        <v>252</v>
      </c>
      <c r="L50">
        <v>1346</v>
      </c>
      <c r="N50">
        <v>1009</v>
      </c>
      <c r="O50" t="s">
        <v>66</v>
      </c>
      <c r="P50" t="s">
        <v>66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34709349</v>
      </c>
      <c r="C51">
        <v>34709334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253</v>
      </c>
      <c r="J51" t="s">
        <v>254</v>
      </c>
      <c r="K51" t="s">
        <v>255</v>
      </c>
      <c r="L51">
        <v>1348</v>
      </c>
      <c r="N51">
        <v>1009</v>
      </c>
      <c r="O51" t="s">
        <v>229</v>
      </c>
      <c r="P51" t="s">
        <v>229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0</v>
      </c>
      <c r="AH51">
        <v>3</v>
      </c>
      <c r="AI51">
        <v>-1</v>
      </c>
      <c r="AJ51" t="s">
        <v>3</v>
      </c>
      <c r="AK51">
        <v>4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34709350</v>
      </c>
      <c r="C52">
        <v>34709334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256</v>
      </c>
      <c r="J52" t="s">
        <v>257</v>
      </c>
      <c r="K52" t="s">
        <v>258</v>
      </c>
      <c r="L52">
        <v>1348</v>
      </c>
      <c r="N52">
        <v>1009</v>
      </c>
      <c r="O52" t="s">
        <v>229</v>
      </c>
      <c r="P52" t="s">
        <v>229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</v>
      </c>
      <c r="AH52">
        <v>3</v>
      </c>
      <c r="AI52">
        <v>-1</v>
      </c>
      <c r="AJ52" t="s">
        <v>3</v>
      </c>
      <c r="AK52">
        <v>4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34709351</v>
      </c>
      <c r="C53">
        <v>34709334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230</v>
      </c>
      <c r="J53" t="s">
        <v>231</v>
      </c>
      <c r="K53" t="s">
        <v>232</v>
      </c>
      <c r="L53">
        <v>1346</v>
      </c>
      <c r="N53">
        <v>1009</v>
      </c>
      <c r="O53" t="s">
        <v>66</v>
      </c>
      <c r="P53" t="s">
        <v>66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</v>
      </c>
      <c r="AH53">
        <v>3</v>
      </c>
      <c r="AI53">
        <v>-1</v>
      </c>
      <c r="AJ53" t="s">
        <v>3</v>
      </c>
      <c r="AK53">
        <v>4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34709352</v>
      </c>
      <c r="C54">
        <v>34709334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233</v>
      </c>
      <c r="J54" t="s">
        <v>3</v>
      </c>
      <c r="K54" t="s">
        <v>234</v>
      </c>
      <c r="L54">
        <v>1374</v>
      </c>
      <c r="N54">
        <v>1013</v>
      </c>
      <c r="O54" t="s">
        <v>235</v>
      </c>
      <c r="P54" t="s">
        <v>235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</v>
      </c>
      <c r="AH54">
        <v>3</v>
      </c>
      <c r="AI54">
        <v>-1</v>
      </c>
      <c r="AJ54" t="s">
        <v>3</v>
      </c>
      <c r="AK54">
        <v>4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34709341</v>
      </c>
      <c r="C55">
        <v>34709334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192</v>
      </c>
      <c r="J55" t="s">
        <v>3</v>
      </c>
      <c r="K55" t="s">
        <v>193</v>
      </c>
      <c r="L55">
        <v>1191</v>
      </c>
      <c r="N55">
        <v>1013</v>
      </c>
      <c r="O55" t="s">
        <v>194</v>
      </c>
      <c r="P55" t="s">
        <v>194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19</v>
      </c>
      <c r="AG55">
        <v>35.159999999999997</v>
      </c>
      <c r="AH55">
        <v>2</v>
      </c>
      <c r="AI55">
        <v>34709335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34709342</v>
      </c>
      <c r="C56">
        <v>34709334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195</v>
      </c>
      <c r="J56" t="s">
        <v>3</v>
      </c>
      <c r="K56" t="s">
        <v>196</v>
      </c>
      <c r="L56">
        <v>1191</v>
      </c>
      <c r="N56">
        <v>1013</v>
      </c>
      <c r="O56" t="s">
        <v>194</v>
      </c>
      <c r="P56" t="s">
        <v>194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4.3920000000000003</v>
      </c>
      <c r="AH56">
        <v>2</v>
      </c>
      <c r="AI56">
        <v>34709336</v>
      </c>
      <c r="AJ56">
        <v>28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34709343</v>
      </c>
      <c r="C57">
        <v>34709334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197</v>
      </c>
      <c r="J57" t="s">
        <v>198</v>
      </c>
      <c r="K57" t="s">
        <v>199</v>
      </c>
      <c r="L57">
        <v>1368</v>
      </c>
      <c r="N57">
        <v>1011</v>
      </c>
      <c r="O57" t="s">
        <v>200</v>
      </c>
      <c r="P57" t="s">
        <v>200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0.13200000000000001</v>
      </c>
      <c r="AH57">
        <v>2</v>
      </c>
      <c r="AI57">
        <v>34709337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34709344</v>
      </c>
      <c r="C58">
        <v>34709334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201</v>
      </c>
      <c r="J58" t="s">
        <v>202</v>
      </c>
      <c r="K58" t="s">
        <v>203</v>
      </c>
      <c r="L58">
        <v>1368</v>
      </c>
      <c r="N58">
        <v>1011</v>
      </c>
      <c r="O58" t="s">
        <v>200</v>
      </c>
      <c r="P58" t="s">
        <v>200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0.13200000000000001</v>
      </c>
      <c r="AH58">
        <v>2</v>
      </c>
      <c r="AI58">
        <v>34709338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34709345</v>
      </c>
      <c r="C59">
        <v>34709334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207</v>
      </c>
      <c r="J59" t="s">
        <v>208</v>
      </c>
      <c r="K59" t="s">
        <v>209</v>
      </c>
      <c r="L59">
        <v>1368</v>
      </c>
      <c r="N59">
        <v>1011</v>
      </c>
      <c r="O59" t="s">
        <v>200</v>
      </c>
      <c r="P59" t="s">
        <v>200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19</v>
      </c>
      <c r="AG59">
        <v>4.3499999999999996</v>
      </c>
      <c r="AH59">
        <v>2</v>
      </c>
      <c r="AI59">
        <v>34709339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34709346</v>
      </c>
      <c r="C60">
        <v>34709334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210</v>
      </c>
      <c r="J60" t="s">
        <v>211</v>
      </c>
      <c r="K60" t="s">
        <v>212</v>
      </c>
      <c r="L60">
        <v>1368</v>
      </c>
      <c r="N60">
        <v>1011</v>
      </c>
      <c r="O60" t="s">
        <v>200</v>
      </c>
      <c r="P60" t="s">
        <v>200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19</v>
      </c>
      <c r="AG60">
        <v>4.1280000000000001</v>
      </c>
      <c r="AH60">
        <v>2</v>
      </c>
      <c r="AI60">
        <v>34709340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34709347</v>
      </c>
      <c r="C61">
        <v>34709334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246</v>
      </c>
      <c r="J61" t="s">
        <v>247</v>
      </c>
      <c r="K61" t="s">
        <v>248</v>
      </c>
      <c r="L61">
        <v>1339</v>
      </c>
      <c r="N61">
        <v>1007</v>
      </c>
      <c r="O61" t="s">
        <v>249</v>
      </c>
      <c r="P61" t="s">
        <v>249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18</v>
      </c>
      <c r="AG61">
        <v>0</v>
      </c>
      <c r="AH61">
        <v>3</v>
      </c>
      <c r="AI61">
        <v>-1</v>
      </c>
      <c r="AJ61" t="s">
        <v>3</v>
      </c>
      <c r="AK61">
        <v>4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34709348</v>
      </c>
      <c r="C62">
        <v>34709334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250</v>
      </c>
      <c r="J62" t="s">
        <v>251</v>
      </c>
      <c r="K62" t="s">
        <v>252</v>
      </c>
      <c r="L62">
        <v>1346</v>
      </c>
      <c r="N62">
        <v>1009</v>
      </c>
      <c r="O62" t="s">
        <v>66</v>
      </c>
      <c r="P62" t="s">
        <v>66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34709349</v>
      </c>
      <c r="C63">
        <v>34709334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253</v>
      </c>
      <c r="J63" t="s">
        <v>254</v>
      </c>
      <c r="K63" t="s">
        <v>255</v>
      </c>
      <c r="L63">
        <v>1348</v>
      </c>
      <c r="N63">
        <v>1009</v>
      </c>
      <c r="O63" t="s">
        <v>229</v>
      </c>
      <c r="P63" t="s">
        <v>229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</v>
      </c>
      <c r="AH63">
        <v>3</v>
      </c>
      <c r="AI63">
        <v>-1</v>
      </c>
      <c r="AJ63" t="s">
        <v>3</v>
      </c>
      <c r="AK63">
        <v>4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34709350</v>
      </c>
      <c r="C64">
        <v>34709334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256</v>
      </c>
      <c r="J64" t="s">
        <v>257</v>
      </c>
      <c r="K64" t="s">
        <v>258</v>
      </c>
      <c r="L64">
        <v>1348</v>
      </c>
      <c r="N64">
        <v>1009</v>
      </c>
      <c r="O64" t="s">
        <v>229</v>
      </c>
      <c r="P64" t="s">
        <v>229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</v>
      </c>
      <c r="AH64">
        <v>3</v>
      </c>
      <c r="AI64">
        <v>-1</v>
      </c>
      <c r="AJ64" t="s">
        <v>3</v>
      </c>
      <c r="AK64">
        <v>4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ROW(Source!A29)</f>
        <v>29</v>
      </c>
      <c r="B65">
        <v>34709351</v>
      </c>
      <c r="C65">
        <v>34709334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230</v>
      </c>
      <c r="J65" t="s">
        <v>231</v>
      </c>
      <c r="K65" t="s">
        <v>232</v>
      </c>
      <c r="L65">
        <v>1346</v>
      </c>
      <c r="N65">
        <v>1009</v>
      </c>
      <c r="O65" t="s">
        <v>66</v>
      </c>
      <c r="P65" t="s">
        <v>66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0</v>
      </c>
      <c r="AH65">
        <v>3</v>
      </c>
      <c r="AI65">
        <v>-1</v>
      </c>
      <c r="AJ65" t="s">
        <v>3</v>
      </c>
      <c r="AK65">
        <v>4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ROW(Source!A29)</f>
        <v>29</v>
      </c>
      <c r="B66">
        <v>34709352</v>
      </c>
      <c r="C66">
        <v>34709334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233</v>
      </c>
      <c r="J66" t="s">
        <v>3</v>
      </c>
      <c r="K66" t="s">
        <v>234</v>
      </c>
      <c r="L66">
        <v>1374</v>
      </c>
      <c r="N66">
        <v>1013</v>
      </c>
      <c r="O66" t="s">
        <v>235</v>
      </c>
      <c r="P66" t="s">
        <v>235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</v>
      </c>
      <c r="AH66">
        <v>3</v>
      </c>
      <c r="AI66">
        <v>-1</v>
      </c>
      <c r="AJ66" t="s">
        <v>3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34709359</v>
      </c>
      <c r="C67">
        <v>34709353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213</v>
      </c>
      <c r="J67" t="s">
        <v>3</v>
      </c>
      <c r="K67" t="s">
        <v>214</v>
      </c>
      <c r="L67">
        <v>1191</v>
      </c>
      <c r="N67">
        <v>1013</v>
      </c>
      <c r="O67" t="s">
        <v>194</v>
      </c>
      <c r="P67" t="s">
        <v>194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19</v>
      </c>
      <c r="AG67">
        <v>11.4</v>
      </c>
      <c r="AH67">
        <v>2</v>
      </c>
      <c r="AI67">
        <v>34709354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34709360</v>
      </c>
      <c r="C68">
        <v>34709353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195</v>
      </c>
      <c r="J68" t="s">
        <v>3</v>
      </c>
      <c r="K68" t="s">
        <v>196</v>
      </c>
      <c r="L68">
        <v>1191</v>
      </c>
      <c r="N68">
        <v>1013</v>
      </c>
      <c r="O68" t="s">
        <v>194</v>
      </c>
      <c r="P68" t="s">
        <v>194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</v>
      </c>
      <c r="AG68">
        <v>0.22799999999999998</v>
      </c>
      <c r="AH68">
        <v>2</v>
      </c>
      <c r="AI68">
        <v>34709355</v>
      </c>
      <c r="AJ68">
        <v>34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34709361</v>
      </c>
      <c r="C69">
        <v>34709353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197</v>
      </c>
      <c r="J69" t="s">
        <v>198</v>
      </c>
      <c r="K69" t="s">
        <v>199</v>
      </c>
      <c r="L69">
        <v>1368</v>
      </c>
      <c r="N69">
        <v>1011</v>
      </c>
      <c r="O69" t="s">
        <v>200</v>
      </c>
      <c r="P69" t="s">
        <v>200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19</v>
      </c>
      <c r="AG69">
        <v>0.11399999999999999</v>
      </c>
      <c r="AH69">
        <v>2</v>
      </c>
      <c r="AI69">
        <v>34709356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34709362</v>
      </c>
      <c r="C70">
        <v>34709353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201</v>
      </c>
      <c r="J70" t="s">
        <v>202</v>
      </c>
      <c r="K70" t="s">
        <v>203</v>
      </c>
      <c r="L70">
        <v>1368</v>
      </c>
      <c r="N70">
        <v>1011</v>
      </c>
      <c r="O70" t="s">
        <v>200</v>
      </c>
      <c r="P70" t="s">
        <v>200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19</v>
      </c>
      <c r="AG70">
        <v>0.11399999999999999</v>
      </c>
      <c r="AH70">
        <v>2</v>
      </c>
      <c r="AI70">
        <v>34709357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34709363</v>
      </c>
      <c r="C71">
        <v>34709353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207</v>
      </c>
      <c r="J71" t="s">
        <v>208</v>
      </c>
      <c r="K71" t="s">
        <v>209</v>
      </c>
      <c r="L71">
        <v>1368</v>
      </c>
      <c r="N71">
        <v>1011</v>
      </c>
      <c r="O71" t="s">
        <v>200</v>
      </c>
      <c r="P71" t="s">
        <v>200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</v>
      </c>
      <c r="AG71">
        <v>2.016</v>
      </c>
      <c r="AH71">
        <v>2</v>
      </c>
      <c r="AI71">
        <v>34709358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34709364</v>
      </c>
      <c r="C72">
        <v>34709353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239</v>
      </c>
      <c r="J72" t="s">
        <v>240</v>
      </c>
      <c r="K72" t="s">
        <v>241</v>
      </c>
      <c r="L72">
        <v>1346</v>
      </c>
      <c r="N72">
        <v>1009</v>
      </c>
      <c r="O72" t="s">
        <v>66</v>
      </c>
      <c r="P72" t="s">
        <v>66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18</v>
      </c>
      <c r="AG72">
        <v>0</v>
      </c>
      <c r="AH72">
        <v>3</v>
      </c>
      <c r="AI72">
        <v>-1</v>
      </c>
      <c r="AJ72" t="s">
        <v>3</v>
      </c>
      <c r="AK72">
        <v>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34709365</v>
      </c>
      <c r="C73">
        <v>34709353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259</v>
      </c>
      <c r="J73" t="s">
        <v>260</v>
      </c>
      <c r="K73" t="s">
        <v>261</v>
      </c>
      <c r="L73">
        <v>1348</v>
      </c>
      <c r="N73">
        <v>1009</v>
      </c>
      <c r="O73" t="s">
        <v>229</v>
      </c>
      <c r="P73" t="s">
        <v>229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18</v>
      </c>
      <c r="AG73">
        <v>0</v>
      </c>
      <c r="AH73">
        <v>3</v>
      </c>
      <c r="AI73">
        <v>-1</v>
      </c>
      <c r="AJ73" t="s">
        <v>3</v>
      </c>
      <c r="AK73">
        <v>4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34709366</v>
      </c>
      <c r="C74">
        <v>34709353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262</v>
      </c>
      <c r="J74" t="s">
        <v>263</v>
      </c>
      <c r="K74" t="s">
        <v>264</v>
      </c>
      <c r="L74">
        <v>1346</v>
      </c>
      <c r="N74">
        <v>1009</v>
      </c>
      <c r="O74" t="s">
        <v>66</v>
      </c>
      <c r="P74" t="s">
        <v>66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</v>
      </c>
      <c r="AH74">
        <v>3</v>
      </c>
      <c r="AI74">
        <v>-1</v>
      </c>
      <c r="AJ74" t="s">
        <v>3</v>
      </c>
      <c r="AK74">
        <v>4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34709367</v>
      </c>
      <c r="C75">
        <v>34709353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233</v>
      </c>
      <c r="J75" t="s">
        <v>3</v>
      </c>
      <c r="K75" t="s">
        <v>234</v>
      </c>
      <c r="L75">
        <v>1374</v>
      </c>
      <c r="N75">
        <v>1013</v>
      </c>
      <c r="O75" t="s">
        <v>235</v>
      </c>
      <c r="P75" t="s">
        <v>235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</v>
      </c>
      <c r="AH75">
        <v>3</v>
      </c>
      <c r="AI75">
        <v>-1</v>
      </c>
      <c r="AJ75" t="s">
        <v>3</v>
      </c>
      <c r="AK75">
        <v>4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ROW(Source!A31)</f>
        <v>31</v>
      </c>
      <c r="B76">
        <v>34709359</v>
      </c>
      <c r="C76">
        <v>34709353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213</v>
      </c>
      <c r="J76" t="s">
        <v>3</v>
      </c>
      <c r="K76" t="s">
        <v>214</v>
      </c>
      <c r="L76">
        <v>1191</v>
      </c>
      <c r="N76">
        <v>1013</v>
      </c>
      <c r="O76" t="s">
        <v>194</v>
      </c>
      <c r="P76" t="s">
        <v>194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19</v>
      </c>
      <c r="AG76">
        <v>11.4</v>
      </c>
      <c r="AH76">
        <v>2</v>
      </c>
      <c r="AI76">
        <v>34709354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34709360</v>
      </c>
      <c r="C77">
        <v>34709353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195</v>
      </c>
      <c r="J77" t="s">
        <v>3</v>
      </c>
      <c r="K77" t="s">
        <v>196</v>
      </c>
      <c r="L77">
        <v>1191</v>
      </c>
      <c r="N77">
        <v>1013</v>
      </c>
      <c r="O77" t="s">
        <v>194</v>
      </c>
      <c r="P77" t="s">
        <v>194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19</v>
      </c>
      <c r="AG77">
        <v>0.22799999999999998</v>
      </c>
      <c r="AH77">
        <v>2</v>
      </c>
      <c r="AI77">
        <v>34709355</v>
      </c>
      <c r="AJ77">
        <v>39</v>
      </c>
      <c r="AK77">
        <v>2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34709361</v>
      </c>
      <c r="C78">
        <v>34709353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197</v>
      </c>
      <c r="J78" t="s">
        <v>198</v>
      </c>
      <c r="K78" t="s">
        <v>199</v>
      </c>
      <c r="L78">
        <v>1368</v>
      </c>
      <c r="N78">
        <v>1011</v>
      </c>
      <c r="O78" t="s">
        <v>200</v>
      </c>
      <c r="P78" t="s">
        <v>200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19</v>
      </c>
      <c r="AG78">
        <v>0.11399999999999999</v>
      </c>
      <c r="AH78">
        <v>2</v>
      </c>
      <c r="AI78">
        <v>34709356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34709362</v>
      </c>
      <c r="C79">
        <v>34709353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201</v>
      </c>
      <c r="J79" t="s">
        <v>202</v>
      </c>
      <c r="K79" t="s">
        <v>203</v>
      </c>
      <c r="L79">
        <v>1368</v>
      </c>
      <c r="N79">
        <v>1011</v>
      </c>
      <c r="O79" t="s">
        <v>200</v>
      </c>
      <c r="P79" t="s">
        <v>200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19</v>
      </c>
      <c r="AG79">
        <v>0.11399999999999999</v>
      </c>
      <c r="AH79">
        <v>2</v>
      </c>
      <c r="AI79">
        <v>34709357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34709363</v>
      </c>
      <c r="C80">
        <v>34709353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207</v>
      </c>
      <c r="J80" t="s">
        <v>208</v>
      </c>
      <c r="K80" t="s">
        <v>209</v>
      </c>
      <c r="L80">
        <v>1368</v>
      </c>
      <c r="N80">
        <v>1011</v>
      </c>
      <c r="O80" t="s">
        <v>200</v>
      </c>
      <c r="P80" t="s">
        <v>200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2.016</v>
      </c>
      <c r="AH80">
        <v>2</v>
      </c>
      <c r="AI80">
        <v>34709358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34709364</v>
      </c>
      <c r="C81">
        <v>34709353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239</v>
      </c>
      <c r="J81" t="s">
        <v>240</v>
      </c>
      <c r="K81" t="s">
        <v>241</v>
      </c>
      <c r="L81">
        <v>1346</v>
      </c>
      <c r="N81">
        <v>1009</v>
      </c>
      <c r="O81" t="s">
        <v>66</v>
      </c>
      <c r="P81" t="s">
        <v>66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</v>
      </c>
      <c r="AH81">
        <v>3</v>
      </c>
      <c r="AI81">
        <v>-1</v>
      </c>
      <c r="AJ81" t="s">
        <v>3</v>
      </c>
      <c r="AK81">
        <v>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34709365</v>
      </c>
      <c r="C82">
        <v>34709353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259</v>
      </c>
      <c r="J82" t="s">
        <v>260</v>
      </c>
      <c r="K82" t="s">
        <v>261</v>
      </c>
      <c r="L82">
        <v>1348</v>
      </c>
      <c r="N82">
        <v>1009</v>
      </c>
      <c r="O82" t="s">
        <v>229</v>
      </c>
      <c r="P82" t="s">
        <v>229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</v>
      </c>
      <c r="AH82">
        <v>3</v>
      </c>
      <c r="AI82">
        <v>-1</v>
      </c>
      <c r="AJ82" t="s">
        <v>3</v>
      </c>
      <c r="AK82">
        <v>4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34709366</v>
      </c>
      <c r="C83">
        <v>34709353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262</v>
      </c>
      <c r="J83" t="s">
        <v>263</v>
      </c>
      <c r="K83" t="s">
        <v>264</v>
      </c>
      <c r="L83">
        <v>1346</v>
      </c>
      <c r="N83">
        <v>1009</v>
      </c>
      <c r="O83" t="s">
        <v>66</v>
      </c>
      <c r="P83" t="s">
        <v>66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18</v>
      </c>
      <c r="AG83">
        <v>0</v>
      </c>
      <c r="AH83">
        <v>3</v>
      </c>
      <c r="AI83">
        <v>-1</v>
      </c>
      <c r="AJ83" t="s">
        <v>3</v>
      </c>
      <c r="AK83">
        <v>4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34709367</v>
      </c>
      <c r="C84">
        <v>34709353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233</v>
      </c>
      <c r="J84" t="s">
        <v>3</v>
      </c>
      <c r="K84" t="s">
        <v>234</v>
      </c>
      <c r="L84">
        <v>1374</v>
      </c>
      <c r="N84">
        <v>1013</v>
      </c>
      <c r="O84" t="s">
        <v>235</v>
      </c>
      <c r="P84" t="s">
        <v>235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</v>
      </c>
      <c r="AH84">
        <v>3</v>
      </c>
      <c r="AI84">
        <v>-1</v>
      </c>
      <c r="AJ84" t="s">
        <v>3</v>
      </c>
      <c r="AK84">
        <v>4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ROW(Source!A32)</f>
        <v>32</v>
      </c>
      <c r="B85">
        <v>34709407</v>
      </c>
      <c r="C85">
        <v>34709402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192</v>
      </c>
      <c r="J85" t="s">
        <v>3</v>
      </c>
      <c r="K85" t="s">
        <v>193</v>
      </c>
      <c r="L85">
        <v>1191</v>
      </c>
      <c r="N85">
        <v>1013</v>
      </c>
      <c r="O85" t="s">
        <v>194</v>
      </c>
      <c r="P85" t="s">
        <v>194</v>
      </c>
      <c r="Q85">
        <v>1</v>
      </c>
      <c r="X85">
        <v>23.5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23.5</v>
      </c>
      <c r="AH85">
        <v>2</v>
      </c>
      <c r="AI85">
        <v>34709403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34709408</v>
      </c>
      <c r="C86">
        <v>34709402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195</v>
      </c>
      <c r="J86" t="s">
        <v>3</v>
      </c>
      <c r="K86" t="s">
        <v>196</v>
      </c>
      <c r="L86">
        <v>1191</v>
      </c>
      <c r="N86">
        <v>1013</v>
      </c>
      <c r="O86" t="s">
        <v>194</v>
      </c>
      <c r="P86" t="s">
        <v>194</v>
      </c>
      <c r="Q86">
        <v>1</v>
      </c>
      <c r="X86">
        <v>0.88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0.88</v>
      </c>
      <c r="AH86">
        <v>2</v>
      </c>
      <c r="AI86">
        <v>34709404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34709409</v>
      </c>
      <c r="C87">
        <v>34709402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197</v>
      </c>
      <c r="J87" t="s">
        <v>198</v>
      </c>
      <c r="K87" t="s">
        <v>199</v>
      </c>
      <c r="L87">
        <v>1368</v>
      </c>
      <c r="N87">
        <v>1011</v>
      </c>
      <c r="O87" t="s">
        <v>200</v>
      </c>
      <c r="P87" t="s">
        <v>200</v>
      </c>
      <c r="Q87">
        <v>1</v>
      </c>
      <c r="X87">
        <v>0.44</v>
      </c>
      <c r="Y87">
        <v>0</v>
      </c>
      <c r="Z87">
        <v>111.99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0.44</v>
      </c>
      <c r="AH87">
        <v>2</v>
      </c>
      <c r="AI87">
        <v>34709405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ROW(Source!A32)</f>
        <v>32</v>
      </c>
      <c r="B88">
        <v>34709410</v>
      </c>
      <c r="C88">
        <v>34709402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201</v>
      </c>
      <c r="J88" t="s">
        <v>202</v>
      </c>
      <c r="K88" t="s">
        <v>203</v>
      </c>
      <c r="L88">
        <v>1368</v>
      </c>
      <c r="N88">
        <v>1011</v>
      </c>
      <c r="O88" t="s">
        <v>200</v>
      </c>
      <c r="P88" t="s">
        <v>200</v>
      </c>
      <c r="Q88">
        <v>1</v>
      </c>
      <c r="X88">
        <v>0.44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0.44</v>
      </c>
      <c r="AH88">
        <v>2</v>
      </c>
      <c r="AI88">
        <v>34709406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34709411</v>
      </c>
      <c r="C89">
        <v>34709402</v>
      </c>
      <c r="D89">
        <v>31449051</v>
      </c>
      <c r="E89">
        <v>1</v>
      </c>
      <c r="F89">
        <v>1</v>
      </c>
      <c r="G89">
        <v>1</v>
      </c>
      <c r="H89">
        <v>3</v>
      </c>
      <c r="I89" t="s">
        <v>223</v>
      </c>
      <c r="J89" t="s">
        <v>224</v>
      </c>
      <c r="K89" t="s">
        <v>225</v>
      </c>
      <c r="L89">
        <v>1346</v>
      </c>
      <c r="N89">
        <v>1009</v>
      </c>
      <c r="O89" t="s">
        <v>66</v>
      </c>
      <c r="P89" t="s">
        <v>66</v>
      </c>
      <c r="Q89">
        <v>1</v>
      </c>
      <c r="X89">
        <v>0.42</v>
      </c>
      <c r="Y89">
        <v>9.0399999999999991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0.42</v>
      </c>
      <c r="AH89">
        <v>3</v>
      </c>
      <c r="AI89">
        <v>-1</v>
      </c>
      <c r="AJ89" t="s">
        <v>3</v>
      </c>
      <c r="AK89">
        <v>4</v>
      </c>
      <c r="AL89">
        <v>-3.7967999999999993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ROW(Source!A32)</f>
        <v>32</v>
      </c>
      <c r="B90">
        <v>34709412</v>
      </c>
      <c r="C90">
        <v>34709402</v>
      </c>
      <c r="D90">
        <v>31470585</v>
      </c>
      <c r="E90">
        <v>1</v>
      </c>
      <c r="F90">
        <v>1</v>
      </c>
      <c r="G90">
        <v>1</v>
      </c>
      <c r="H90">
        <v>3</v>
      </c>
      <c r="I90" t="s">
        <v>226</v>
      </c>
      <c r="J90" t="s">
        <v>227</v>
      </c>
      <c r="K90" t="s">
        <v>228</v>
      </c>
      <c r="L90">
        <v>1348</v>
      </c>
      <c r="N90">
        <v>1009</v>
      </c>
      <c r="O90" t="s">
        <v>229</v>
      </c>
      <c r="P90" t="s">
        <v>229</v>
      </c>
      <c r="Q90">
        <v>1000</v>
      </c>
      <c r="X90">
        <v>1E-3</v>
      </c>
      <c r="Y90">
        <v>5000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1E-3</v>
      </c>
      <c r="AH90">
        <v>3</v>
      </c>
      <c r="AI90">
        <v>-1</v>
      </c>
      <c r="AJ90" t="s">
        <v>3</v>
      </c>
      <c r="AK90">
        <v>4</v>
      </c>
      <c r="AL90">
        <v>-5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ROW(Source!A32)</f>
        <v>32</v>
      </c>
      <c r="B91">
        <v>34709413</v>
      </c>
      <c r="C91">
        <v>34709402</v>
      </c>
      <c r="D91">
        <v>31482923</v>
      </c>
      <c r="E91">
        <v>1</v>
      </c>
      <c r="F91">
        <v>1</v>
      </c>
      <c r="G91">
        <v>1</v>
      </c>
      <c r="H91">
        <v>3</v>
      </c>
      <c r="I91" t="s">
        <v>230</v>
      </c>
      <c r="J91" t="s">
        <v>231</v>
      </c>
      <c r="K91" t="s">
        <v>232</v>
      </c>
      <c r="L91">
        <v>1346</v>
      </c>
      <c r="N91">
        <v>1009</v>
      </c>
      <c r="O91" t="s">
        <v>66</v>
      </c>
      <c r="P91" t="s">
        <v>66</v>
      </c>
      <c r="Q91">
        <v>1</v>
      </c>
      <c r="X91">
        <v>0.3</v>
      </c>
      <c r="Y91">
        <v>28.6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0.3</v>
      </c>
      <c r="AH91">
        <v>3</v>
      </c>
      <c r="AI91">
        <v>-1</v>
      </c>
      <c r="AJ91" t="s">
        <v>3</v>
      </c>
      <c r="AK91">
        <v>4</v>
      </c>
      <c r="AL91">
        <v>-8.58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ROW(Source!A32)</f>
        <v>32</v>
      </c>
      <c r="B92">
        <v>34709414</v>
      </c>
      <c r="C92">
        <v>34709402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233</v>
      </c>
      <c r="J92" t="s">
        <v>3</v>
      </c>
      <c r="K92" t="s">
        <v>234</v>
      </c>
      <c r="L92">
        <v>1374</v>
      </c>
      <c r="N92">
        <v>1013</v>
      </c>
      <c r="O92" t="s">
        <v>235</v>
      </c>
      <c r="P92" t="s">
        <v>235</v>
      </c>
      <c r="Q92">
        <v>1</v>
      </c>
      <c r="X92">
        <v>4.5199999999999996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4.5199999999999996</v>
      </c>
      <c r="AH92">
        <v>3</v>
      </c>
      <c r="AI92">
        <v>-1</v>
      </c>
      <c r="AJ92" t="s">
        <v>3</v>
      </c>
      <c r="AK92">
        <v>4</v>
      </c>
      <c r="AL92">
        <v>-4.5199999999999996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ROW(Source!A33)</f>
        <v>33</v>
      </c>
      <c r="B93">
        <v>34709407</v>
      </c>
      <c r="C93">
        <v>34709402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192</v>
      </c>
      <c r="J93" t="s">
        <v>3</v>
      </c>
      <c r="K93" t="s">
        <v>193</v>
      </c>
      <c r="L93">
        <v>1191</v>
      </c>
      <c r="N93">
        <v>1013</v>
      </c>
      <c r="O93" t="s">
        <v>194</v>
      </c>
      <c r="P93" t="s">
        <v>194</v>
      </c>
      <c r="Q93">
        <v>1</v>
      </c>
      <c r="X93">
        <v>23.5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23.5</v>
      </c>
      <c r="AH93">
        <v>2</v>
      </c>
      <c r="AI93">
        <v>34709403</v>
      </c>
      <c r="AJ93">
        <v>47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ROW(Source!A33)</f>
        <v>33</v>
      </c>
      <c r="B94">
        <v>34709408</v>
      </c>
      <c r="C94">
        <v>34709402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195</v>
      </c>
      <c r="J94" t="s">
        <v>3</v>
      </c>
      <c r="K94" t="s">
        <v>196</v>
      </c>
      <c r="L94">
        <v>1191</v>
      </c>
      <c r="N94">
        <v>1013</v>
      </c>
      <c r="O94" t="s">
        <v>194</v>
      </c>
      <c r="P94" t="s">
        <v>194</v>
      </c>
      <c r="Q94">
        <v>1</v>
      </c>
      <c r="X94">
        <v>0.88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0.88</v>
      </c>
      <c r="AH94">
        <v>2</v>
      </c>
      <c r="AI94">
        <v>34709404</v>
      </c>
      <c r="AJ94">
        <v>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ROW(Source!A33)</f>
        <v>33</v>
      </c>
      <c r="B95">
        <v>34709409</v>
      </c>
      <c r="C95">
        <v>34709402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197</v>
      </c>
      <c r="J95" t="s">
        <v>198</v>
      </c>
      <c r="K95" t="s">
        <v>199</v>
      </c>
      <c r="L95">
        <v>1368</v>
      </c>
      <c r="N95">
        <v>1011</v>
      </c>
      <c r="O95" t="s">
        <v>200</v>
      </c>
      <c r="P95" t="s">
        <v>200</v>
      </c>
      <c r="Q95">
        <v>1</v>
      </c>
      <c r="X95">
        <v>0.44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0.44</v>
      </c>
      <c r="AH95">
        <v>2</v>
      </c>
      <c r="AI95">
        <v>34709405</v>
      </c>
      <c r="AJ95">
        <v>49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ROW(Source!A33)</f>
        <v>33</v>
      </c>
      <c r="B96">
        <v>34709410</v>
      </c>
      <c r="C96">
        <v>34709402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201</v>
      </c>
      <c r="J96" t="s">
        <v>202</v>
      </c>
      <c r="K96" t="s">
        <v>203</v>
      </c>
      <c r="L96">
        <v>1368</v>
      </c>
      <c r="N96">
        <v>1011</v>
      </c>
      <c r="O96" t="s">
        <v>200</v>
      </c>
      <c r="P96" t="s">
        <v>200</v>
      </c>
      <c r="Q96">
        <v>1</v>
      </c>
      <c r="X96">
        <v>0.44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0.44</v>
      </c>
      <c r="AH96">
        <v>2</v>
      </c>
      <c r="AI96">
        <v>34709406</v>
      </c>
      <c r="AJ96">
        <v>50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ROW(Source!A33)</f>
        <v>33</v>
      </c>
      <c r="B97">
        <v>34709411</v>
      </c>
      <c r="C97">
        <v>34709402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223</v>
      </c>
      <c r="J97" t="s">
        <v>224</v>
      </c>
      <c r="K97" t="s">
        <v>225</v>
      </c>
      <c r="L97">
        <v>1346</v>
      </c>
      <c r="N97">
        <v>1009</v>
      </c>
      <c r="O97" t="s">
        <v>66</v>
      </c>
      <c r="P97" t="s">
        <v>66</v>
      </c>
      <c r="Q97">
        <v>1</v>
      </c>
      <c r="X97">
        <v>0.42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0.42</v>
      </c>
      <c r="AH97">
        <v>3</v>
      </c>
      <c r="AI97">
        <v>-1</v>
      </c>
      <c r="AJ97" t="s">
        <v>3</v>
      </c>
      <c r="AK97">
        <v>4</v>
      </c>
      <c r="AL97">
        <v>-3.7967999999999993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ROW(Source!A33)</f>
        <v>33</v>
      </c>
      <c r="B98">
        <v>34709412</v>
      </c>
      <c r="C98">
        <v>34709402</v>
      </c>
      <c r="D98">
        <v>31470585</v>
      </c>
      <c r="E98">
        <v>1</v>
      </c>
      <c r="F98">
        <v>1</v>
      </c>
      <c r="G98">
        <v>1</v>
      </c>
      <c r="H98">
        <v>3</v>
      </c>
      <c r="I98" t="s">
        <v>226</v>
      </c>
      <c r="J98" t="s">
        <v>227</v>
      </c>
      <c r="K98" t="s">
        <v>228</v>
      </c>
      <c r="L98">
        <v>1348</v>
      </c>
      <c r="N98">
        <v>1009</v>
      </c>
      <c r="O98" t="s">
        <v>229</v>
      </c>
      <c r="P98" t="s">
        <v>229</v>
      </c>
      <c r="Q98">
        <v>1000</v>
      </c>
      <c r="X98">
        <v>1E-3</v>
      </c>
      <c r="Y98">
        <v>5000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1E-3</v>
      </c>
      <c r="AH98">
        <v>3</v>
      </c>
      <c r="AI98">
        <v>-1</v>
      </c>
      <c r="AJ98" t="s">
        <v>3</v>
      </c>
      <c r="AK98">
        <v>4</v>
      </c>
      <c r="AL98">
        <v>-5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ROW(Source!A33)</f>
        <v>33</v>
      </c>
      <c r="B99">
        <v>34709413</v>
      </c>
      <c r="C99">
        <v>34709402</v>
      </c>
      <c r="D99">
        <v>31482923</v>
      </c>
      <c r="E99">
        <v>1</v>
      </c>
      <c r="F99">
        <v>1</v>
      </c>
      <c r="G99">
        <v>1</v>
      </c>
      <c r="H99">
        <v>3</v>
      </c>
      <c r="I99" t="s">
        <v>230</v>
      </c>
      <c r="J99" t="s">
        <v>231</v>
      </c>
      <c r="K99" t="s">
        <v>232</v>
      </c>
      <c r="L99">
        <v>1346</v>
      </c>
      <c r="N99">
        <v>1009</v>
      </c>
      <c r="O99" t="s">
        <v>66</v>
      </c>
      <c r="P99" t="s">
        <v>66</v>
      </c>
      <c r="Q99">
        <v>1</v>
      </c>
      <c r="X99">
        <v>0.3</v>
      </c>
      <c r="Y99">
        <v>28.6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0.3</v>
      </c>
      <c r="AH99">
        <v>3</v>
      </c>
      <c r="AI99">
        <v>-1</v>
      </c>
      <c r="AJ99" t="s">
        <v>3</v>
      </c>
      <c r="AK99">
        <v>4</v>
      </c>
      <c r="AL99">
        <v>-8.58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ROW(Source!A33)</f>
        <v>33</v>
      </c>
      <c r="B100">
        <v>34709414</v>
      </c>
      <c r="C100">
        <v>34709402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233</v>
      </c>
      <c r="J100" t="s">
        <v>3</v>
      </c>
      <c r="K100" t="s">
        <v>234</v>
      </c>
      <c r="L100">
        <v>1374</v>
      </c>
      <c r="N100">
        <v>1013</v>
      </c>
      <c r="O100" t="s">
        <v>235</v>
      </c>
      <c r="P100" t="s">
        <v>235</v>
      </c>
      <c r="Q100">
        <v>1</v>
      </c>
      <c r="X100">
        <v>4.5199999999999996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4.5199999999999996</v>
      </c>
      <c r="AH100">
        <v>3</v>
      </c>
      <c r="AI100">
        <v>-1</v>
      </c>
      <c r="AJ100" t="s">
        <v>3</v>
      </c>
      <c r="AK100">
        <v>4</v>
      </c>
      <c r="AL100">
        <v>-4.5199999999999996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ROW(Source!A34)</f>
        <v>34</v>
      </c>
      <c r="B101">
        <v>34709053</v>
      </c>
      <c r="C101">
        <v>34709046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192</v>
      </c>
      <c r="J101" t="s">
        <v>3</v>
      </c>
      <c r="K101" t="s">
        <v>193</v>
      </c>
      <c r="L101">
        <v>1191</v>
      </c>
      <c r="N101">
        <v>1013</v>
      </c>
      <c r="O101" t="s">
        <v>194</v>
      </c>
      <c r="P101" t="s">
        <v>194</v>
      </c>
      <c r="Q101">
        <v>1</v>
      </c>
      <c r="X101">
        <v>2.2999999999999998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3</v>
      </c>
      <c r="AG101">
        <v>2.2999999999999998</v>
      </c>
      <c r="AH101">
        <v>2</v>
      </c>
      <c r="AI101">
        <v>34709047</v>
      </c>
      <c r="AJ101">
        <v>51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ROW(Source!A34)</f>
        <v>34</v>
      </c>
      <c r="B102">
        <v>34709054</v>
      </c>
      <c r="C102">
        <v>34709046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195</v>
      </c>
      <c r="J102" t="s">
        <v>3</v>
      </c>
      <c r="K102" t="s">
        <v>196</v>
      </c>
      <c r="L102">
        <v>1191</v>
      </c>
      <c r="N102">
        <v>1013</v>
      </c>
      <c r="O102" t="s">
        <v>194</v>
      </c>
      <c r="P102" t="s">
        <v>194</v>
      </c>
      <c r="Q102">
        <v>1</v>
      </c>
      <c r="X102">
        <v>0.47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3</v>
      </c>
      <c r="AG102">
        <v>0.47</v>
      </c>
      <c r="AH102">
        <v>2</v>
      </c>
      <c r="AI102">
        <v>34709048</v>
      </c>
      <c r="AJ102">
        <v>52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ROW(Source!A34)</f>
        <v>34</v>
      </c>
      <c r="B103">
        <v>34709055</v>
      </c>
      <c r="C103">
        <v>34709046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197</v>
      </c>
      <c r="J103" t="s">
        <v>198</v>
      </c>
      <c r="K103" t="s">
        <v>199</v>
      </c>
      <c r="L103">
        <v>1368</v>
      </c>
      <c r="N103">
        <v>1011</v>
      </c>
      <c r="O103" t="s">
        <v>200</v>
      </c>
      <c r="P103" t="s">
        <v>200</v>
      </c>
      <c r="Q103">
        <v>1</v>
      </c>
      <c r="X103">
        <v>0.33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0.33</v>
      </c>
      <c r="AH103">
        <v>2</v>
      </c>
      <c r="AI103">
        <v>34709049</v>
      </c>
      <c r="AJ103">
        <v>53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ROW(Source!A34)</f>
        <v>34</v>
      </c>
      <c r="B104">
        <v>34709056</v>
      </c>
      <c r="C104">
        <v>34709046</v>
      </c>
      <c r="D104">
        <v>31527035</v>
      </c>
      <c r="E104">
        <v>1</v>
      </c>
      <c r="F104">
        <v>1</v>
      </c>
      <c r="G104">
        <v>1</v>
      </c>
      <c r="H104">
        <v>2</v>
      </c>
      <c r="I104" t="s">
        <v>204</v>
      </c>
      <c r="J104" t="s">
        <v>205</v>
      </c>
      <c r="K104" t="s">
        <v>206</v>
      </c>
      <c r="L104">
        <v>1368</v>
      </c>
      <c r="N104">
        <v>1011</v>
      </c>
      <c r="O104" t="s">
        <v>200</v>
      </c>
      <c r="P104" t="s">
        <v>200</v>
      </c>
      <c r="Q104">
        <v>1</v>
      </c>
      <c r="X104">
        <v>0.11</v>
      </c>
      <c r="Y104">
        <v>0</v>
      </c>
      <c r="Z104">
        <v>29.6</v>
      </c>
      <c r="AA104">
        <v>10.06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0.11</v>
      </c>
      <c r="AH104">
        <v>2</v>
      </c>
      <c r="AI104">
        <v>34709050</v>
      </c>
      <c r="AJ104">
        <v>54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ROW(Source!A34)</f>
        <v>34</v>
      </c>
      <c r="B105">
        <v>34709057</v>
      </c>
      <c r="C105">
        <v>34709046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201</v>
      </c>
      <c r="J105" t="s">
        <v>202</v>
      </c>
      <c r="K105" t="s">
        <v>203</v>
      </c>
      <c r="L105">
        <v>1368</v>
      </c>
      <c r="N105">
        <v>1011</v>
      </c>
      <c r="O105" t="s">
        <v>200</v>
      </c>
      <c r="P105" t="s">
        <v>200</v>
      </c>
      <c r="Q105">
        <v>1</v>
      </c>
      <c r="X105">
        <v>0.03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0.03</v>
      </c>
      <c r="AH105">
        <v>2</v>
      </c>
      <c r="AI105">
        <v>34709051</v>
      </c>
      <c r="AJ105">
        <v>55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ROW(Source!A34)</f>
        <v>34</v>
      </c>
      <c r="B106">
        <v>34709058</v>
      </c>
      <c r="C106">
        <v>34709046</v>
      </c>
      <c r="D106">
        <v>31528446</v>
      </c>
      <c r="E106">
        <v>1</v>
      </c>
      <c r="F106">
        <v>1</v>
      </c>
      <c r="G106">
        <v>1</v>
      </c>
      <c r="H106">
        <v>2</v>
      </c>
      <c r="I106" t="s">
        <v>207</v>
      </c>
      <c r="J106" t="s">
        <v>208</v>
      </c>
      <c r="K106" t="s">
        <v>209</v>
      </c>
      <c r="L106">
        <v>1368</v>
      </c>
      <c r="N106">
        <v>1011</v>
      </c>
      <c r="O106" t="s">
        <v>200</v>
      </c>
      <c r="P106" t="s">
        <v>200</v>
      </c>
      <c r="Q106">
        <v>1</v>
      </c>
      <c r="X106">
        <v>0.14000000000000001</v>
      </c>
      <c r="Y106">
        <v>0</v>
      </c>
      <c r="Z106">
        <v>8.1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0.14000000000000001</v>
      </c>
      <c r="AH106">
        <v>2</v>
      </c>
      <c r="AI106">
        <v>34709052</v>
      </c>
      <c r="AJ106">
        <v>56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ROW(Source!A34)</f>
        <v>34</v>
      </c>
      <c r="B107">
        <v>34709059</v>
      </c>
      <c r="C107">
        <v>34709046</v>
      </c>
      <c r="D107">
        <v>31444704</v>
      </c>
      <c r="E107">
        <v>1</v>
      </c>
      <c r="F107">
        <v>1</v>
      </c>
      <c r="G107">
        <v>1</v>
      </c>
      <c r="H107">
        <v>3</v>
      </c>
      <c r="I107" t="s">
        <v>236</v>
      </c>
      <c r="J107" t="s">
        <v>237</v>
      </c>
      <c r="K107" t="s">
        <v>238</v>
      </c>
      <c r="L107">
        <v>1348</v>
      </c>
      <c r="N107">
        <v>1009</v>
      </c>
      <c r="O107" t="s">
        <v>229</v>
      </c>
      <c r="P107" t="s">
        <v>229</v>
      </c>
      <c r="Q107">
        <v>1000</v>
      </c>
      <c r="X107">
        <v>2.0000000000000002E-5</v>
      </c>
      <c r="Y107">
        <v>17500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2.0000000000000002E-5</v>
      </c>
      <c r="AH107">
        <v>3</v>
      </c>
      <c r="AI107">
        <v>-1</v>
      </c>
      <c r="AJ107" t="s">
        <v>3</v>
      </c>
      <c r="AK107">
        <v>4</v>
      </c>
      <c r="AL107">
        <v>-0.35000000000000003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ROW(Source!A34)</f>
        <v>34</v>
      </c>
      <c r="B108">
        <v>34709060</v>
      </c>
      <c r="C108">
        <v>34709046</v>
      </c>
      <c r="D108">
        <v>31447861</v>
      </c>
      <c r="E108">
        <v>1</v>
      </c>
      <c r="F108">
        <v>1</v>
      </c>
      <c r="G108">
        <v>1</v>
      </c>
      <c r="H108">
        <v>3</v>
      </c>
      <c r="I108" t="s">
        <v>239</v>
      </c>
      <c r="J108" t="s">
        <v>240</v>
      </c>
      <c r="K108" t="s">
        <v>241</v>
      </c>
      <c r="L108">
        <v>1346</v>
      </c>
      <c r="N108">
        <v>1009</v>
      </c>
      <c r="O108" t="s">
        <v>66</v>
      </c>
      <c r="P108" t="s">
        <v>66</v>
      </c>
      <c r="Q108">
        <v>1</v>
      </c>
      <c r="X108">
        <v>0.05</v>
      </c>
      <c r="Y108">
        <v>10.57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0.05</v>
      </c>
      <c r="AH108">
        <v>3</v>
      </c>
      <c r="AI108">
        <v>-1</v>
      </c>
      <c r="AJ108" t="s">
        <v>3</v>
      </c>
      <c r="AK108">
        <v>4</v>
      </c>
      <c r="AL108">
        <v>-0.52850000000000008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ROW(Source!A34)</f>
        <v>34</v>
      </c>
      <c r="B109">
        <v>34709061</v>
      </c>
      <c r="C109">
        <v>34709046</v>
      </c>
      <c r="D109">
        <v>31449051</v>
      </c>
      <c r="E109">
        <v>1</v>
      </c>
      <c r="F109">
        <v>1</v>
      </c>
      <c r="G109">
        <v>1</v>
      </c>
      <c r="H109">
        <v>3</v>
      </c>
      <c r="I109" t="s">
        <v>223</v>
      </c>
      <c r="J109" t="s">
        <v>224</v>
      </c>
      <c r="K109" t="s">
        <v>225</v>
      </c>
      <c r="L109">
        <v>1346</v>
      </c>
      <c r="N109">
        <v>1009</v>
      </c>
      <c r="O109" t="s">
        <v>66</v>
      </c>
      <c r="P109" t="s">
        <v>66</v>
      </c>
      <c r="Q109">
        <v>1</v>
      </c>
      <c r="X109">
        <v>0.79</v>
      </c>
      <c r="Y109">
        <v>9.0399999999999991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0.79</v>
      </c>
      <c r="AH109">
        <v>3</v>
      </c>
      <c r="AI109">
        <v>-1</v>
      </c>
      <c r="AJ109" t="s">
        <v>3</v>
      </c>
      <c r="AK109">
        <v>4</v>
      </c>
      <c r="AL109">
        <v>-7.1415999999999995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ROW(Source!A34)</f>
        <v>34</v>
      </c>
      <c r="B110">
        <v>34709062</v>
      </c>
      <c r="C110">
        <v>34709046</v>
      </c>
      <c r="D110">
        <v>31450124</v>
      </c>
      <c r="E110">
        <v>1</v>
      </c>
      <c r="F110">
        <v>1</v>
      </c>
      <c r="G110">
        <v>1</v>
      </c>
      <c r="H110">
        <v>3</v>
      </c>
      <c r="I110" t="s">
        <v>242</v>
      </c>
      <c r="J110" t="s">
        <v>243</v>
      </c>
      <c r="K110" t="s">
        <v>244</v>
      </c>
      <c r="L110">
        <v>1330</v>
      </c>
      <c r="N110">
        <v>1005</v>
      </c>
      <c r="O110" t="s">
        <v>245</v>
      </c>
      <c r="P110" t="s">
        <v>245</v>
      </c>
      <c r="Q110">
        <v>10</v>
      </c>
      <c r="X110">
        <v>3.0000000000000001E-3</v>
      </c>
      <c r="Y110">
        <v>79.099999999999994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3.0000000000000001E-3</v>
      </c>
      <c r="AH110">
        <v>3</v>
      </c>
      <c r="AI110">
        <v>-1</v>
      </c>
      <c r="AJ110" t="s">
        <v>3</v>
      </c>
      <c r="AK110">
        <v>4</v>
      </c>
      <c r="AL110">
        <v>-0.23729999999999998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ROW(Source!A34)</f>
        <v>34</v>
      </c>
      <c r="B111">
        <v>34709063</v>
      </c>
      <c r="C111">
        <v>34709046</v>
      </c>
      <c r="D111">
        <v>31470585</v>
      </c>
      <c r="E111">
        <v>1</v>
      </c>
      <c r="F111">
        <v>1</v>
      </c>
      <c r="G111">
        <v>1</v>
      </c>
      <c r="H111">
        <v>3</v>
      </c>
      <c r="I111" t="s">
        <v>226</v>
      </c>
      <c r="J111" t="s">
        <v>227</v>
      </c>
      <c r="K111" t="s">
        <v>228</v>
      </c>
      <c r="L111">
        <v>1348</v>
      </c>
      <c r="N111">
        <v>1009</v>
      </c>
      <c r="O111" t="s">
        <v>229</v>
      </c>
      <c r="P111" t="s">
        <v>229</v>
      </c>
      <c r="Q111">
        <v>1000</v>
      </c>
      <c r="X111">
        <v>3.0000000000000001E-3</v>
      </c>
      <c r="Y111">
        <v>5000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3.0000000000000001E-3</v>
      </c>
      <c r="AH111">
        <v>3</v>
      </c>
      <c r="AI111">
        <v>-1</v>
      </c>
      <c r="AJ111" t="s">
        <v>3</v>
      </c>
      <c r="AK111">
        <v>4</v>
      </c>
      <c r="AL111">
        <v>-15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ROW(Source!A34)</f>
        <v>34</v>
      </c>
      <c r="B112">
        <v>34709064</v>
      </c>
      <c r="C112">
        <v>34709046</v>
      </c>
      <c r="D112">
        <v>31482923</v>
      </c>
      <c r="E112">
        <v>1</v>
      </c>
      <c r="F112">
        <v>1</v>
      </c>
      <c r="G112">
        <v>1</v>
      </c>
      <c r="H112">
        <v>3</v>
      </c>
      <c r="I112" t="s">
        <v>230</v>
      </c>
      <c r="J112" t="s">
        <v>231</v>
      </c>
      <c r="K112" t="s">
        <v>232</v>
      </c>
      <c r="L112">
        <v>1346</v>
      </c>
      <c r="N112">
        <v>1009</v>
      </c>
      <c r="O112" t="s">
        <v>66</v>
      </c>
      <c r="P112" t="s">
        <v>66</v>
      </c>
      <c r="Q112">
        <v>1</v>
      </c>
      <c r="X112">
        <v>0.7</v>
      </c>
      <c r="Y112">
        <v>28.6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</v>
      </c>
      <c r="AH112">
        <v>3</v>
      </c>
      <c r="AI112">
        <v>-1</v>
      </c>
      <c r="AJ112" t="s">
        <v>3</v>
      </c>
      <c r="AK112">
        <v>4</v>
      </c>
      <c r="AL112">
        <v>-20.02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ROW(Source!A34)</f>
        <v>34</v>
      </c>
      <c r="B113">
        <v>34709065</v>
      </c>
      <c r="C113">
        <v>34709046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233</v>
      </c>
      <c r="J113" t="s">
        <v>3</v>
      </c>
      <c r="K113" t="s">
        <v>234</v>
      </c>
      <c r="L113">
        <v>1374</v>
      </c>
      <c r="N113">
        <v>1013</v>
      </c>
      <c r="O113" t="s">
        <v>235</v>
      </c>
      <c r="P113" t="s">
        <v>235</v>
      </c>
      <c r="Q113">
        <v>1</v>
      </c>
      <c r="X113">
        <v>0.44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0.44</v>
      </c>
      <c r="AH113">
        <v>3</v>
      </c>
      <c r="AI113">
        <v>-1</v>
      </c>
      <c r="AJ113" t="s">
        <v>3</v>
      </c>
      <c r="AK113">
        <v>4</v>
      </c>
      <c r="AL113">
        <v>-0.44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ROW(Source!A35)</f>
        <v>35</v>
      </c>
      <c r="B114">
        <v>34709053</v>
      </c>
      <c r="C114">
        <v>34709046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192</v>
      </c>
      <c r="J114" t="s">
        <v>3</v>
      </c>
      <c r="K114" t="s">
        <v>193</v>
      </c>
      <c r="L114">
        <v>1191</v>
      </c>
      <c r="N114">
        <v>1013</v>
      </c>
      <c r="O114" t="s">
        <v>194</v>
      </c>
      <c r="P114" t="s">
        <v>194</v>
      </c>
      <c r="Q114">
        <v>1</v>
      </c>
      <c r="X114">
        <v>2.2999999999999998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2.2999999999999998</v>
      </c>
      <c r="AH114">
        <v>2</v>
      </c>
      <c r="AI114">
        <v>34709047</v>
      </c>
      <c r="AJ114">
        <v>57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ROW(Source!A35)</f>
        <v>35</v>
      </c>
      <c r="B115">
        <v>34709054</v>
      </c>
      <c r="C115">
        <v>34709046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195</v>
      </c>
      <c r="J115" t="s">
        <v>3</v>
      </c>
      <c r="K115" t="s">
        <v>196</v>
      </c>
      <c r="L115">
        <v>1191</v>
      </c>
      <c r="N115">
        <v>1013</v>
      </c>
      <c r="O115" t="s">
        <v>194</v>
      </c>
      <c r="P115" t="s">
        <v>194</v>
      </c>
      <c r="Q115">
        <v>1</v>
      </c>
      <c r="X115">
        <v>0.47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0.47</v>
      </c>
      <c r="AH115">
        <v>2</v>
      </c>
      <c r="AI115">
        <v>34709048</v>
      </c>
      <c r="AJ115">
        <v>58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ROW(Source!A35)</f>
        <v>35</v>
      </c>
      <c r="B116">
        <v>34709055</v>
      </c>
      <c r="C116">
        <v>34709046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197</v>
      </c>
      <c r="J116" t="s">
        <v>198</v>
      </c>
      <c r="K116" t="s">
        <v>199</v>
      </c>
      <c r="L116">
        <v>1368</v>
      </c>
      <c r="N116">
        <v>1011</v>
      </c>
      <c r="O116" t="s">
        <v>200</v>
      </c>
      <c r="P116" t="s">
        <v>200</v>
      </c>
      <c r="Q116">
        <v>1</v>
      </c>
      <c r="X116">
        <v>0.33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0.33</v>
      </c>
      <c r="AH116">
        <v>2</v>
      </c>
      <c r="AI116">
        <v>34709049</v>
      </c>
      <c r="AJ116">
        <v>59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ROW(Source!A35)</f>
        <v>35</v>
      </c>
      <c r="B117">
        <v>34709056</v>
      </c>
      <c r="C117">
        <v>34709046</v>
      </c>
      <c r="D117">
        <v>31527035</v>
      </c>
      <c r="E117">
        <v>1</v>
      </c>
      <c r="F117">
        <v>1</v>
      </c>
      <c r="G117">
        <v>1</v>
      </c>
      <c r="H117">
        <v>2</v>
      </c>
      <c r="I117" t="s">
        <v>204</v>
      </c>
      <c r="J117" t="s">
        <v>205</v>
      </c>
      <c r="K117" t="s">
        <v>206</v>
      </c>
      <c r="L117">
        <v>1368</v>
      </c>
      <c r="N117">
        <v>1011</v>
      </c>
      <c r="O117" t="s">
        <v>200</v>
      </c>
      <c r="P117" t="s">
        <v>200</v>
      </c>
      <c r="Q117">
        <v>1</v>
      </c>
      <c r="X117">
        <v>0.11</v>
      </c>
      <c r="Y117">
        <v>0</v>
      </c>
      <c r="Z117">
        <v>29.6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0.11</v>
      </c>
      <c r="AH117">
        <v>2</v>
      </c>
      <c r="AI117">
        <v>34709050</v>
      </c>
      <c r="AJ117">
        <v>60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ROW(Source!A35)</f>
        <v>35</v>
      </c>
      <c r="B118">
        <v>34709057</v>
      </c>
      <c r="C118">
        <v>34709046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201</v>
      </c>
      <c r="J118" t="s">
        <v>202</v>
      </c>
      <c r="K118" t="s">
        <v>203</v>
      </c>
      <c r="L118">
        <v>1368</v>
      </c>
      <c r="N118">
        <v>1011</v>
      </c>
      <c r="O118" t="s">
        <v>200</v>
      </c>
      <c r="P118" t="s">
        <v>200</v>
      </c>
      <c r="Q118">
        <v>1</v>
      </c>
      <c r="X118">
        <v>0.03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0.03</v>
      </c>
      <c r="AH118">
        <v>2</v>
      </c>
      <c r="AI118">
        <v>34709051</v>
      </c>
      <c r="AJ118">
        <v>61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ROW(Source!A35)</f>
        <v>35</v>
      </c>
      <c r="B119">
        <v>34709058</v>
      </c>
      <c r="C119">
        <v>34709046</v>
      </c>
      <c r="D119">
        <v>31528446</v>
      </c>
      <c r="E119">
        <v>1</v>
      </c>
      <c r="F119">
        <v>1</v>
      </c>
      <c r="G119">
        <v>1</v>
      </c>
      <c r="H119">
        <v>2</v>
      </c>
      <c r="I119" t="s">
        <v>207</v>
      </c>
      <c r="J119" t="s">
        <v>208</v>
      </c>
      <c r="K119" t="s">
        <v>209</v>
      </c>
      <c r="L119">
        <v>1368</v>
      </c>
      <c r="N119">
        <v>1011</v>
      </c>
      <c r="O119" t="s">
        <v>200</v>
      </c>
      <c r="P119" t="s">
        <v>200</v>
      </c>
      <c r="Q119">
        <v>1</v>
      </c>
      <c r="X119">
        <v>0.14000000000000001</v>
      </c>
      <c r="Y119">
        <v>0</v>
      </c>
      <c r="Z119">
        <v>8.1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0.14000000000000001</v>
      </c>
      <c r="AH119">
        <v>2</v>
      </c>
      <c r="AI119">
        <v>34709052</v>
      </c>
      <c r="AJ119">
        <v>62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ROW(Source!A35)</f>
        <v>35</v>
      </c>
      <c r="B120">
        <v>34709059</v>
      </c>
      <c r="C120">
        <v>34709046</v>
      </c>
      <c r="D120">
        <v>31444704</v>
      </c>
      <c r="E120">
        <v>1</v>
      </c>
      <c r="F120">
        <v>1</v>
      </c>
      <c r="G120">
        <v>1</v>
      </c>
      <c r="H120">
        <v>3</v>
      </c>
      <c r="I120" t="s">
        <v>236</v>
      </c>
      <c r="J120" t="s">
        <v>237</v>
      </c>
      <c r="K120" t="s">
        <v>238</v>
      </c>
      <c r="L120">
        <v>1348</v>
      </c>
      <c r="N120">
        <v>1009</v>
      </c>
      <c r="O120" t="s">
        <v>229</v>
      </c>
      <c r="P120" t="s">
        <v>229</v>
      </c>
      <c r="Q120">
        <v>1000</v>
      </c>
      <c r="X120">
        <v>2.0000000000000002E-5</v>
      </c>
      <c r="Y120">
        <v>17500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2.0000000000000002E-5</v>
      </c>
      <c r="AH120">
        <v>3</v>
      </c>
      <c r="AI120">
        <v>-1</v>
      </c>
      <c r="AJ120" t="s">
        <v>3</v>
      </c>
      <c r="AK120">
        <v>4</v>
      </c>
      <c r="AL120">
        <v>-0.35000000000000003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ROW(Source!A35)</f>
        <v>35</v>
      </c>
      <c r="B121">
        <v>34709060</v>
      </c>
      <c r="C121">
        <v>34709046</v>
      </c>
      <c r="D121">
        <v>31447861</v>
      </c>
      <c r="E121">
        <v>1</v>
      </c>
      <c r="F121">
        <v>1</v>
      </c>
      <c r="G121">
        <v>1</v>
      </c>
      <c r="H121">
        <v>3</v>
      </c>
      <c r="I121" t="s">
        <v>239</v>
      </c>
      <c r="J121" t="s">
        <v>240</v>
      </c>
      <c r="K121" t="s">
        <v>241</v>
      </c>
      <c r="L121">
        <v>1346</v>
      </c>
      <c r="N121">
        <v>1009</v>
      </c>
      <c r="O121" t="s">
        <v>66</v>
      </c>
      <c r="P121" t="s">
        <v>66</v>
      </c>
      <c r="Q121">
        <v>1</v>
      </c>
      <c r="X121">
        <v>0.05</v>
      </c>
      <c r="Y121">
        <v>10.57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0.05</v>
      </c>
      <c r="AH121">
        <v>3</v>
      </c>
      <c r="AI121">
        <v>-1</v>
      </c>
      <c r="AJ121" t="s">
        <v>3</v>
      </c>
      <c r="AK121">
        <v>4</v>
      </c>
      <c r="AL121">
        <v>-0.52850000000000008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ROW(Source!A35)</f>
        <v>35</v>
      </c>
      <c r="B122">
        <v>34709061</v>
      </c>
      <c r="C122">
        <v>34709046</v>
      </c>
      <c r="D122">
        <v>31449051</v>
      </c>
      <c r="E122">
        <v>1</v>
      </c>
      <c r="F122">
        <v>1</v>
      </c>
      <c r="G122">
        <v>1</v>
      </c>
      <c r="H122">
        <v>3</v>
      </c>
      <c r="I122" t="s">
        <v>223</v>
      </c>
      <c r="J122" t="s">
        <v>224</v>
      </c>
      <c r="K122" t="s">
        <v>225</v>
      </c>
      <c r="L122">
        <v>1346</v>
      </c>
      <c r="N122">
        <v>1009</v>
      </c>
      <c r="O122" t="s">
        <v>66</v>
      </c>
      <c r="P122" t="s">
        <v>66</v>
      </c>
      <c r="Q122">
        <v>1</v>
      </c>
      <c r="X122">
        <v>0.79</v>
      </c>
      <c r="Y122">
        <v>9.0399999999999991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0.79</v>
      </c>
      <c r="AH122">
        <v>3</v>
      </c>
      <c r="AI122">
        <v>-1</v>
      </c>
      <c r="AJ122" t="s">
        <v>3</v>
      </c>
      <c r="AK122">
        <v>4</v>
      </c>
      <c r="AL122">
        <v>-7.1415999999999995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ROW(Source!A35)</f>
        <v>35</v>
      </c>
      <c r="B123">
        <v>34709062</v>
      </c>
      <c r="C123">
        <v>34709046</v>
      </c>
      <c r="D123">
        <v>31450124</v>
      </c>
      <c r="E123">
        <v>1</v>
      </c>
      <c r="F123">
        <v>1</v>
      </c>
      <c r="G123">
        <v>1</v>
      </c>
      <c r="H123">
        <v>3</v>
      </c>
      <c r="I123" t="s">
        <v>242</v>
      </c>
      <c r="J123" t="s">
        <v>243</v>
      </c>
      <c r="K123" t="s">
        <v>244</v>
      </c>
      <c r="L123">
        <v>1330</v>
      </c>
      <c r="N123">
        <v>1005</v>
      </c>
      <c r="O123" t="s">
        <v>245</v>
      </c>
      <c r="P123" t="s">
        <v>245</v>
      </c>
      <c r="Q123">
        <v>10</v>
      </c>
      <c r="X123">
        <v>3.0000000000000001E-3</v>
      </c>
      <c r="Y123">
        <v>79.099999999999994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3.0000000000000001E-3</v>
      </c>
      <c r="AH123">
        <v>3</v>
      </c>
      <c r="AI123">
        <v>-1</v>
      </c>
      <c r="AJ123" t="s">
        <v>3</v>
      </c>
      <c r="AK123">
        <v>4</v>
      </c>
      <c r="AL123">
        <v>-0.23729999999999998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ROW(Source!A35)</f>
        <v>35</v>
      </c>
      <c r="B124">
        <v>34709063</v>
      </c>
      <c r="C124">
        <v>34709046</v>
      </c>
      <c r="D124">
        <v>31470585</v>
      </c>
      <c r="E124">
        <v>1</v>
      </c>
      <c r="F124">
        <v>1</v>
      </c>
      <c r="G124">
        <v>1</v>
      </c>
      <c r="H124">
        <v>3</v>
      </c>
      <c r="I124" t="s">
        <v>226</v>
      </c>
      <c r="J124" t="s">
        <v>227</v>
      </c>
      <c r="K124" t="s">
        <v>228</v>
      </c>
      <c r="L124">
        <v>1348</v>
      </c>
      <c r="N124">
        <v>1009</v>
      </c>
      <c r="O124" t="s">
        <v>229</v>
      </c>
      <c r="P124" t="s">
        <v>229</v>
      </c>
      <c r="Q124">
        <v>1000</v>
      </c>
      <c r="X124">
        <v>3.0000000000000001E-3</v>
      </c>
      <c r="Y124">
        <v>5000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3.0000000000000001E-3</v>
      </c>
      <c r="AH124">
        <v>3</v>
      </c>
      <c r="AI124">
        <v>-1</v>
      </c>
      <c r="AJ124" t="s">
        <v>3</v>
      </c>
      <c r="AK124">
        <v>4</v>
      </c>
      <c r="AL124">
        <v>-15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ROW(Source!A35)</f>
        <v>35</v>
      </c>
      <c r="B125">
        <v>34709064</v>
      </c>
      <c r="C125">
        <v>34709046</v>
      </c>
      <c r="D125">
        <v>31482923</v>
      </c>
      <c r="E125">
        <v>1</v>
      </c>
      <c r="F125">
        <v>1</v>
      </c>
      <c r="G125">
        <v>1</v>
      </c>
      <c r="H125">
        <v>3</v>
      </c>
      <c r="I125" t="s">
        <v>230</v>
      </c>
      <c r="J125" t="s">
        <v>231</v>
      </c>
      <c r="K125" t="s">
        <v>232</v>
      </c>
      <c r="L125">
        <v>1346</v>
      </c>
      <c r="N125">
        <v>1009</v>
      </c>
      <c r="O125" t="s">
        <v>66</v>
      </c>
      <c r="P125" t="s">
        <v>66</v>
      </c>
      <c r="Q125">
        <v>1</v>
      </c>
      <c r="X125">
        <v>0.7</v>
      </c>
      <c r="Y125">
        <v>28.6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0.7</v>
      </c>
      <c r="AH125">
        <v>3</v>
      </c>
      <c r="AI125">
        <v>-1</v>
      </c>
      <c r="AJ125" t="s">
        <v>3</v>
      </c>
      <c r="AK125">
        <v>4</v>
      </c>
      <c r="AL125">
        <v>-20.02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ROW(Source!A35)</f>
        <v>35</v>
      </c>
      <c r="B126">
        <v>34709065</v>
      </c>
      <c r="C126">
        <v>34709046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233</v>
      </c>
      <c r="J126" t="s">
        <v>3</v>
      </c>
      <c r="K126" t="s">
        <v>234</v>
      </c>
      <c r="L126">
        <v>1374</v>
      </c>
      <c r="N126">
        <v>1013</v>
      </c>
      <c r="O126" t="s">
        <v>235</v>
      </c>
      <c r="P126" t="s">
        <v>235</v>
      </c>
      <c r="Q126">
        <v>1</v>
      </c>
      <c r="X126">
        <v>0.44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0.44</v>
      </c>
      <c r="AH126">
        <v>3</v>
      </c>
      <c r="AI126">
        <v>-1</v>
      </c>
      <c r="AJ126" t="s">
        <v>3</v>
      </c>
      <c r="AK126">
        <v>4</v>
      </c>
      <c r="AL126">
        <v>-0.44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ROW(Source!A36)</f>
        <v>36</v>
      </c>
      <c r="B127">
        <v>34709073</v>
      </c>
      <c r="C127">
        <v>34709066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192</v>
      </c>
      <c r="J127" t="s">
        <v>3</v>
      </c>
      <c r="K127" t="s">
        <v>193</v>
      </c>
      <c r="L127">
        <v>1191</v>
      </c>
      <c r="N127">
        <v>1013</v>
      </c>
      <c r="O127" t="s">
        <v>194</v>
      </c>
      <c r="P127" t="s">
        <v>194</v>
      </c>
      <c r="Q127">
        <v>1</v>
      </c>
      <c r="X127">
        <v>58.6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58.6</v>
      </c>
      <c r="AH127">
        <v>2</v>
      </c>
      <c r="AI127">
        <v>34709067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ROW(Source!A36)</f>
        <v>36</v>
      </c>
      <c r="B128">
        <v>34709074</v>
      </c>
      <c r="C128">
        <v>34709066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195</v>
      </c>
      <c r="J128" t="s">
        <v>3</v>
      </c>
      <c r="K128" t="s">
        <v>196</v>
      </c>
      <c r="L128">
        <v>1191</v>
      </c>
      <c r="N128">
        <v>1013</v>
      </c>
      <c r="O128" t="s">
        <v>194</v>
      </c>
      <c r="P128" t="s">
        <v>194</v>
      </c>
      <c r="Q128">
        <v>1</v>
      </c>
      <c r="X128">
        <v>7.32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7.32</v>
      </c>
      <c r="AH128">
        <v>2</v>
      </c>
      <c r="AI128">
        <v>34709068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ROW(Source!A36)</f>
        <v>36</v>
      </c>
      <c r="B129">
        <v>34709075</v>
      </c>
      <c r="C129">
        <v>34709066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197</v>
      </c>
      <c r="J129" t="s">
        <v>198</v>
      </c>
      <c r="K129" t="s">
        <v>199</v>
      </c>
      <c r="L129">
        <v>1368</v>
      </c>
      <c r="N129">
        <v>1011</v>
      </c>
      <c r="O129" t="s">
        <v>200</v>
      </c>
      <c r="P129" t="s">
        <v>200</v>
      </c>
      <c r="Q129">
        <v>1</v>
      </c>
      <c r="X129">
        <v>0.22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0.22</v>
      </c>
      <c r="AH129">
        <v>2</v>
      </c>
      <c r="AI129">
        <v>34709069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ROW(Source!A36)</f>
        <v>36</v>
      </c>
      <c r="B130">
        <v>34709076</v>
      </c>
      <c r="C130">
        <v>34709066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201</v>
      </c>
      <c r="J130" t="s">
        <v>202</v>
      </c>
      <c r="K130" t="s">
        <v>203</v>
      </c>
      <c r="L130">
        <v>1368</v>
      </c>
      <c r="N130">
        <v>1011</v>
      </c>
      <c r="O130" t="s">
        <v>200</v>
      </c>
      <c r="P130" t="s">
        <v>200</v>
      </c>
      <c r="Q130">
        <v>1</v>
      </c>
      <c r="X130">
        <v>0.22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0.22</v>
      </c>
      <c r="AH130">
        <v>2</v>
      </c>
      <c r="AI130">
        <v>34709070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ROW(Source!A36)</f>
        <v>36</v>
      </c>
      <c r="B131">
        <v>34709077</v>
      </c>
      <c r="C131">
        <v>34709066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207</v>
      </c>
      <c r="J131" t="s">
        <v>208</v>
      </c>
      <c r="K131" t="s">
        <v>209</v>
      </c>
      <c r="L131">
        <v>1368</v>
      </c>
      <c r="N131">
        <v>1011</v>
      </c>
      <c r="O131" t="s">
        <v>200</v>
      </c>
      <c r="P131" t="s">
        <v>200</v>
      </c>
      <c r="Q131">
        <v>1</v>
      </c>
      <c r="X131">
        <v>7.25</v>
      </c>
      <c r="Y131">
        <v>0</v>
      </c>
      <c r="Z131">
        <v>8.1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7.25</v>
      </c>
      <c r="AH131">
        <v>2</v>
      </c>
      <c r="AI131">
        <v>34709071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ROW(Source!A36)</f>
        <v>36</v>
      </c>
      <c r="B132">
        <v>34709078</v>
      </c>
      <c r="C132">
        <v>34709066</v>
      </c>
      <c r="D132">
        <v>31529331</v>
      </c>
      <c r="E132">
        <v>1</v>
      </c>
      <c r="F132">
        <v>1</v>
      </c>
      <c r="G132">
        <v>1</v>
      </c>
      <c r="H132">
        <v>2</v>
      </c>
      <c r="I132" t="s">
        <v>210</v>
      </c>
      <c r="J132" t="s">
        <v>211</v>
      </c>
      <c r="K132" t="s">
        <v>212</v>
      </c>
      <c r="L132">
        <v>1368</v>
      </c>
      <c r="N132">
        <v>1011</v>
      </c>
      <c r="O132" t="s">
        <v>200</v>
      </c>
      <c r="P132" t="s">
        <v>200</v>
      </c>
      <c r="Q132">
        <v>1</v>
      </c>
      <c r="X132">
        <v>6.88</v>
      </c>
      <c r="Y132">
        <v>0</v>
      </c>
      <c r="Z132">
        <v>15.24</v>
      </c>
      <c r="AA132">
        <v>10.06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6.88</v>
      </c>
      <c r="AH132">
        <v>2</v>
      </c>
      <c r="AI132">
        <v>34709072</v>
      </c>
      <c r="AJ132">
        <v>68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ROW(Source!A36)</f>
        <v>36</v>
      </c>
      <c r="B133">
        <v>34709079</v>
      </c>
      <c r="C133">
        <v>34709066</v>
      </c>
      <c r="D133">
        <v>31444739</v>
      </c>
      <c r="E133">
        <v>1</v>
      </c>
      <c r="F133">
        <v>1</v>
      </c>
      <c r="G133">
        <v>1</v>
      </c>
      <c r="H133">
        <v>3</v>
      </c>
      <c r="I133" t="s">
        <v>246</v>
      </c>
      <c r="J133" t="s">
        <v>247</v>
      </c>
      <c r="K133" t="s">
        <v>248</v>
      </c>
      <c r="L133">
        <v>1339</v>
      </c>
      <c r="N133">
        <v>1007</v>
      </c>
      <c r="O133" t="s">
        <v>249</v>
      </c>
      <c r="P133" t="s">
        <v>249</v>
      </c>
      <c r="Q133">
        <v>1</v>
      </c>
      <c r="X133">
        <v>0.44</v>
      </c>
      <c r="Y133">
        <v>17.86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0.44</v>
      </c>
      <c r="AH133">
        <v>3</v>
      </c>
      <c r="AI133">
        <v>-1</v>
      </c>
      <c r="AJ133" t="s">
        <v>3</v>
      </c>
      <c r="AK133">
        <v>4</v>
      </c>
      <c r="AL133">
        <v>-7.8583999999999996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ROW(Source!A36)</f>
        <v>36</v>
      </c>
      <c r="B134">
        <v>34709080</v>
      </c>
      <c r="C134">
        <v>34709066</v>
      </c>
      <c r="D134">
        <v>31448004</v>
      </c>
      <c r="E134">
        <v>1</v>
      </c>
      <c r="F134">
        <v>1</v>
      </c>
      <c r="G134">
        <v>1</v>
      </c>
      <c r="H134">
        <v>3</v>
      </c>
      <c r="I134" t="s">
        <v>250</v>
      </c>
      <c r="J134" t="s">
        <v>251</v>
      </c>
      <c r="K134" t="s">
        <v>252</v>
      </c>
      <c r="L134">
        <v>1346</v>
      </c>
      <c r="N134">
        <v>1009</v>
      </c>
      <c r="O134" t="s">
        <v>66</v>
      </c>
      <c r="P134" t="s">
        <v>66</v>
      </c>
      <c r="Q134">
        <v>1</v>
      </c>
      <c r="X134">
        <v>0.03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3</v>
      </c>
      <c r="AI134">
        <v>-1</v>
      </c>
      <c r="AJ134" t="s">
        <v>3</v>
      </c>
      <c r="AK134">
        <v>4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ROW(Source!A36)</f>
        <v>36</v>
      </c>
      <c r="B135">
        <v>34709081</v>
      </c>
      <c r="C135">
        <v>34709066</v>
      </c>
      <c r="D135">
        <v>31472957</v>
      </c>
      <c r="E135">
        <v>1</v>
      </c>
      <c r="F135">
        <v>1</v>
      </c>
      <c r="G135">
        <v>1</v>
      </c>
      <c r="H135">
        <v>3</v>
      </c>
      <c r="I135" t="s">
        <v>253</v>
      </c>
      <c r="J135" t="s">
        <v>254</v>
      </c>
      <c r="K135" t="s">
        <v>255</v>
      </c>
      <c r="L135">
        <v>1348</v>
      </c>
      <c r="N135">
        <v>1009</v>
      </c>
      <c r="O135" t="s">
        <v>229</v>
      </c>
      <c r="P135" t="s">
        <v>229</v>
      </c>
      <c r="Q135">
        <v>1000</v>
      </c>
      <c r="X135">
        <v>1.2999999999999999E-4</v>
      </c>
      <c r="Y135">
        <v>55960.01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1.2999999999999999E-4</v>
      </c>
      <c r="AH135">
        <v>3</v>
      </c>
      <c r="AI135">
        <v>-1</v>
      </c>
      <c r="AJ135" t="s">
        <v>3</v>
      </c>
      <c r="AK135">
        <v>4</v>
      </c>
      <c r="AL135">
        <v>-7.2748013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ROW(Source!A36)</f>
        <v>36</v>
      </c>
      <c r="B136">
        <v>34709082</v>
      </c>
      <c r="C136">
        <v>34709066</v>
      </c>
      <c r="D136">
        <v>31473837</v>
      </c>
      <c r="E136">
        <v>1</v>
      </c>
      <c r="F136">
        <v>1</v>
      </c>
      <c r="G136">
        <v>1</v>
      </c>
      <c r="H136">
        <v>3</v>
      </c>
      <c r="I136" t="s">
        <v>256</v>
      </c>
      <c r="J136" t="s">
        <v>257</v>
      </c>
      <c r="K136" t="s">
        <v>258</v>
      </c>
      <c r="L136">
        <v>1348</v>
      </c>
      <c r="N136">
        <v>1009</v>
      </c>
      <c r="O136" t="s">
        <v>229</v>
      </c>
      <c r="P136" t="s">
        <v>229</v>
      </c>
      <c r="Q136">
        <v>1000</v>
      </c>
      <c r="X136">
        <v>1.8000000000000001E-4</v>
      </c>
      <c r="Y136">
        <v>71640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1.8000000000000001E-4</v>
      </c>
      <c r="AH136">
        <v>3</v>
      </c>
      <c r="AI136">
        <v>-1</v>
      </c>
      <c r="AJ136" t="s">
        <v>3</v>
      </c>
      <c r="AK136">
        <v>4</v>
      </c>
      <c r="AL136">
        <v>-12.895200000000001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ROW(Source!A36)</f>
        <v>36</v>
      </c>
      <c r="B137">
        <v>34709083</v>
      </c>
      <c r="C137">
        <v>34709066</v>
      </c>
      <c r="D137">
        <v>31482923</v>
      </c>
      <c r="E137">
        <v>1</v>
      </c>
      <c r="F137">
        <v>1</v>
      </c>
      <c r="G137">
        <v>1</v>
      </c>
      <c r="H137">
        <v>3</v>
      </c>
      <c r="I137" t="s">
        <v>230</v>
      </c>
      <c r="J137" t="s">
        <v>231</v>
      </c>
      <c r="K137" t="s">
        <v>232</v>
      </c>
      <c r="L137">
        <v>1346</v>
      </c>
      <c r="N137">
        <v>1009</v>
      </c>
      <c r="O137" t="s">
        <v>66</v>
      </c>
      <c r="P137" t="s">
        <v>66</v>
      </c>
      <c r="Q137">
        <v>1</v>
      </c>
      <c r="X137">
        <v>1.36</v>
      </c>
      <c r="Y137">
        <v>28.6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1.36</v>
      </c>
      <c r="AH137">
        <v>3</v>
      </c>
      <c r="AI137">
        <v>-1</v>
      </c>
      <c r="AJ137" t="s">
        <v>3</v>
      </c>
      <c r="AK137">
        <v>4</v>
      </c>
      <c r="AL137">
        <v>-38.896000000000008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ROW(Source!A36)</f>
        <v>36</v>
      </c>
      <c r="B138">
        <v>34709084</v>
      </c>
      <c r="C138">
        <v>34709066</v>
      </c>
      <c r="D138">
        <v>31443668</v>
      </c>
      <c r="E138">
        <v>17</v>
      </c>
      <c r="F138">
        <v>1</v>
      </c>
      <c r="G138">
        <v>1</v>
      </c>
      <c r="H138">
        <v>3</v>
      </c>
      <c r="I138" t="s">
        <v>233</v>
      </c>
      <c r="J138" t="s">
        <v>3</v>
      </c>
      <c r="K138" t="s">
        <v>234</v>
      </c>
      <c r="L138">
        <v>1374</v>
      </c>
      <c r="N138">
        <v>1013</v>
      </c>
      <c r="O138" t="s">
        <v>235</v>
      </c>
      <c r="P138" t="s">
        <v>235</v>
      </c>
      <c r="Q138">
        <v>1</v>
      </c>
      <c r="X138">
        <v>11.27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11.27</v>
      </c>
      <c r="AH138">
        <v>3</v>
      </c>
      <c r="AI138">
        <v>-1</v>
      </c>
      <c r="AJ138" t="s">
        <v>3</v>
      </c>
      <c r="AK138">
        <v>4</v>
      </c>
      <c r="AL138">
        <v>-11.27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ROW(Source!A37)</f>
        <v>37</v>
      </c>
      <c r="B139">
        <v>34709073</v>
      </c>
      <c r="C139">
        <v>34709066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192</v>
      </c>
      <c r="J139" t="s">
        <v>3</v>
      </c>
      <c r="K139" t="s">
        <v>193</v>
      </c>
      <c r="L139">
        <v>1191</v>
      </c>
      <c r="N139">
        <v>1013</v>
      </c>
      <c r="O139" t="s">
        <v>194</v>
      </c>
      <c r="P139" t="s">
        <v>194</v>
      </c>
      <c r="Q139">
        <v>1</v>
      </c>
      <c r="X139">
        <v>58.6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3</v>
      </c>
      <c r="AG139">
        <v>58.6</v>
      </c>
      <c r="AH139">
        <v>2</v>
      </c>
      <c r="AI139">
        <v>34709067</v>
      </c>
      <c r="AJ139">
        <v>69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ROW(Source!A37)</f>
        <v>37</v>
      </c>
      <c r="B140">
        <v>34709074</v>
      </c>
      <c r="C140">
        <v>34709066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195</v>
      </c>
      <c r="J140" t="s">
        <v>3</v>
      </c>
      <c r="K140" t="s">
        <v>196</v>
      </c>
      <c r="L140">
        <v>1191</v>
      </c>
      <c r="N140">
        <v>1013</v>
      </c>
      <c r="O140" t="s">
        <v>194</v>
      </c>
      <c r="P140" t="s">
        <v>194</v>
      </c>
      <c r="Q140">
        <v>1</v>
      </c>
      <c r="X140">
        <v>7.32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3</v>
      </c>
      <c r="AG140">
        <v>7.32</v>
      </c>
      <c r="AH140">
        <v>2</v>
      </c>
      <c r="AI140">
        <v>34709068</v>
      </c>
      <c r="AJ140">
        <v>70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ROW(Source!A37)</f>
        <v>37</v>
      </c>
      <c r="B141">
        <v>34709075</v>
      </c>
      <c r="C141">
        <v>34709066</v>
      </c>
      <c r="D141">
        <v>31526753</v>
      </c>
      <c r="E141">
        <v>1</v>
      </c>
      <c r="F141">
        <v>1</v>
      </c>
      <c r="G141">
        <v>1</v>
      </c>
      <c r="H141">
        <v>2</v>
      </c>
      <c r="I141" t="s">
        <v>197</v>
      </c>
      <c r="J141" t="s">
        <v>198</v>
      </c>
      <c r="K141" t="s">
        <v>199</v>
      </c>
      <c r="L141">
        <v>1368</v>
      </c>
      <c r="N141">
        <v>1011</v>
      </c>
      <c r="O141" t="s">
        <v>200</v>
      </c>
      <c r="P141" t="s">
        <v>200</v>
      </c>
      <c r="Q141">
        <v>1</v>
      </c>
      <c r="X141">
        <v>0.22</v>
      </c>
      <c r="Y141">
        <v>0</v>
      </c>
      <c r="Z141">
        <v>111.99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0.22</v>
      </c>
      <c r="AH141">
        <v>2</v>
      </c>
      <c r="AI141">
        <v>34709069</v>
      </c>
      <c r="AJ141">
        <v>71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ROW(Source!A37)</f>
        <v>37</v>
      </c>
      <c r="B142">
        <v>34709076</v>
      </c>
      <c r="C142">
        <v>34709066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201</v>
      </c>
      <c r="J142" t="s">
        <v>202</v>
      </c>
      <c r="K142" t="s">
        <v>203</v>
      </c>
      <c r="L142">
        <v>1368</v>
      </c>
      <c r="N142">
        <v>1011</v>
      </c>
      <c r="O142" t="s">
        <v>200</v>
      </c>
      <c r="P142" t="s">
        <v>200</v>
      </c>
      <c r="Q142">
        <v>1</v>
      </c>
      <c r="X142">
        <v>0.22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0.22</v>
      </c>
      <c r="AH142">
        <v>2</v>
      </c>
      <c r="AI142">
        <v>34709070</v>
      </c>
      <c r="AJ142">
        <v>72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ROW(Source!A37)</f>
        <v>37</v>
      </c>
      <c r="B143">
        <v>34709077</v>
      </c>
      <c r="C143">
        <v>34709066</v>
      </c>
      <c r="D143">
        <v>31528446</v>
      </c>
      <c r="E143">
        <v>1</v>
      </c>
      <c r="F143">
        <v>1</v>
      </c>
      <c r="G143">
        <v>1</v>
      </c>
      <c r="H143">
        <v>2</v>
      </c>
      <c r="I143" t="s">
        <v>207</v>
      </c>
      <c r="J143" t="s">
        <v>208</v>
      </c>
      <c r="K143" t="s">
        <v>209</v>
      </c>
      <c r="L143">
        <v>1368</v>
      </c>
      <c r="N143">
        <v>1011</v>
      </c>
      <c r="O143" t="s">
        <v>200</v>
      </c>
      <c r="P143" t="s">
        <v>200</v>
      </c>
      <c r="Q143">
        <v>1</v>
      </c>
      <c r="X143">
        <v>7.25</v>
      </c>
      <c r="Y143">
        <v>0</v>
      </c>
      <c r="Z143">
        <v>8.1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7.25</v>
      </c>
      <c r="AH143">
        <v>2</v>
      </c>
      <c r="AI143">
        <v>34709071</v>
      </c>
      <c r="AJ143">
        <v>73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ROW(Source!A37)</f>
        <v>37</v>
      </c>
      <c r="B144">
        <v>34709078</v>
      </c>
      <c r="C144">
        <v>34709066</v>
      </c>
      <c r="D144">
        <v>31529331</v>
      </c>
      <c r="E144">
        <v>1</v>
      </c>
      <c r="F144">
        <v>1</v>
      </c>
      <c r="G144">
        <v>1</v>
      </c>
      <c r="H144">
        <v>2</v>
      </c>
      <c r="I144" t="s">
        <v>210</v>
      </c>
      <c r="J144" t="s">
        <v>211</v>
      </c>
      <c r="K144" t="s">
        <v>212</v>
      </c>
      <c r="L144">
        <v>1368</v>
      </c>
      <c r="N144">
        <v>1011</v>
      </c>
      <c r="O144" t="s">
        <v>200</v>
      </c>
      <c r="P144" t="s">
        <v>200</v>
      </c>
      <c r="Q144">
        <v>1</v>
      </c>
      <c r="X144">
        <v>6.88</v>
      </c>
      <c r="Y144">
        <v>0</v>
      </c>
      <c r="Z144">
        <v>15.24</v>
      </c>
      <c r="AA144">
        <v>10.06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6.88</v>
      </c>
      <c r="AH144">
        <v>2</v>
      </c>
      <c r="AI144">
        <v>34709072</v>
      </c>
      <c r="AJ144">
        <v>74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ROW(Source!A37)</f>
        <v>37</v>
      </c>
      <c r="B145">
        <v>34709079</v>
      </c>
      <c r="C145">
        <v>34709066</v>
      </c>
      <c r="D145">
        <v>31444739</v>
      </c>
      <c r="E145">
        <v>1</v>
      </c>
      <c r="F145">
        <v>1</v>
      </c>
      <c r="G145">
        <v>1</v>
      </c>
      <c r="H145">
        <v>3</v>
      </c>
      <c r="I145" t="s">
        <v>246</v>
      </c>
      <c r="J145" t="s">
        <v>247</v>
      </c>
      <c r="K145" t="s">
        <v>248</v>
      </c>
      <c r="L145">
        <v>1339</v>
      </c>
      <c r="N145">
        <v>1007</v>
      </c>
      <c r="O145" t="s">
        <v>249</v>
      </c>
      <c r="P145" t="s">
        <v>249</v>
      </c>
      <c r="Q145">
        <v>1</v>
      </c>
      <c r="X145">
        <v>0.44</v>
      </c>
      <c r="Y145">
        <v>17.86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0.44</v>
      </c>
      <c r="AH145">
        <v>3</v>
      </c>
      <c r="AI145">
        <v>-1</v>
      </c>
      <c r="AJ145" t="s">
        <v>3</v>
      </c>
      <c r="AK145">
        <v>4</v>
      </c>
      <c r="AL145">
        <v>-7.8583999999999996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ROW(Source!A37)</f>
        <v>37</v>
      </c>
      <c r="B146">
        <v>34709080</v>
      </c>
      <c r="C146">
        <v>34709066</v>
      </c>
      <c r="D146">
        <v>31448004</v>
      </c>
      <c r="E146">
        <v>1</v>
      </c>
      <c r="F146">
        <v>1</v>
      </c>
      <c r="G146">
        <v>1</v>
      </c>
      <c r="H146">
        <v>3</v>
      </c>
      <c r="I146" t="s">
        <v>250</v>
      </c>
      <c r="J146" t="s">
        <v>251</v>
      </c>
      <c r="K146" t="s">
        <v>252</v>
      </c>
      <c r="L146">
        <v>1346</v>
      </c>
      <c r="N146">
        <v>1009</v>
      </c>
      <c r="O146" t="s">
        <v>66</v>
      </c>
      <c r="P146" t="s">
        <v>66</v>
      </c>
      <c r="Q146">
        <v>1</v>
      </c>
      <c r="X146">
        <v>0.03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0.03</v>
      </c>
      <c r="AH146">
        <v>3</v>
      </c>
      <c r="AI146">
        <v>-1</v>
      </c>
      <c r="AJ146" t="s">
        <v>3</v>
      </c>
      <c r="AK146">
        <v>4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ROW(Source!A37)</f>
        <v>37</v>
      </c>
      <c r="B147">
        <v>34709081</v>
      </c>
      <c r="C147">
        <v>34709066</v>
      </c>
      <c r="D147">
        <v>31472957</v>
      </c>
      <c r="E147">
        <v>1</v>
      </c>
      <c r="F147">
        <v>1</v>
      </c>
      <c r="G147">
        <v>1</v>
      </c>
      <c r="H147">
        <v>3</v>
      </c>
      <c r="I147" t="s">
        <v>253</v>
      </c>
      <c r="J147" t="s">
        <v>254</v>
      </c>
      <c r="K147" t="s">
        <v>255</v>
      </c>
      <c r="L147">
        <v>1348</v>
      </c>
      <c r="N147">
        <v>1009</v>
      </c>
      <c r="O147" t="s">
        <v>229</v>
      </c>
      <c r="P147" t="s">
        <v>229</v>
      </c>
      <c r="Q147">
        <v>1000</v>
      </c>
      <c r="X147">
        <v>1.2999999999999999E-4</v>
      </c>
      <c r="Y147">
        <v>55960.01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1.2999999999999999E-4</v>
      </c>
      <c r="AH147">
        <v>3</v>
      </c>
      <c r="AI147">
        <v>-1</v>
      </c>
      <c r="AJ147" t="s">
        <v>3</v>
      </c>
      <c r="AK147">
        <v>4</v>
      </c>
      <c r="AL147">
        <v>-7.2748013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ROW(Source!A37)</f>
        <v>37</v>
      </c>
      <c r="B148">
        <v>34709082</v>
      </c>
      <c r="C148">
        <v>34709066</v>
      </c>
      <c r="D148">
        <v>31473837</v>
      </c>
      <c r="E148">
        <v>1</v>
      </c>
      <c r="F148">
        <v>1</v>
      </c>
      <c r="G148">
        <v>1</v>
      </c>
      <c r="H148">
        <v>3</v>
      </c>
      <c r="I148" t="s">
        <v>256</v>
      </c>
      <c r="J148" t="s">
        <v>257</v>
      </c>
      <c r="K148" t="s">
        <v>258</v>
      </c>
      <c r="L148">
        <v>1348</v>
      </c>
      <c r="N148">
        <v>1009</v>
      </c>
      <c r="O148" t="s">
        <v>229</v>
      </c>
      <c r="P148" t="s">
        <v>229</v>
      </c>
      <c r="Q148">
        <v>1000</v>
      </c>
      <c r="X148">
        <v>1.8000000000000001E-4</v>
      </c>
      <c r="Y148">
        <v>71640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1.8000000000000001E-4</v>
      </c>
      <c r="AH148">
        <v>3</v>
      </c>
      <c r="AI148">
        <v>-1</v>
      </c>
      <c r="AJ148" t="s">
        <v>3</v>
      </c>
      <c r="AK148">
        <v>4</v>
      </c>
      <c r="AL148">
        <v>-12.895200000000001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ROW(Source!A37)</f>
        <v>37</v>
      </c>
      <c r="B149">
        <v>34709083</v>
      </c>
      <c r="C149">
        <v>34709066</v>
      </c>
      <c r="D149">
        <v>31482923</v>
      </c>
      <c r="E149">
        <v>1</v>
      </c>
      <c r="F149">
        <v>1</v>
      </c>
      <c r="G149">
        <v>1</v>
      </c>
      <c r="H149">
        <v>3</v>
      </c>
      <c r="I149" t="s">
        <v>230</v>
      </c>
      <c r="J149" t="s">
        <v>231</v>
      </c>
      <c r="K149" t="s">
        <v>232</v>
      </c>
      <c r="L149">
        <v>1346</v>
      </c>
      <c r="N149">
        <v>1009</v>
      </c>
      <c r="O149" t="s">
        <v>66</v>
      </c>
      <c r="P149" t="s">
        <v>66</v>
      </c>
      <c r="Q149">
        <v>1</v>
      </c>
      <c r="X149">
        <v>1.36</v>
      </c>
      <c r="Y149">
        <v>28.6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1.36</v>
      </c>
      <c r="AH149">
        <v>3</v>
      </c>
      <c r="AI149">
        <v>-1</v>
      </c>
      <c r="AJ149" t="s">
        <v>3</v>
      </c>
      <c r="AK149">
        <v>4</v>
      </c>
      <c r="AL149">
        <v>-38.896000000000008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ROW(Source!A37)</f>
        <v>37</v>
      </c>
      <c r="B150">
        <v>34709084</v>
      </c>
      <c r="C150">
        <v>34709066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233</v>
      </c>
      <c r="J150" t="s">
        <v>3</v>
      </c>
      <c r="K150" t="s">
        <v>234</v>
      </c>
      <c r="L150">
        <v>1374</v>
      </c>
      <c r="N150">
        <v>1013</v>
      </c>
      <c r="O150" t="s">
        <v>235</v>
      </c>
      <c r="P150" t="s">
        <v>235</v>
      </c>
      <c r="Q150">
        <v>1</v>
      </c>
      <c r="X150">
        <v>11.27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11.27</v>
      </c>
      <c r="AH150">
        <v>3</v>
      </c>
      <c r="AI150">
        <v>-1</v>
      </c>
      <c r="AJ150" t="s">
        <v>3</v>
      </c>
      <c r="AK150">
        <v>4</v>
      </c>
      <c r="AL150">
        <v>-11.27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ROW(Source!A38)</f>
        <v>38</v>
      </c>
      <c r="B151">
        <v>34709091</v>
      </c>
      <c r="C151">
        <v>34709085</v>
      </c>
      <c r="D151">
        <v>31709494</v>
      </c>
      <c r="E151">
        <v>1</v>
      </c>
      <c r="F151">
        <v>1</v>
      </c>
      <c r="G151">
        <v>1</v>
      </c>
      <c r="H151">
        <v>1</v>
      </c>
      <c r="I151" t="s">
        <v>213</v>
      </c>
      <c r="J151" t="s">
        <v>3</v>
      </c>
      <c r="K151" t="s">
        <v>214</v>
      </c>
      <c r="L151">
        <v>1191</v>
      </c>
      <c r="N151">
        <v>1013</v>
      </c>
      <c r="O151" t="s">
        <v>194</v>
      </c>
      <c r="P151" t="s">
        <v>194</v>
      </c>
      <c r="Q151">
        <v>1</v>
      </c>
      <c r="X151">
        <v>19</v>
      </c>
      <c r="Y151">
        <v>0</v>
      </c>
      <c r="Z151">
        <v>0</v>
      </c>
      <c r="AA151">
        <v>0</v>
      </c>
      <c r="AB151">
        <v>9.4</v>
      </c>
      <c r="AC151">
        <v>0</v>
      </c>
      <c r="AD151">
        <v>1</v>
      </c>
      <c r="AE151">
        <v>1</v>
      </c>
      <c r="AF151" t="s">
        <v>3</v>
      </c>
      <c r="AG151">
        <v>19</v>
      </c>
      <c r="AH151">
        <v>2</v>
      </c>
      <c r="AI151">
        <v>34709086</v>
      </c>
      <c r="AJ151">
        <v>75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ROW(Source!A38)</f>
        <v>38</v>
      </c>
      <c r="B152">
        <v>34709092</v>
      </c>
      <c r="C152">
        <v>34709085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195</v>
      </c>
      <c r="J152" t="s">
        <v>3</v>
      </c>
      <c r="K152" t="s">
        <v>196</v>
      </c>
      <c r="L152">
        <v>1191</v>
      </c>
      <c r="N152">
        <v>1013</v>
      </c>
      <c r="O152" t="s">
        <v>194</v>
      </c>
      <c r="P152" t="s">
        <v>194</v>
      </c>
      <c r="Q152">
        <v>1</v>
      </c>
      <c r="X152">
        <v>0.38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3</v>
      </c>
      <c r="AG152">
        <v>0.38</v>
      </c>
      <c r="AH152">
        <v>2</v>
      </c>
      <c r="AI152">
        <v>34709087</v>
      </c>
      <c r="AJ152">
        <v>76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ROW(Source!A38)</f>
        <v>38</v>
      </c>
      <c r="B153">
        <v>34709093</v>
      </c>
      <c r="C153">
        <v>34709085</v>
      </c>
      <c r="D153">
        <v>31526753</v>
      </c>
      <c r="E153">
        <v>1</v>
      </c>
      <c r="F153">
        <v>1</v>
      </c>
      <c r="G153">
        <v>1</v>
      </c>
      <c r="H153">
        <v>2</v>
      </c>
      <c r="I153" t="s">
        <v>197</v>
      </c>
      <c r="J153" t="s">
        <v>198</v>
      </c>
      <c r="K153" t="s">
        <v>199</v>
      </c>
      <c r="L153">
        <v>1368</v>
      </c>
      <c r="N153">
        <v>1011</v>
      </c>
      <c r="O153" t="s">
        <v>200</v>
      </c>
      <c r="P153" t="s">
        <v>200</v>
      </c>
      <c r="Q153">
        <v>1</v>
      </c>
      <c r="X153">
        <v>0.19</v>
      </c>
      <c r="Y153">
        <v>0</v>
      </c>
      <c r="Z153">
        <v>111.99</v>
      </c>
      <c r="AA153">
        <v>13.5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0.19</v>
      </c>
      <c r="AH153">
        <v>2</v>
      </c>
      <c r="AI153">
        <v>34709088</v>
      </c>
      <c r="AJ153">
        <v>77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ROW(Source!A38)</f>
        <v>38</v>
      </c>
      <c r="B154">
        <v>34709094</v>
      </c>
      <c r="C154">
        <v>34709085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201</v>
      </c>
      <c r="J154" t="s">
        <v>202</v>
      </c>
      <c r="K154" t="s">
        <v>203</v>
      </c>
      <c r="L154">
        <v>1368</v>
      </c>
      <c r="N154">
        <v>1011</v>
      </c>
      <c r="O154" t="s">
        <v>200</v>
      </c>
      <c r="P154" t="s">
        <v>200</v>
      </c>
      <c r="Q154">
        <v>1</v>
      </c>
      <c r="X154">
        <v>0.19</v>
      </c>
      <c r="Y154">
        <v>0</v>
      </c>
      <c r="Z154">
        <v>65.709999999999994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0.19</v>
      </c>
      <c r="AH154">
        <v>2</v>
      </c>
      <c r="AI154">
        <v>34709089</v>
      </c>
      <c r="AJ154">
        <v>78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ROW(Source!A38)</f>
        <v>38</v>
      </c>
      <c r="B155">
        <v>34709095</v>
      </c>
      <c r="C155">
        <v>34709085</v>
      </c>
      <c r="D155">
        <v>31528446</v>
      </c>
      <c r="E155">
        <v>1</v>
      </c>
      <c r="F155">
        <v>1</v>
      </c>
      <c r="G155">
        <v>1</v>
      </c>
      <c r="H155">
        <v>2</v>
      </c>
      <c r="I155" t="s">
        <v>207</v>
      </c>
      <c r="J155" t="s">
        <v>208</v>
      </c>
      <c r="K155" t="s">
        <v>209</v>
      </c>
      <c r="L155">
        <v>1368</v>
      </c>
      <c r="N155">
        <v>1011</v>
      </c>
      <c r="O155" t="s">
        <v>200</v>
      </c>
      <c r="P155" t="s">
        <v>200</v>
      </c>
      <c r="Q155">
        <v>1</v>
      </c>
      <c r="X155">
        <v>3.36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3.36</v>
      </c>
      <c r="AH155">
        <v>2</v>
      </c>
      <c r="AI155">
        <v>34709090</v>
      </c>
      <c r="AJ155">
        <v>79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ROW(Source!A38)</f>
        <v>38</v>
      </c>
      <c r="B156">
        <v>34709096</v>
      </c>
      <c r="C156">
        <v>34709085</v>
      </c>
      <c r="D156">
        <v>31447861</v>
      </c>
      <c r="E156">
        <v>1</v>
      </c>
      <c r="F156">
        <v>1</v>
      </c>
      <c r="G156">
        <v>1</v>
      </c>
      <c r="H156">
        <v>3</v>
      </c>
      <c r="I156" t="s">
        <v>239</v>
      </c>
      <c r="J156" t="s">
        <v>240</v>
      </c>
      <c r="K156" t="s">
        <v>241</v>
      </c>
      <c r="L156">
        <v>1346</v>
      </c>
      <c r="N156">
        <v>1009</v>
      </c>
      <c r="O156" t="s">
        <v>66</v>
      </c>
      <c r="P156" t="s">
        <v>66</v>
      </c>
      <c r="Q156">
        <v>1</v>
      </c>
      <c r="X156">
        <v>0.55000000000000004</v>
      </c>
      <c r="Y156">
        <v>10.57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0.55000000000000004</v>
      </c>
      <c r="AH156">
        <v>3</v>
      </c>
      <c r="AI156">
        <v>-1</v>
      </c>
      <c r="AJ156" t="s">
        <v>3</v>
      </c>
      <c r="AK156">
        <v>4</v>
      </c>
      <c r="AL156">
        <v>-5.8135000000000003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ROW(Source!A38)</f>
        <v>38</v>
      </c>
      <c r="B157">
        <v>34709097</v>
      </c>
      <c r="C157">
        <v>34709085</v>
      </c>
      <c r="D157">
        <v>31470394</v>
      </c>
      <c r="E157">
        <v>1</v>
      </c>
      <c r="F157">
        <v>1</v>
      </c>
      <c r="G157">
        <v>1</v>
      </c>
      <c r="H157">
        <v>3</v>
      </c>
      <c r="I157" t="s">
        <v>259</v>
      </c>
      <c r="J157" t="s">
        <v>260</v>
      </c>
      <c r="K157" t="s">
        <v>261</v>
      </c>
      <c r="L157">
        <v>1348</v>
      </c>
      <c r="N157">
        <v>1009</v>
      </c>
      <c r="O157" t="s">
        <v>229</v>
      </c>
      <c r="P157" t="s">
        <v>229</v>
      </c>
      <c r="Q157">
        <v>1000</v>
      </c>
      <c r="X157">
        <v>4.0000000000000001E-3</v>
      </c>
      <c r="Y157">
        <v>5763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4.0000000000000001E-3</v>
      </c>
      <c r="AH157">
        <v>3</v>
      </c>
      <c r="AI157">
        <v>-1</v>
      </c>
      <c r="AJ157" t="s">
        <v>3</v>
      </c>
      <c r="AK157">
        <v>4</v>
      </c>
      <c r="AL157">
        <v>-23.052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ROW(Source!A38)</f>
        <v>38</v>
      </c>
      <c r="B158">
        <v>34709098</v>
      </c>
      <c r="C158">
        <v>34709085</v>
      </c>
      <c r="D158">
        <v>31482927</v>
      </c>
      <c r="E158">
        <v>1</v>
      </c>
      <c r="F158">
        <v>1</v>
      </c>
      <c r="G158">
        <v>1</v>
      </c>
      <c r="H158">
        <v>3</v>
      </c>
      <c r="I158" t="s">
        <v>262</v>
      </c>
      <c r="J158" t="s">
        <v>263</v>
      </c>
      <c r="K158" t="s">
        <v>264</v>
      </c>
      <c r="L158">
        <v>1346</v>
      </c>
      <c r="N158">
        <v>1009</v>
      </c>
      <c r="O158" t="s">
        <v>66</v>
      </c>
      <c r="P158" t="s">
        <v>66</v>
      </c>
      <c r="Q158">
        <v>1</v>
      </c>
      <c r="X158">
        <v>2</v>
      </c>
      <c r="Y158">
        <v>238.48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</v>
      </c>
      <c r="AH158">
        <v>3</v>
      </c>
      <c r="AI158">
        <v>-1</v>
      </c>
      <c r="AJ158" t="s">
        <v>3</v>
      </c>
      <c r="AK158">
        <v>4</v>
      </c>
      <c r="AL158">
        <v>-476.96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ROW(Source!A38)</f>
        <v>38</v>
      </c>
      <c r="B159">
        <v>34709099</v>
      </c>
      <c r="C159">
        <v>34709085</v>
      </c>
      <c r="D159">
        <v>31443668</v>
      </c>
      <c r="E159">
        <v>17</v>
      </c>
      <c r="F159">
        <v>1</v>
      </c>
      <c r="G159">
        <v>1</v>
      </c>
      <c r="H159">
        <v>3</v>
      </c>
      <c r="I159" t="s">
        <v>233</v>
      </c>
      <c r="J159" t="s">
        <v>3</v>
      </c>
      <c r="K159" t="s">
        <v>234</v>
      </c>
      <c r="L159">
        <v>1374</v>
      </c>
      <c r="N159">
        <v>1013</v>
      </c>
      <c r="O159" t="s">
        <v>235</v>
      </c>
      <c r="P159" t="s">
        <v>235</v>
      </c>
      <c r="Q159">
        <v>1</v>
      </c>
      <c r="X159">
        <v>3.57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3.57</v>
      </c>
      <c r="AH159">
        <v>3</v>
      </c>
      <c r="AI159">
        <v>-1</v>
      </c>
      <c r="AJ159" t="s">
        <v>3</v>
      </c>
      <c r="AK159">
        <v>4</v>
      </c>
      <c r="AL159">
        <v>-3.57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ROW(Source!A39)</f>
        <v>39</v>
      </c>
      <c r="B160">
        <v>34709091</v>
      </c>
      <c r="C160">
        <v>34709085</v>
      </c>
      <c r="D160">
        <v>31709494</v>
      </c>
      <c r="E160">
        <v>1</v>
      </c>
      <c r="F160">
        <v>1</v>
      </c>
      <c r="G160">
        <v>1</v>
      </c>
      <c r="H160">
        <v>1</v>
      </c>
      <c r="I160" t="s">
        <v>213</v>
      </c>
      <c r="J160" t="s">
        <v>3</v>
      </c>
      <c r="K160" t="s">
        <v>214</v>
      </c>
      <c r="L160">
        <v>1191</v>
      </c>
      <c r="N160">
        <v>1013</v>
      </c>
      <c r="O160" t="s">
        <v>194</v>
      </c>
      <c r="P160" t="s">
        <v>194</v>
      </c>
      <c r="Q160">
        <v>1</v>
      </c>
      <c r="X160">
        <v>19</v>
      </c>
      <c r="Y160">
        <v>0</v>
      </c>
      <c r="Z160">
        <v>0</v>
      </c>
      <c r="AA160">
        <v>0</v>
      </c>
      <c r="AB160">
        <v>9.4</v>
      </c>
      <c r="AC160">
        <v>0</v>
      </c>
      <c r="AD160">
        <v>1</v>
      </c>
      <c r="AE160">
        <v>1</v>
      </c>
      <c r="AF160" t="s">
        <v>3</v>
      </c>
      <c r="AG160">
        <v>19</v>
      </c>
      <c r="AH160">
        <v>2</v>
      </c>
      <c r="AI160">
        <v>34709086</v>
      </c>
      <c r="AJ160">
        <v>80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ROW(Source!A39)</f>
        <v>39</v>
      </c>
      <c r="B161">
        <v>34709092</v>
      </c>
      <c r="C161">
        <v>34709085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195</v>
      </c>
      <c r="J161" t="s">
        <v>3</v>
      </c>
      <c r="K161" t="s">
        <v>196</v>
      </c>
      <c r="L161">
        <v>1191</v>
      </c>
      <c r="N161">
        <v>1013</v>
      </c>
      <c r="O161" t="s">
        <v>194</v>
      </c>
      <c r="P161" t="s">
        <v>194</v>
      </c>
      <c r="Q161">
        <v>1</v>
      </c>
      <c r="X161">
        <v>0.38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3</v>
      </c>
      <c r="AG161">
        <v>0.38</v>
      </c>
      <c r="AH161">
        <v>2</v>
      </c>
      <c r="AI161">
        <v>34709087</v>
      </c>
      <c r="AJ161">
        <v>81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ROW(Source!A39)</f>
        <v>39</v>
      </c>
      <c r="B162">
        <v>34709093</v>
      </c>
      <c r="C162">
        <v>34709085</v>
      </c>
      <c r="D162">
        <v>31526753</v>
      </c>
      <c r="E162">
        <v>1</v>
      </c>
      <c r="F162">
        <v>1</v>
      </c>
      <c r="G162">
        <v>1</v>
      </c>
      <c r="H162">
        <v>2</v>
      </c>
      <c r="I162" t="s">
        <v>197</v>
      </c>
      <c r="J162" t="s">
        <v>198</v>
      </c>
      <c r="K162" t="s">
        <v>199</v>
      </c>
      <c r="L162">
        <v>1368</v>
      </c>
      <c r="N162">
        <v>1011</v>
      </c>
      <c r="O162" t="s">
        <v>200</v>
      </c>
      <c r="P162" t="s">
        <v>200</v>
      </c>
      <c r="Q162">
        <v>1</v>
      </c>
      <c r="X162">
        <v>0.19</v>
      </c>
      <c r="Y162">
        <v>0</v>
      </c>
      <c r="Z162">
        <v>111.99</v>
      </c>
      <c r="AA162">
        <v>13.5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0.19</v>
      </c>
      <c r="AH162">
        <v>2</v>
      </c>
      <c r="AI162">
        <v>34709088</v>
      </c>
      <c r="AJ162">
        <v>82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ROW(Source!A39)</f>
        <v>39</v>
      </c>
      <c r="B163">
        <v>34709094</v>
      </c>
      <c r="C163">
        <v>34709085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201</v>
      </c>
      <c r="J163" t="s">
        <v>202</v>
      </c>
      <c r="K163" t="s">
        <v>203</v>
      </c>
      <c r="L163">
        <v>1368</v>
      </c>
      <c r="N163">
        <v>1011</v>
      </c>
      <c r="O163" t="s">
        <v>200</v>
      </c>
      <c r="P163" t="s">
        <v>200</v>
      </c>
      <c r="Q163">
        <v>1</v>
      </c>
      <c r="X163">
        <v>0.19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0.19</v>
      </c>
      <c r="AH163">
        <v>2</v>
      </c>
      <c r="AI163">
        <v>34709089</v>
      </c>
      <c r="AJ163">
        <v>83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ROW(Source!A39)</f>
        <v>39</v>
      </c>
      <c r="B164">
        <v>34709095</v>
      </c>
      <c r="C164">
        <v>34709085</v>
      </c>
      <c r="D164">
        <v>31528446</v>
      </c>
      <c r="E164">
        <v>1</v>
      </c>
      <c r="F164">
        <v>1</v>
      </c>
      <c r="G164">
        <v>1</v>
      </c>
      <c r="H164">
        <v>2</v>
      </c>
      <c r="I164" t="s">
        <v>207</v>
      </c>
      <c r="J164" t="s">
        <v>208</v>
      </c>
      <c r="K164" t="s">
        <v>209</v>
      </c>
      <c r="L164">
        <v>1368</v>
      </c>
      <c r="N164">
        <v>1011</v>
      </c>
      <c r="O164" t="s">
        <v>200</v>
      </c>
      <c r="P164" t="s">
        <v>200</v>
      </c>
      <c r="Q164">
        <v>1</v>
      </c>
      <c r="X164">
        <v>3.36</v>
      </c>
      <c r="Y164">
        <v>0</v>
      </c>
      <c r="Z164">
        <v>8.1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3.36</v>
      </c>
      <c r="AH164">
        <v>2</v>
      </c>
      <c r="AI164">
        <v>34709090</v>
      </c>
      <c r="AJ164">
        <v>84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ROW(Source!A39)</f>
        <v>39</v>
      </c>
      <c r="B165">
        <v>34709096</v>
      </c>
      <c r="C165">
        <v>34709085</v>
      </c>
      <c r="D165">
        <v>31447861</v>
      </c>
      <c r="E165">
        <v>1</v>
      </c>
      <c r="F165">
        <v>1</v>
      </c>
      <c r="G165">
        <v>1</v>
      </c>
      <c r="H165">
        <v>3</v>
      </c>
      <c r="I165" t="s">
        <v>239</v>
      </c>
      <c r="J165" t="s">
        <v>240</v>
      </c>
      <c r="K165" t="s">
        <v>241</v>
      </c>
      <c r="L165">
        <v>1346</v>
      </c>
      <c r="N165">
        <v>1009</v>
      </c>
      <c r="O165" t="s">
        <v>66</v>
      </c>
      <c r="P165" t="s">
        <v>66</v>
      </c>
      <c r="Q165">
        <v>1</v>
      </c>
      <c r="X165">
        <v>0.55000000000000004</v>
      </c>
      <c r="Y165">
        <v>10.57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0.55000000000000004</v>
      </c>
      <c r="AH165">
        <v>3</v>
      </c>
      <c r="AI165">
        <v>-1</v>
      </c>
      <c r="AJ165" t="s">
        <v>3</v>
      </c>
      <c r="AK165">
        <v>4</v>
      </c>
      <c r="AL165">
        <v>-5.8135000000000003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ROW(Source!A39)</f>
        <v>39</v>
      </c>
      <c r="B166">
        <v>34709097</v>
      </c>
      <c r="C166">
        <v>34709085</v>
      </c>
      <c r="D166">
        <v>31470394</v>
      </c>
      <c r="E166">
        <v>1</v>
      </c>
      <c r="F166">
        <v>1</v>
      </c>
      <c r="G166">
        <v>1</v>
      </c>
      <c r="H166">
        <v>3</v>
      </c>
      <c r="I166" t="s">
        <v>259</v>
      </c>
      <c r="J166" t="s">
        <v>260</v>
      </c>
      <c r="K166" t="s">
        <v>261</v>
      </c>
      <c r="L166">
        <v>1348</v>
      </c>
      <c r="N166">
        <v>1009</v>
      </c>
      <c r="O166" t="s">
        <v>229</v>
      </c>
      <c r="P166" t="s">
        <v>229</v>
      </c>
      <c r="Q166">
        <v>1000</v>
      </c>
      <c r="X166">
        <v>4.0000000000000001E-3</v>
      </c>
      <c r="Y166">
        <v>5763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4.0000000000000001E-3</v>
      </c>
      <c r="AH166">
        <v>3</v>
      </c>
      <c r="AI166">
        <v>-1</v>
      </c>
      <c r="AJ166" t="s">
        <v>3</v>
      </c>
      <c r="AK166">
        <v>4</v>
      </c>
      <c r="AL166">
        <v>-23.052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ROW(Source!A39)</f>
        <v>39</v>
      </c>
      <c r="B167">
        <v>34709098</v>
      </c>
      <c r="C167">
        <v>34709085</v>
      </c>
      <c r="D167">
        <v>31482927</v>
      </c>
      <c r="E167">
        <v>1</v>
      </c>
      <c r="F167">
        <v>1</v>
      </c>
      <c r="G167">
        <v>1</v>
      </c>
      <c r="H167">
        <v>3</v>
      </c>
      <c r="I167" t="s">
        <v>262</v>
      </c>
      <c r="J167" t="s">
        <v>263</v>
      </c>
      <c r="K167" t="s">
        <v>264</v>
      </c>
      <c r="L167">
        <v>1346</v>
      </c>
      <c r="N167">
        <v>1009</v>
      </c>
      <c r="O167" t="s">
        <v>66</v>
      </c>
      <c r="P167" t="s">
        <v>66</v>
      </c>
      <c r="Q167">
        <v>1</v>
      </c>
      <c r="X167">
        <v>2</v>
      </c>
      <c r="Y167">
        <v>238.48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2</v>
      </c>
      <c r="AH167">
        <v>3</v>
      </c>
      <c r="AI167">
        <v>-1</v>
      </c>
      <c r="AJ167" t="s">
        <v>3</v>
      </c>
      <c r="AK167">
        <v>4</v>
      </c>
      <c r="AL167">
        <v>-476.96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ROW(Source!A39)</f>
        <v>39</v>
      </c>
      <c r="B168">
        <v>34709099</v>
      </c>
      <c r="C168">
        <v>34709085</v>
      </c>
      <c r="D168">
        <v>31443668</v>
      </c>
      <c r="E168">
        <v>17</v>
      </c>
      <c r="F168">
        <v>1</v>
      </c>
      <c r="G168">
        <v>1</v>
      </c>
      <c r="H168">
        <v>3</v>
      </c>
      <c r="I168" t="s">
        <v>233</v>
      </c>
      <c r="J168" t="s">
        <v>3</v>
      </c>
      <c r="K168" t="s">
        <v>234</v>
      </c>
      <c r="L168">
        <v>1374</v>
      </c>
      <c r="N168">
        <v>1013</v>
      </c>
      <c r="O168" t="s">
        <v>235</v>
      </c>
      <c r="P168" t="s">
        <v>235</v>
      </c>
      <c r="Q168">
        <v>1</v>
      </c>
      <c r="X168">
        <v>3.57</v>
      </c>
      <c r="Y168">
        <v>1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3.57</v>
      </c>
      <c r="AH168">
        <v>3</v>
      </c>
      <c r="AI168">
        <v>-1</v>
      </c>
      <c r="AJ168" t="s">
        <v>3</v>
      </c>
      <c r="AK168">
        <v>4</v>
      </c>
      <c r="AL168">
        <v>-3.57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ROW(Source!A40)</f>
        <v>40</v>
      </c>
      <c r="B169">
        <v>34709104</v>
      </c>
      <c r="C169">
        <v>34709100</v>
      </c>
      <c r="D169">
        <v>32163577</v>
      </c>
      <c r="E169">
        <v>1</v>
      </c>
      <c r="F169">
        <v>1</v>
      </c>
      <c r="G169">
        <v>1</v>
      </c>
      <c r="H169">
        <v>1</v>
      </c>
      <c r="I169" t="s">
        <v>215</v>
      </c>
      <c r="J169" t="s">
        <v>3</v>
      </c>
      <c r="K169" t="s">
        <v>216</v>
      </c>
      <c r="L169">
        <v>1191</v>
      </c>
      <c r="N169">
        <v>1013</v>
      </c>
      <c r="O169" t="s">
        <v>194</v>
      </c>
      <c r="P169" t="s">
        <v>194</v>
      </c>
      <c r="Q169">
        <v>1</v>
      </c>
      <c r="X169">
        <v>4.32</v>
      </c>
      <c r="Y169">
        <v>0</v>
      </c>
      <c r="Z169">
        <v>0</v>
      </c>
      <c r="AA169">
        <v>0</v>
      </c>
      <c r="AB169">
        <v>9.6199999999999992</v>
      </c>
      <c r="AC169">
        <v>0</v>
      </c>
      <c r="AD169">
        <v>1</v>
      </c>
      <c r="AE169">
        <v>1</v>
      </c>
      <c r="AF169" t="s">
        <v>3</v>
      </c>
      <c r="AG169">
        <v>4.32</v>
      </c>
      <c r="AH169">
        <v>2</v>
      </c>
      <c r="AI169">
        <v>34709101</v>
      </c>
      <c r="AJ169">
        <v>85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ROW(Source!A40)</f>
        <v>40</v>
      </c>
      <c r="B170">
        <v>34709105</v>
      </c>
      <c r="C170">
        <v>34709100</v>
      </c>
      <c r="D170">
        <v>32163326</v>
      </c>
      <c r="E170">
        <v>1</v>
      </c>
      <c r="F170">
        <v>1</v>
      </c>
      <c r="G170">
        <v>1</v>
      </c>
      <c r="H170">
        <v>1</v>
      </c>
      <c r="I170" t="s">
        <v>217</v>
      </c>
      <c r="J170" t="s">
        <v>3</v>
      </c>
      <c r="K170" t="s">
        <v>218</v>
      </c>
      <c r="L170">
        <v>1191</v>
      </c>
      <c r="N170">
        <v>1013</v>
      </c>
      <c r="O170" t="s">
        <v>194</v>
      </c>
      <c r="P170" t="s">
        <v>194</v>
      </c>
      <c r="Q170">
        <v>1</v>
      </c>
      <c r="X170">
        <v>4.32</v>
      </c>
      <c r="Y170">
        <v>0</v>
      </c>
      <c r="Z170">
        <v>0</v>
      </c>
      <c r="AA170">
        <v>0</v>
      </c>
      <c r="AB170">
        <v>9.17</v>
      </c>
      <c r="AC170">
        <v>0</v>
      </c>
      <c r="AD170">
        <v>1</v>
      </c>
      <c r="AE170">
        <v>1</v>
      </c>
      <c r="AF170" t="s">
        <v>3</v>
      </c>
      <c r="AG170">
        <v>4.32</v>
      </c>
      <c r="AH170">
        <v>2</v>
      </c>
      <c r="AI170">
        <v>34709102</v>
      </c>
      <c r="AJ170">
        <v>86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ROW(Source!A40)</f>
        <v>40</v>
      </c>
      <c r="B171">
        <v>34709106</v>
      </c>
      <c r="C171">
        <v>34709100</v>
      </c>
      <c r="D171">
        <v>32163380</v>
      </c>
      <c r="E171">
        <v>1</v>
      </c>
      <c r="F171">
        <v>1</v>
      </c>
      <c r="G171">
        <v>1</v>
      </c>
      <c r="H171">
        <v>1</v>
      </c>
      <c r="I171" t="s">
        <v>219</v>
      </c>
      <c r="J171" t="s">
        <v>3</v>
      </c>
      <c r="K171" t="s">
        <v>220</v>
      </c>
      <c r="L171">
        <v>1191</v>
      </c>
      <c r="N171">
        <v>1013</v>
      </c>
      <c r="O171" t="s">
        <v>194</v>
      </c>
      <c r="P171" t="s">
        <v>194</v>
      </c>
      <c r="Q171">
        <v>1</v>
      </c>
      <c r="X171">
        <v>12.96</v>
      </c>
      <c r="Y171">
        <v>0</v>
      </c>
      <c r="Z171">
        <v>0</v>
      </c>
      <c r="AA171">
        <v>0</v>
      </c>
      <c r="AB171">
        <v>14.09</v>
      </c>
      <c r="AC171">
        <v>0</v>
      </c>
      <c r="AD171">
        <v>1</v>
      </c>
      <c r="AE171">
        <v>1</v>
      </c>
      <c r="AF171" t="s">
        <v>3</v>
      </c>
      <c r="AG171">
        <v>12.96</v>
      </c>
      <c r="AH171">
        <v>2</v>
      </c>
      <c r="AI171">
        <v>34709103</v>
      </c>
      <c r="AJ171">
        <v>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ROW(Source!A41)</f>
        <v>41</v>
      </c>
      <c r="B172">
        <v>34709104</v>
      </c>
      <c r="C172">
        <v>34709100</v>
      </c>
      <c r="D172">
        <v>32163577</v>
      </c>
      <c r="E172">
        <v>1</v>
      </c>
      <c r="F172">
        <v>1</v>
      </c>
      <c r="G172">
        <v>1</v>
      </c>
      <c r="H172">
        <v>1</v>
      </c>
      <c r="I172" t="s">
        <v>215</v>
      </c>
      <c r="J172" t="s">
        <v>3</v>
      </c>
      <c r="K172" t="s">
        <v>216</v>
      </c>
      <c r="L172">
        <v>1191</v>
      </c>
      <c r="N172">
        <v>1013</v>
      </c>
      <c r="O172" t="s">
        <v>194</v>
      </c>
      <c r="P172" t="s">
        <v>194</v>
      </c>
      <c r="Q172">
        <v>1</v>
      </c>
      <c r="X172">
        <v>4.32</v>
      </c>
      <c r="Y172">
        <v>0</v>
      </c>
      <c r="Z172">
        <v>0</v>
      </c>
      <c r="AA172">
        <v>0</v>
      </c>
      <c r="AB172">
        <v>9.6199999999999992</v>
      </c>
      <c r="AC172">
        <v>0</v>
      </c>
      <c r="AD172">
        <v>1</v>
      </c>
      <c r="AE172">
        <v>1</v>
      </c>
      <c r="AF172" t="s">
        <v>3</v>
      </c>
      <c r="AG172">
        <v>4.32</v>
      </c>
      <c r="AH172">
        <v>2</v>
      </c>
      <c r="AI172">
        <v>34709101</v>
      </c>
      <c r="AJ172">
        <v>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ROW(Source!A41)</f>
        <v>41</v>
      </c>
      <c r="B173">
        <v>34709105</v>
      </c>
      <c r="C173">
        <v>34709100</v>
      </c>
      <c r="D173">
        <v>32163326</v>
      </c>
      <c r="E173">
        <v>1</v>
      </c>
      <c r="F173">
        <v>1</v>
      </c>
      <c r="G173">
        <v>1</v>
      </c>
      <c r="H173">
        <v>1</v>
      </c>
      <c r="I173" t="s">
        <v>217</v>
      </c>
      <c r="J173" t="s">
        <v>3</v>
      </c>
      <c r="K173" t="s">
        <v>218</v>
      </c>
      <c r="L173">
        <v>1191</v>
      </c>
      <c r="N173">
        <v>1013</v>
      </c>
      <c r="O173" t="s">
        <v>194</v>
      </c>
      <c r="P173" t="s">
        <v>194</v>
      </c>
      <c r="Q173">
        <v>1</v>
      </c>
      <c r="X173">
        <v>4.32</v>
      </c>
      <c r="Y173">
        <v>0</v>
      </c>
      <c r="Z173">
        <v>0</v>
      </c>
      <c r="AA173">
        <v>0</v>
      </c>
      <c r="AB173">
        <v>9.17</v>
      </c>
      <c r="AC173">
        <v>0</v>
      </c>
      <c r="AD173">
        <v>1</v>
      </c>
      <c r="AE173">
        <v>1</v>
      </c>
      <c r="AF173" t="s">
        <v>3</v>
      </c>
      <c r="AG173">
        <v>4.32</v>
      </c>
      <c r="AH173">
        <v>2</v>
      </c>
      <c r="AI173">
        <v>34709102</v>
      </c>
      <c r="AJ173">
        <v>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ROW(Source!A41)</f>
        <v>41</v>
      </c>
      <c r="B174">
        <v>34709106</v>
      </c>
      <c r="C174">
        <v>34709100</v>
      </c>
      <c r="D174">
        <v>32163380</v>
      </c>
      <c r="E174">
        <v>1</v>
      </c>
      <c r="F174">
        <v>1</v>
      </c>
      <c r="G174">
        <v>1</v>
      </c>
      <c r="H174">
        <v>1</v>
      </c>
      <c r="I174" t="s">
        <v>219</v>
      </c>
      <c r="J174" t="s">
        <v>3</v>
      </c>
      <c r="K174" t="s">
        <v>220</v>
      </c>
      <c r="L174">
        <v>1191</v>
      </c>
      <c r="N174">
        <v>1013</v>
      </c>
      <c r="O174" t="s">
        <v>194</v>
      </c>
      <c r="P174" t="s">
        <v>194</v>
      </c>
      <c r="Q174">
        <v>1</v>
      </c>
      <c r="X174">
        <v>12.96</v>
      </c>
      <c r="Y174">
        <v>0</v>
      </c>
      <c r="Z174">
        <v>0</v>
      </c>
      <c r="AA174">
        <v>0</v>
      </c>
      <c r="AB174">
        <v>14.09</v>
      </c>
      <c r="AC174">
        <v>0</v>
      </c>
      <c r="AD174">
        <v>1</v>
      </c>
      <c r="AE174">
        <v>1</v>
      </c>
      <c r="AF174" t="s">
        <v>3</v>
      </c>
      <c r="AG174">
        <v>12.96</v>
      </c>
      <c r="AH174">
        <v>2</v>
      </c>
      <c r="AI174">
        <v>34709103</v>
      </c>
      <c r="AJ174">
        <v>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ROW(Source!A42)</f>
        <v>42</v>
      </c>
      <c r="B175">
        <v>34709117</v>
      </c>
      <c r="C175">
        <v>34709114</v>
      </c>
      <c r="D175">
        <v>32163577</v>
      </c>
      <c r="E175">
        <v>1</v>
      </c>
      <c r="F175">
        <v>1</v>
      </c>
      <c r="G175">
        <v>1</v>
      </c>
      <c r="H175">
        <v>1</v>
      </c>
      <c r="I175" t="s">
        <v>215</v>
      </c>
      <c r="J175" t="s">
        <v>3</v>
      </c>
      <c r="K175" t="s">
        <v>216</v>
      </c>
      <c r="L175">
        <v>1191</v>
      </c>
      <c r="N175">
        <v>1013</v>
      </c>
      <c r="O175" t="s">
        <v>194</v>
      </c>
      <c r="P175" t="s">
        <v>194</v>
      </c>
      <c r="Q175">
        <v>1</v>
      </c>
      <c r="X175">
        <v>2.92</v>
      </c>
      <c r="Y175">
        <v>0</v>
      </c>
      <c r="Z175">
        <v>0</v>
      </c>
      <c r="AA175">
        <v>0</v>
      </c>
      <c r="AB175">
        <v>9.6199999999999992</v>
      </c>
      <c r="AC175">
        <v>0</v>
      </c>
      <c r="AD175">
        <v>1</v>
      </c>
      <c r="AE175">
        <v>1</v>
      </c>
      <c r="AF175" t="s">
        <v>3</v>
      </c>
      <c r="AG175">
        <v>2.92</v>
      </c>
      <c r="AH175">
        <v>2</v>
      </c>
      <c r="AI175">
        <v>34709115</v>
      </c>
      <c r="AJ175">
        <v>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ROW(Source!A42)</f>
        <v>42</v>
      </c>
      <c r="B176">
        <v>34709118</v>
      </c>
      <c r="C176">
        <v>34709114</v>
      </c>
      <c r="D176">
        <v>32163330</v>
      </c>
      <c r="E176">
        <v>1</v>
      </c>
      <c r="F176">
        <v>1</v>
      </c>
      <c r="G176">
        <v>1</v>
      </c>
      <c r="H176">
        <v>1</v>
      </c>
      <c r="I176" t="s">
        <v>221</v>
      </c>
      <c r="J176" t="s">
        <v>3</v>
      </c>
      <c r="K176" t="s">
        <v>222</v>
      </c>
      <c r="L176">
        <v>1191</v>
      </c>
      <c r="N176">
        <v>1013</v>
      </c>
      <c r="O176" t="s">
        <v>194</v>
      </c>
      <c r="P176" t="s">
        <v>194</v>
      </c>
      <c r="Q176">
        <v>1</v>
      </c>
      <c r="X176">
        <v>4.37</v>
      </c>
      <c r="Y176">
        <v>0</v>
      </c>
      <c r="Z176">
        <v>0</v>
      </c>
      <c r="AA176">
        <v>0</v>
      </c>
      <c r="AB176">
        <v>12.69</v>
      </c>
      <c r="AC176">
        <v>0</v>
      </c>
      <c r="AD176">
        <v>1</v>
      </c>
      <c r="AE176">
        <v>1</v>
      </c>
      <c r="AF176" t="s">
        <v>3</v>
      </c>
      <c r="AG176">
        <v>4.37</v>
      </c>
      <c r="AH176">
        <v>2</v>
      </c>
      <c r="AI176">
        <v>34709116</v>
      </c>
      <c r="AJ176">
        <v>92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ROW(Source!A43)</f>
        <v>43</v>
      </c>
      <c r="B177">
        <v>34709117</v>
      </c>
      <c r="C177">
        <v>34709114</v>
      </c>
      <c r="D177">
        <v>32163577</v>
      </c>
      <c r="E177">
        <v>1</v>
      </c>
      <c r="F177">
        <v>1</v>
      </c>
      <c r="G177">
        <v>1</v>
      </c>
      <c r="H177">
        <v>1</v>
      </c>
      <c r="I177" t="s">
        <v>215</v>
      </c>
      <c r="J177" t="s">
        <v>3</v>
      </c>
      <c r="K177" t="s">
        <v>216</v>
      </c>
      <c r="L177">
        <v>1191</v>
      </c>
      <c r="N177">
        <v>1013</v>
      </c>
      <c r="O177" t="s">
        <v>194</v>
      </c>
      <c r="P177" t="s">
        <v>194</v>
      </c>
      <c r="Q177">
        <v>1</v>
      </c>
      <c r="X177">
        <v>2.92</v>
      </c>
      <c r="Y177">
        <v>0</v>
      </c>
      <c r="Z177">
        <v>0</v>
      </c>
      <c r="AA177">
        <v>0</v>
      </c>
      <c r="AB177">
        <v>9.6199999999999992</v>
      </c>
      <c r="AC177">
        <v>0</v>
      </c>
      <c r="AD177">
        <v>1</v>
      </c>
      <c r="AE177">
        <v>1</v>
      </c>
      <c r="AF177" t="s">
        <v>3</v>
      </c>
      <c r="AG177">
        <v>2.92</v>
      </c>
      <c r="AH177">
        <v>2</v>
      </c>
      <c r="AI177">
        <v>34709115</v>
      </c>
      <c r="AJ177">
        <v>93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ROW(Source!A43)</f>
        <v>43</v>
      </c>
      <c r="B178">
        <v>34709118</v>
      </c>
      <c r="C178">
        <v>34709114</v>
      </c>
      <c r="D178">
        <v>32163330</v>
      </c>
      <c r="E178">
        <v>1</v>
      </c>
      <c r="F178">
        <v>1</v>
      </c>
      <c r="G178">
        <v>1</v>
      </c>
      <c r="H178">
        <v>1</v>
      </c>
      <c r="I178" t="s">
        <v>221</v>
      </c>
      <c r="J178" t="s">
        <v>3</v>
      </c>
      <c r="K178" t="s">
        <v>222</v>
      </c>
      <c r="L178">
        <v>1191</v>
      </c>
      <c r="N178">
        <v>1013</v>
      </c>
      <c r="O178" t="s">
        <v>194</v>
      </c>
      <c r="P178" t="s">
        <v>194</v>
      </c>
      <c r="Q178">
        <v>1</v>
      </c>
      <c r="X178">
        <v>4.37</v>
      </c>
      <c r="Y178">
        <v>0</v>
      </c>
      <c r="Z178">
        <v>0</v>
      </c>
      <c r="AA178">
        <v>0</v>
      </c>
      <c r="AB178">
        <v>12.69</v>
      </c>
      <c r="AC178">
        <v>0</v>
      </c>
      <c r="AD178">
        <v>1</v>
      </c>
      <c r="AE178">
        <v>1</v>
      </c>
      <c r="AF178" t="s">
        <v>3</v>
      </c>
      <c r="AG178">
        <v>4.37</v>
      </c>
      <c r="AH178">
        <v>2</v>
      </c>
      <c r="AI178">
        <v>34709116</v>
      </c>
      <c r="AJ178">
        <v>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'1.Лок.смета.и.Акт'!Область_печати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2019-04-25T11:14:58Z</dcterms:created>
  <dcterms:modified xsi:type="dcterms:W3CDTF">2019-05-17T11:30:36Z</dcterms:modified>
</cp:coreProperties>
</file>