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 activeTab="1"/>
  </bookViews>
  <sheets>
    <sheet name="2.КС3" sheetId="8" r:id="rId1"/>
    <sheet name="1.Смета.или.Акт" sheetId="6" r:id="rId2"/>
    <sheet name="Source" sheetId="1" state="hidden" r:id="rId3"/>
    <sheet name="SourceObSm" sheetId="2" state="hidden" r:id="rId4"/>
    <sheet name="SmtRes" sheetId="3" state="hidden" r:id="rId5"/>
    <sheet name="EtalonRes" sheetId="4" state="hidden" r:id="rId6"/>
  </sheets>
  <definedNames>
    <definedName name="_xlnm.Print_Titles" localSheetId="1">'1.Смета.или.Акт'!$45:$45</definedName>
    <definedName name="_xlnm.Print_Titles" localSheetId="0">'2.КС3'!$30:$30</definedName>
    <definedName name="_xlnm.Print_Area" localSheetId="1">'1.Смета.или.Акт'!$A$1:$K$184</definedName>
    <definedName name="_xlnm.Print_Area" localSheetId="0">'2.КС3'!$A$1:$F$48</definedName>
  </definedNames>
  <calcPr calcId="144525"/>
</workbook>
</file>

<file path=xl/calcChain.xml><?xml version="1.0" encoding="utf-8"?>
<calcChain xmlns="http://schemas.openxmlformats.org/spreadsheetml/2006/main">
  <c r="BZ44" i="8" l="1"/>
  <c r="BY44" i="8"/>
  <c r="BZ41" i="8"/>
  <c r="BY41" i="8"/>
  <c r="F36" i="8"/>
  <c r="E36" i="8"/>
  <c r="E37" i="8" s="1"/>
  <c r="D36" i="8"/>
  <c r="D37" i="8" s="1"/>
  <c r="BT24" i="8"/>
  <c r="BW14" i="8"/>
  <c r="BS12" i="8"/>
  <c r="BS11" i="8"/>
  <c r="BR10" i="8"/>
  <c r="BR9" i="8"/>
  <c r="BR8" i="8"/>
  <c r="BR7" i="8"/>
  <c r="BZ180" i="6"/>
  <c r="BY180" i="6"/>
  <c r="BZ177" i="6"/>
  <c r="BY177" i="6"/>
  <c r="BZ171" i="6"/>
  <c r="BY171" i="6"/>
  <c r="BZ168" i="6"/>
  <c r="BY168" i="6"/>
  <c r="FV145" i="6"/>
  <c r="FU145" i="6"/>
  <c r="FT145" i="6"/>
  <c r="FS145" i="6"/>
  <c r="FP145" i="6"/>
  <c r="H159" i="6" s="1"/>
  <c r="FH145" i="6"/>
  <c r="FG145" i="6"/>
  <c r="FF145" i="6"/>
  <c r="FD145" i="6"/>
  <c r="FA145" i="6"/>
  <c r="BC55" i="1"/>
  <c r="ES55" i="1"/>
  <c r="AL55" i="1"/>
  <c r="I55" i="1"/>
  <c r="I54" i="1"/>
  <c r="DW55" i="1"/>
  <c r="G55" i="1"/>
  <c r="F55" i="1"/>
  <c r="BC53" i="1"/>
  <c r="ES53" i="1"/>
  <c r="AL53" i="1"/>
  <c r="I53" i="1"/>
  <c r="I52" i="1"/>
  <c r="DW53" i="1"/>
  <c r="G53" i="1"/>
  <c r="F53" i="1"/>
  <c r="BC51" i="1"/>
  <c r="ES51" i="1"/>
  <c r="AL51" i="1"/>
  <c r="I51" i="1"/>
  <c r="I50" i="1"/>
  <c r="DW51" i="1"/>
  <c r="G51" i="1"/>
  <c r="F51" i="1"/>
  <c r="BC49" i="1"/>
  <c r="ES49" i="1"/>
  <c r="AL49" i="1"/>
  <c r="I49" i="1"/>
  <c r="I48" i="1"/>
  <c r="DW49" i="1"/>
  <c r="G49" i="1"/>
  <c r="F49" i="1"/>
  <c r="BC47" i="1"/>
  <c r="ES47" i="1"/>
  <c r="AL47" i="1"/>
  <c r="I47" i="1"/>
  <c r="I46" i="1"/>
  <c r="DW47" i="1"/>
  <c r="G47" i="1"/>
  <c r="F47" i="1"/>
  <c r="EW45" i="1"/>
  <c r="AQ45" i="1"/>
  <c r="BA45" i="1"/>
  <c r="EV45" i="1"/>
  <c r="ER45" i="1" s="1"/>
  <c r="AO45" i="1"/>
  <c r="AK45" i="1" s="1"/>
  <c r="F124" i="6" s="1"/>
  <c r="I45" i="1"/>
  <c r="I44" i="1"/>
  <c r="DW45" i="1"/>
  <c r="EW43" i="1"/>
  <c r="AQ43" i="1"/>
  <c r="BA43" i="1"/>
  <c r="EV43" i="1"/>
  <c r="ER43" i="1" s="1"/>
  <c r="AO43" i="1"/>
  <c r="AK43" i="1" s="1"/>
  <c r="F118" i="6" s="1"/>
  <c r="I43" i="1"/>
  <c r="I42" i="1"/>
  <c r="DW43" i="1"/>
  <c r="EW41" i="1"/>
  <c r="AQ41" i="1"/>
  <c r="BA41" i="1"/>
  <c r="EV41" i="1"/>
  <c r="ER41" i="1" s="1"/>
  <c r="AO41" i="1"/>
  <c r="AK41" i="1" s="1"/>
  <c r="F112" i="6" s="1"/>
  <c r="I41" i="1"/>
  <c r="I40" i="1"/>
  <c r="DW41" i="1"/>
  <c r="EW39" i="1"/>
  <c r="AQ39" i="1"/>
  <c r="BC39" i="1"/>
  <c r="ES39" i="1"/>
  <c r="AL39" i="1"/>
  <c r="BS39" i="1"/>
  <c r="EU39" i="1"/>
  <c r="AN39" i="1"/>
  <c r="BB39" i="1"/>
  <c r="ET39" i="1"/>
  <c r="AM39" i="1"/>
  <c r="BA39" i="1"/>
  <c r="EV39" i="1"/>
  <c r="AO39" i="1"/>
  <c r="I39" i="1"/>
  <c r="I38" i="1"/>
  <c r="DW39" i="1"/>
  <c r="EW37" i="1"/>
  <c r="AQ37" i="1"/>
  <c r="BC37" i="1"/>
  <c r="ES37" i="1"/>
  <c r="AL37" i="1"/>
  <c r="BS37" i="1"/>
  <c r="EU37" i="1"/>
  <c r="AN37" i="1"/>
  <c r="BB37" i="1"/>
  <c r="ET37" i="1"/>
  <c r="AM37" i="1"/>
  <c r="BA37" i="1"/>
  <c r="EV37" i="1"/>
  <c r="AO37" i="1"/>
  <c r="I37" i="1"/>
  <c r="I36" i="1"/>
  <c r="DW37" i="1"/>
  <c r="EW35" i="1"/>
  <c r="AQ35" i="1"/>
  <c r="BS35" i="1"/>
  <c r="EU35" i="1"/>
  <c r="AN35" i="1"/>
  <c r="BB35" i="1"/>
  <c r="ET35" i="1"/>
  <c r="AM35" i="1"/>
  <c r="BA35" i="1"/>
  <c r="EV35" i="1"/>
  <c r="AO35" i="1"/>
  <c r="I35" i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S29" i="1"/>
  <c r="EU29" i="1"/>
  <c r="AN29" i="1"/>
  <c r="BB29" i="1"/>
  <c r="ET29" i="1"/>
  <c r="AM29" i="1"/>
  <c r="BA29" i="1"/>
  <c r="EV29" i="1"/>
  <c r="AO29" i="1"/>
  <c r="I29" i="1"/>
  <c r="I28" i="1"/>
  <c r="DW29" i="1"/>
  <c r="EW27" i="1"/>
  <c r="AQ27" i="1"/>
  <c r="BS27" i="1"/>
  <c r="EU27" i="1"/>
  <c r="AN27" i="1"/>
  <c r="BB27" i="1"/>
  <c r="ET27" i="1"/>
  <c r="AM27" i="1"/>
  <c r="BA27" i="1"/>
  <c r="EV27" i="1"/>
  <c r="AO27" i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F37" i="8" l="1"/>
  <c r="F38" i="8" s="1"/>
  <c r="D38" i="8"/>
  <c r="E38" i="8"/>
  <c r="AK39" i="1"/>
  <c r="F103" i="6" s="1"/>
  <c r="ER39" i="1"/>
  <c r="ER37" i="1"/>
  <c r="AK37" i="1"/>
  <c r="F94" i="6" s="1"/>
  <c r="AK35" i="1"/>
  <c r="F86" i="6" s="1"/>
  <c r="ER35" i="1"/>
  <c r="ER33" i="1"/>
  <c r="AK33" i="1"/>
  <c r="F78" i="6" s="1"/>
  <c r="ER31" i="1"/>
  <c r="AK31" i="1"/>
  <c r="F70" i="6" s="1"/>
  <c r="ER29" i="1"/>
  <c r="AK29" i="1"/>
  <c r="F62" i="6" s="1"/>
  <c r="ER27" i="1"/>
  <c r="AK27" i="1"/>
  <c r="F54" i="6" s="1"/>
  <c r="AK25" i="1"/>
  <c r="F46" i="6" s="1"/>
  <c r="ER25" i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V24" i="1"/>
  <c r="U24" i="1" s="1"/>
  <c r="FR24" i="1"/>
  <c r="GL24" i="1"/>
  <c r="GN24" i="1"/>
  <c r="GP24" i="1"/>
  <c r="GV24" i="1"/>
  <c r="GX24" i="1" s="1"/>
  <c r="C25" i="1"/>
  <c r="D25" i="1"/>
  <c r="AC25" i="1"/>
  <c r="CQ25" i="1" s="1"/>
  <c r="P25" i="1" s="1"/>
  <c r="AE25" i="1"/>
  <c r="AF25" i="1"/>
  <c r="AG25" i="1"/>
  <c r="AH25" i="1"/>
  <c r="AI25" i="1"/>
  <c r="CW25" i="1" s="1"/>
  <c r="V25" i="1" s="1"/>
  <c r="AJ25" i="1"/>
  <c r="CX25" i="1" s="1"/>
  <c r="W25" i="1" s="1"/>
  <c r="CU25" i="1"/>
  <c r="T25" i="1" s="1"/>
  <c r="FR25" i="1"/>
  <c r="GL25" i="1"/>
  <c r="GN25" i="1"/>
  <c r="GP25" i="1"/>
  <c r="GV25" i="1"/>
  <c r="GX25" i="1" s="1"/>
  <c r="C26" i="1"/>
  <c r="D26" i="1"/>
  <c r="AC26" i="1"/>
  <c r="AD26" i="1"/>
  <c r="CR26" i="1" s="1"/>
  <c r="Q26" i="1" s="1"/>
  <c r="AE26" i="1"/>
  <c r="AF26" i="1"/>
  <c r="CT26" i="1" s="1"/>
  <c r="S26" i="1" s="1"/>
  <c r="AG26" i="1"/>
  <c r="CU26" i="1" s="1"/>
  <c r="T26" i="1" s="1"/>
  <c r="AH26" i="1"/>
  <c r="CV26" i="1" s="1"/>
  <c r="U26" i="1" s="1"/>
  <c r="AI26" i="1"/>
  <c r="CW26" i="1" s="1"/>
  <c r="V26" i="1" s="1"/>
  <c r="AJ26" i="1"/>
  <c r="CX26" i="1" s="1"/>
  <c r="W26" i="1" s="1"/>
  <c r="CQ26" i="1"/>
  <c r="P26" i="1" s="1"/>
  <c r="CS26" i="1"/>
  <c r="R26" i="1" s="1"/>
  <c r="GK26" i="1" s="1"/>
  <c r="FR26" i="1"/>
  <c r="GL26" i="1"/>
  <c r="GN26" i="1"/>
  <c r="GP26" i="1"/>
  <c r="GV26" i="1"/>
  <c r="GX26" i="1" s="1"/>
  <c r="C27" i="1"/>
  <c r="D27" i="1"/>
  <c r="AC27" i="1"/>
  <c r="CQ27" i="1" s="1"/>
  <c r="P27" i="1" s="1"/>
  <c r="AE27" i="1"/>
  <c r="AF27" i="1"/>
  <c r="AG27" i="1"/>
  <c r="AH27" i="1"/>
  <c r="AI27" i="1"/>
  <c r="CW27" i="1" s="1"/>
  <c r="V27" i="1" s="1"/>
  <c r="AJ27" i="1"/>
  <c r="CX27" i="1" s="1"/>
  <c r="W27" i="1" s="1"/>
  <c r="CU27" i="1"/>
  <c r="T27" i="1" s="1"/>
  <c r="FR27" i="1"/>
  <c r="GL27" i="1"/>
  <c r="GN27" i="1"/>
  <c r="GP27" i="1"/>
  <c r="GV27" i="1"/>
  <c r="GX27" i="1" s="1"/>
  <c r="C28" i="1"/>
  <c r="D28" i="1"/>
  <c r="AC28" i="1"/>
  <c r="AD28" i="1"/>
  <c r="CR28" i="1" s="1"/>
  <c r="Q28" i="1" s="1"/>
  <c r="AE28" i="1"/>
  <c r="AF28" i="1"/>
  <c r="CT28" i="1" s="1"/>
  <c r="S28" i="1" s="1"/>
  <c r="AG28" i="1"/>
  <c r="CU28" i="1" s="1"/>
  <c r="T28" i="1" s="1"/>
  <c r="AH28" i="1"/>
  <c r="CV28" i="1" s="1"/>
  <c r="U28" i="1" s="1"/>
  <c r="AI28" i="1"/>
  <c r="CW28" i="1" s="1"/>
  <c r="V28" i="1" s="1"/>
  <c r="AJ28" i="1"/>
  <c r="CX28" i="1" s="1"/>
  <c r="W28" i="1" s="1"/>
  <c r="CQ28" i="1"/>
  <c r="P28" i="1" s="1"/>
  <c r="CS28" i="1"/>
  <c r="R28" i="1" s="1"/>
  <c r="GK28" i="1" s="1"/>
  <c r="FR28" i="1"/>
  <c r="GL28" i="1"/>
  <c r="GN28" i="1"/>
  <c r="GP28" i="1"/>
  <c r="GV28" i="1"/>
  <c r="GX28" i="1" s="1"/>
  <c r="C29" i="1"/>
  <c r="D29" i="1"/>
  <c r="AC29" i="1"/>
  <c r="CQ29" i="1" s="1"/>
  <c r="P29" i="1" s="1"/>
  <c r="AE29" i="1"/>
  <c r="AF29" i="1"/>
  <c r="AG29" i="1"/>
  <c r="AH29" i="1"/>
  <c r="AI29" i="1"/>
  <c r="CW29" i="1" s="1"/>
  <c r="V29" i="1" s="1"/>
  <c r="AJ29" i="1"/>
  <c r="CU29" i="1"/>
  <c r="T29" i="1" s="1"/>
  <c r="CX29" i="1"/>
  <c r="W29" i="1" s="1"/>
  <c r="FR29" i="1"/>
  <c r="GL29" i="1"/>
  <c r="GN29" i="1"/>
  <c r="GP29" i="1"/>
  <c r="GV29" i="1"/>
  <c r="GX29" i="1" s="1"/>
  <c r="C30" i="1"/>
  <c r="D30" i="1"/>
  <c r="AC30" i="1"/>
  <c r="AE30" i="1"/>
  <c r="CS30" i="1" s="1"/>
  <c r="R30" i="1" s="1"/>
  <c r="GK30" i="1" s="1"/>
  <c r="AF30" i="1"/>
  <c r="CT30" i="1" s="1"/>
  <c r="S30" i="1" s="1"/>
  <c r="AG30" i="1"/>
  <c r="AH30" i="1"/>
  <c r="CV30" i="1" s="1"/>
  <c r="U30" i="1" s="1"/>
  <c r="AI30" i="1"/>
  <c r="CW30" i="1" s="1"/>
  <c r="V30" i="1" s="1"/>
  <c r="AJ30" i="1"/>
  <c r="CQ30" i="1"/>
  <c r="P30" i="1" s="1"/>
  <c r="CU30" i="1"/>
  <c r="T30" i="1" s="1"/>
  <c r="CX30" i="1"/>
  <c r="W30" i="1" s="1"/>
  <c r="FR30" i="1"/>
  <c r="GL30" i="1"/>
  <c r="GN30" i="1"/>
  <c r="GP30" i="1"/>
  <c r="GV30" i="1"/>
  <c r="GX30" i="1" s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N31" i="1"/>
  <c r="GP31" i="1"/>
  <c r="GV31" i="1"/>
  <c r="GX31" i="1"/>
  <c r="C32" i="1"/>
  <c r="D32" i="1"/>
  <c r="AC32" i="1"/>
  <c r="AD32" i="1"/>
  <c r="CR32" i="1" s="1"/>
  <c r="Q32" i="1" s="1"/>
  <c r="AE32" i="1"/>
  <c r="AF32" i="1"/>
  <c r="CT32" i="1" s="1"/>
  <c r="S32" i="1" s="1"/>
  <c r="AG32" i="1"/>
  <c r="CU32" i="1" s="1"/>
  <c r="T32" i="1" s="1"/>
  <c r="AH32" i="1"/>
  <c r="CV32" i="1" s="1"/>
  <c r="U32" i="1" s="1"/>
  <c r="AI32" i="1"/>
  <c r="AJ32" i="1"/>
  <c r="CS32" i="1"/>
  <c r="R32" i="1" s="1"/>
  <c r="GK32" i="1" s="1"/>
  <c r="CW32" i="1"/>
  <c r="V32" i="1" s="1"/>
  <c r="CX32" i="1"/>
  <c r="W32" i="1" s="1"/>
  <c r="FR32" i="1"/>
  <c r="GL32" i="1"/>
  <c r="GN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N33" i="1"/>
  <c r="GP33" i="1"/>
  <c r="GV33" i="1"/>
  <c r="GX33" i="1" s="1"/>
  <c r="C34" i="1"/>
  <c r="D34" i="1"/>
  <c r="AC34" i="1"/>
  <c r="AE34" i="1"/>
  <c r="CS34" i="1" s="1"/>
  <c r="R34" i="1" s="1"/>
  <c r="GK34" i="1" s="1"/>
  <c r="AF34" i="1"/>
  <c r="CT34" i="1" s="1"/>
  <c r="S34" i="1" s="1"/>
  <c r="AG34" i="1"/>
  <c r="CU34" i="1" s="1"/>
  <c r="T34" i="1" s="1"/>
  <c r="AH34" i="1"/>
  <c r="CV34" i="1" s="1"/>
  <c r="U34" i="1" s="1"/>
  <c r="AI34" i="1"/>
  <c r="CW34" i="1" s="1"/>
  <c r="V34" i="1" s="1"/>
  <c r="AJ34" i="1"/>
  <c r="CX34" i="1"/>
  <c r="W34" i="1" s="1"/>
  <c r="FR34" i="1"/>
  <c r="GL34" i="1"/>
  <c r="GN34" i="1"/>
  <c r="GP34" i="1"/>
  <c r="GV34" i="1"/>
  <c r="GX34" i="1" s="1"/>
  <c r="C35" i="1"/>
  <c r="D35" i="1"/>
  <c r="AC35" i="1"/>
  <c r="CQ35" i="1" s="1"/>
  <c r="P35" i="1" s="1"/>
  <c r="AE35" i="1"/>
  <c r="AF35" i="1"/>
  <c r="AG35" i="1"/>
  <c r="CU35" i="1" s="1"/>
  <c r="T35" i="1" s="1"/>
  <c r="AH35" i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 s="1"/>
  <c r="C36" i="1"/>
  <c r="D36" i="1"/>
  <c r="AC36" i="1"/>
  <c r="AE36" i="1"/>
  <c r="CS36" i="1" s="1"/>
  <c r="R36" i="1" s="1"/>
  <c r="GK36" i="1" s="1"/>
  <c r="AF36" i="1"/>
  <c r="CT36" i="1" s="1"/>
  <c r="S36" i="1" s="1"/>
  <c r="AG36" i="1"/>
  <c r="CU36" i="1" s="1"/>
  <c r="T36" i="1" s="1"/>
  <c r="AH36" i="1"/>
  <c r="AI36" i="1"/>
  <c r="CW36" i="1" s="1"/>
  <c r="V36" i="1" s="1"/>
  <c r="AJ36" i="1"/>
  <c r="CX36" i="1" s="1"/>
  <c r="W36" i="1" s="1"/>
  <c r="CV36" i="1"/>
  <c r="U36" i="1" s="1"/>
  <c r="FR36" i="1"/>
  <c r="GL36" i="1"/>
  <c r="GN36" i="1"/>
  <c r="GP36" i="1"/>
  <c r="GV36" i="1"/>
  <c r="GX36" i="1" s="1"/>
  <c r="C37" i="1"/>
  <c r="D37" i="1"/>
  <c r="AC37" i="1"/>
  <c r="AE37" i="1"/>
  <c r="AF37" i="1"/>
  <c r="AG37" i="1"/>
  <c r="CU37" i="1" s="1"/>
  <c r="T37" i="1" s="1"/>
  <c r="AH37" i="1"/>
  <c r="AI37" i="1"/>
  <c r="CW37" i="1" s="1"/>
  <c r="V37" i="1" s="1"/>
  <c r="AJ37" i="1"/>
  <c r="GX98" i="6" s="1"/>
  <c r="FR37" i="1"/>
  <c r="GL37" i="1"/>
  <c r="GN37" i="1"/>
  <c r="GP37" i="1"/>
  <c r="GV37" i="1"/>
  <c r="GX37" i="1" s="1"/>
  <c r="C38" i="1"/>
  <c r="D38" i="1"/>
  <c r="AC38" i="1"/>
  <c r="AE38" i="1"/>
  <c r="CS38" i="1" s="1"/>
  <c r="R38" i="1" s="1"/>
  <c r="GK38" i="1" s="1"/>
  <c r="AF38" i="1"/>
  <c r="CT38" i="1" s="1"/>
  <c r="S38" i="1" s="1"/>
  <c r="AG38" i="1"/>
  <c r="CU38" i="1" s="1"/>
  <c r="T38" i="1" s="1"/>
  <c r="AH38" i="1"/>
  <c r="AI38" i="1"/>
  <c r="CW38" i="1" s="1"/>
  <c r="V38" i="1" s="1"/>
  <c r="AJ38" i="1"/>
  <c r="CV38" i="1"/>
  <c r="U38" i="1" s="1"/>
  <c r="CX38" i="1"/>
  <c r="W38" i="1" s="1"/>
  <c r="FR38" i="1"/>
  <c r="GL38" i="1"/>
  <c r="GN38" i="1"/>
  <c r="GP38" i="1"/>
  <c r="GV38" i="1"/>
  <c r="GX38" i="1" s="1"/>
  <c r="C39" i="1"/>
  <c r="D39" i="1"/>
  <c r="AC39" i="1"/>
  <c r="AE39" i="1"/>
  <c r="AF39" i="1"/>
  <c r="AG39" i="1"/>
  <c r="CU39" i="1" s="1"/>
  <c r="T39" i="1" s="1"/>
  <c r="AH39" i="1"/>
  <c r="AI39" i="1"/>
  <c r="CW39" i="1" s="1"/>
  <c r="V39" i="1" s="1"/>
  <c r="AJ39" i="1"/>
  <c r="GX107" i="6" s="1"/>
  <c r="FR39" i="1"/>
  <c r="GL39" i="1"/>
  <c r="GN39" i="1"/>
  <c r="GP39" i="1"/>
  <c r="GV39" i="1"/>
  <c r="GX39" i="1" s="1"/>
  <c r="C40" i="1"/>
  <c r="D40" i="1"/>
  <c r="AC40" i="1"/>
  <c r="AE40" i="1"/>
  <c r="CS40" i="1" s="1"/>
  <c r="R40" i="1" s="1"/>
  <c r="GK40" i="1" s="1"/>
  <c r="AF40" i="1"/>
  <c r="CT40" i="1" s="1"/>
  <c r="S40" i="1" s="1"/>
  <c r="AG40" i="1"/>
  <c r="CU40" i="1" s="1"/>
  <c r="T40" i="1" s="1"/>
  <c r="AH40" i="1"/>
  <c r="AI40" i="1"/>
  <c r="CW40" i="1" s="1"/>
  <c r="V40" i="1" s="1"/>
  <c r="AJ40" i="1"/>
  <c r="CV40" i="1"/>
  <c r="U40" i="1" s="1"/>
  <c r="CX40" i="1"/>
  <c r="W40" i="1" s="1"/>
  <c r="FR40" i="1"/>
  <c r="GL40" i="1"/>
  <c r="GN40" i="1"/>
  <c r="GO40" i="1"/>
  <c r="GV40" i="1"/>
  <c r="GX40" i="1" s="1"/>
  <c r="C41" i="1"/>
  <c r="D41" i="1"/>
  <c r="AC41" i="1"/>
  <c r="AE41" i="1"/>
  <c r="AD41" i="1" s="1"/>
  <c r="AF41" i="1"/>
  <c r="AG41" i="1"/>
  <c r="CU41" i="1" s="1"/>
  <c r="T41" i="1" s="1"/>
  <c r="AH41" i="1"/>
  <c r="AI41" i="1"/>
  <c r="CW41" i="1" s="1"/>
  <c r="V41" i="1" s="1"/>
  <c r="AJ41" i="1"/>
  <c r="CX41" i="1" s="1"/>
  <c r="W41" i="1" s="1"/>
  <c r="CQ41" i="1"/>
  <c r="P41" i="1" s="1"/>
  <c r="FR41" i="1"/>
  <c r="GL41" i="1"/>
  <c r="GN41" i="1"/>
  <c r="GO41" i="1"/>
  <c r="GV41" i="1"/>
  <c r="GX41" i="1" s="1"/>
  <c r="C42" i="1"/>
  <c r="D42" i="1"/>
  <c r="AC42" i="1"/>
  <c r="AD42" i="1"/>
  <c r="CR42" i="1" s="1"/>
  <c r="Q42" i="1" s="1"/>
  <c r="AE42" i="1"/>
  <c r="AF42" i="1"/>
  <c r="CT42" i="1" s="1"/>
  <c r="S42" i="1" s="1"/>
  <c r="AG42" i="1"/>
  <c r="CU42" i="1" s="1"/>
  <c r="T42" i="1" s="1"/>
  <c r="AH42" i="1"/>
  <c r="CV42" i="1" s="1"/>
  <c r="U42" i="1" s="1"/>
  <c r="AI42" i="1"/>
  <c r="AJ42" i="1"/>
  <c r="CS42" i="1"/>
  <c r="R42" i="1" s="1"/>
  <c r="GK42" i="1" s="1"/>
  <c r="CW42" i="1"/>
  <c r="V42" i="1" s="1"/>
  <c r="CX42" i="1"/>
  <c r="W42" i="1" s="1"/>
  <c r="FR42" i="1"/>
  <c r="GL42" i="1"/>
  <c r="GN42" i="1"/>
  <c r="GO42" i="1"/>
  <c r="GV42" i="1"/>
  <c r="GX42" i="1" s="1"/>
  <c r="C43" i="1"/>
  <c r="D43" i="1"/>
  <c r="AC43" i="1"/>
  <c r="AE43" i="1"/>
  <c r="AD43" i="1" s="1"/>
  <c r="AF43" i="1"/>
  <c r="AG43" i="1"/>
  <c r="CU43" i="1" s="1"/>
  <c r="T43" i="1" s="1"/>
  <c r="AH43" i="1"/>
  <c r="AI43" i="1"/>
  <c r="CW43" i="1" s="1"/>
  <c r="V43" i="1" s="1"/>
  <c r="AJ43" i="1"/>
  <c r="CX43" i="1" s="1"/>
  <c r="W43" i="1" s="1"/>
  <c r="CQ43" i="1"/>
  <c r="P43" i="1" s="1"/>
  <c r="CS43" i="1"/>
  <c r="R43" i="1" s="1"/>
  <c r="GK43" i="1" s="1"/>
  <c r="FR43" i="1"/>
  <c r="GL43" i="1"/>
  <c r="GN43" i="1"/>
  <c r="GO43" i="1"/>
  <c r="GV43" i="1"/>
  <c r="GX43" i="1"/>
  <c r="C44" i="1"/>
  <c r="D44" i="1"/>
  <c r="AC44" i="1"/>
  <c r="AE44" i="1"/>
  <c r="AD44" i="1" s="1"/>
  <c r="CR44" i="1" s="1"/>
  <c r="Q44" i="1" s="1"/>
  <c r="AF44" i="1"/>
  <c r="AG44" i="1"/>
  <c r="AH44" i="1"/>
  <c r="CV44" i="1" s="1"/>
  <c r="U44" i="1" s="1"/>
  <c r="AI44" i="1"/>
  <c r="CW44" i="1" s="1"/>
  <c r="V44" i="1" s="1"/>
  <c r="AJ44" i="1"/>
  <c r="CX44" i="1" s="1"/>
  <c r="W44" i="1" s="1"/>
  <c r="CQ44" i="1"/>
  <c r="P44" i="1" s="1"/>
  <c r="CT44" i="1"/>
  <c r="S44" i="1" s="1"/>
  <c r="CU44" i="1"/>
  <c r="T44" i="1" s="1"/>
  <c r="FR44" i="1"/>
  <c r="GL44" i="1"/>
  <c r="GN44" i="1"/>
  <c r="GO44" i="1"/>
  <c r="GV44" i="1"/>
  <c r="GX44" i="1" s="1"/>
  <c r="C45" i="1"/>
  <c r="D45" i="1"/>
  <c r="AC45" i="1"/>
  <c r="CQ45" i="1" s="1"/>
  <c r="P45" i="1" s="1"/>
  <c r="AE45" i="1"/>
  <c r="AD45" i="1" s="1"/>
  <c r="AF45" i="1"/>
  <c r="AG45" i="1"/>
  <c r="AH45" i="1"/>
  <c r="AI45" i="1"/>
  <c r="CW45" i="1" s="1"/>
  <c r="V45" i="1" s="1"/>
  <c r="AJ45" i="1"/>
  <c r="CX45" i="1" s="1"/>
  <c r="W45" i="1" s="1"/>
  <c r="CS45" i="1"/>
  <c r="R45" i="1" s="1"/>
  <c r="GK45" i="1" s="1"/>
  <c r="CU45" i="1"/>
  <c r="T45" i="1" s="1"/>
  <c r="FR45" i="1"/>
  <c r="GL45" i="1"/>
  <c r="GN45" i="1"/>
  <c r="GO45" i="1"/>
  <c r="GV45" i="1"/>
  <c r="GX45" i="1"/>
  <c r="AC46" i="1"/>
  <c r="AE46" i="1"/>
  <c r="AD46" i="1" s="1"/>
  <c r="AF46" i="1"/>
  <c r="CT46" i="1" s="1"/>
  <c r="S46" i="1" s="1"/>
  <c r="AG46" i="1"/>
  <c r="CU46" i="1" s="1"/>
  <c r="T46" i="1" s="1"/>
  <c r="AH46" i="1"/>
  <c r="CV46" i="1" s="1"/>
  <c r="U46" i="1" s="1"/>
  <c r="AI46" i="1"/>
  <c r="AJ46" i="1"/>
  <c r="CX46" i="1" s="1"/>
  <c r="W46" i="1" s="1"/>
  <c r="CQ46" i="1"/>
  <c r="P46" i="1" s="1"/>
  <c r="CS46" i="1"/>
  <c r="R46" i="1" s="1"/>
  <c r="CW46" i="1"/>
  <c r="V46" i="1" s="1"/>
  <c r="FR46" i="1"/>
  <c r="GL46" i="1"/>
  <c r="GO46" i="1"/>
  <c r="GP46" i="1"/>
  <c r="GV46" i="1"/>
  <c r="GX46" i="1" s="1"/>
  <c r="AC47" i="1"/>
  <c r="AE47" i="1"/>
  <c r="AD47" i="1" s="1"/>
  <c r="AF47" i="1"/>
  <c r="CT47" i="1" s="1"/>
  <c r="S47" i="1" s="1"/>
  <c r="AG47" i="1"/>
  <c r="GW130" i="6" s="1"/>
  <c r="AH47" i="1"/>
  <c r="AI47" i="1"/>
  <c r="CW47" i="1" s="1"/>
  <c r="V47" i="1" s="1"/>
  <c r="AJ47" i="1"/>
  <c r="CX47" i="1" s="1"/>
  <c r="W47" i="1" s="1"/>
  <c r="CV47" i="1"/>
  <c r="U47" i="1" s="1"/>
  <c r="FR47" i="1"/>
  <c r="GL47" i="1"/>
  <c r="GO47" i="1"/>
  <c r="GP47" i="1"/>
  <c r="GV47" i="1"/>
  <c r="GX47" i="1" s="1"/>
  <c r="AC48" i="1"/>
  <c r="CQ48" i="1" s="1"/>
  <c r="P48" i="1" s="1"/>
  <c r="AE48" i="1"/>
  <c r="AD48" i="1" s="1"/>
  <c r="AF48" i="1"/>
  <c r="CT48" i="1" s="1"/>
  <c r="S48" i="1" s="1"/>
  <c r="AG48" i="1"/>
  <c r="AH48" i="1"/>
  <c r="CV48" i="1" s="1"/>
  <c r="U48" i="1" s="1"/>
  <c r="AI48" i="1"/>
  <c r="CW48" i="1" s="1"/>
  <c r="V48" i="1" s="1"/>
  <c r="AJ48" i="1"/>
  <c r="CX48" i="1" s="1"/>
  <c r="W48" i="1" s="1"/>
  <c r="CS48" i="1"/>
  <c r="R48" i="1" s="1"/>
  <c r="GK48" i="1" s="1"/>
  <c r="CU48" i="1"/>
  <c r="T48" i="1" s="1"/>
  <c r="FR48" i="1"/>
  <c r="GL48" i="1"/>
  <c r="GO48" i="1"/>
  <c r="GP48" i="1"/>
  <c r="GV48" i="1"/>
  <c r="GX48" i="1" s="1"/>
  <c r="AC49" i="1"/>
  <c r="AE49" i="1"/>
  <c r="AD49" i="1" s="1"/>
  <c r="AF49" i="1"/>
  <c r="CT49" i="1" s="1"/>
  <c r="S49" i="1" s="1"/>
  <c r="AG49" i="1"/>
  <c r="GW133" i="6" s="1"/>
  <c r="AH49" i="1"/>
  <c r="CV49" i="1" s="1"/>
  <c r="U49" i="1" s="1"/>
  <c r="AI49" i="1"/>
  <c r="AJ49" i="1"/>
  <c r="CX49" i="1" s="1"/>
  <c r="W49" i="1" s="1"/>
  <c r="CS49" i="1"/>
  <c r="R49" i="1" s="1"/>
  <c r="GK49" i="1" s="1"/>
  <c r="CW49" i="1"/>
  <c r="V49" i="1" s="1"/>
  <c r="FR49" i="1"/>
  <c r="GL49" i="1"/>
  <c r="GO49" i="1"/>
  <c r="GP49" i="1"/>
  <c r="GV49" i="1"/>
  <c r="GX49" i="1" s="1"/>
  <c r="AC50" i="1"/>
  <c r="AE50" i="1"/>
  <c r="AD50" i="1" s="1"/>
  <c r="AF50" i="1"/>
  <c r="CT50" i="1" s="1"/>
  <c r="S50" i="1" s="1"/>
  <c r="AG50" i="1"/>
  <c r="AH50" i="1"/>
  <c r="AI50" i="1"/>
  <c r="CW50" i="1" s="1"/>
  <c r="V50" i="1" s="1"/>
  <c r="AJ50" i="1"/>
  <c r="CX50" i="1" s="1"/>
  <c r="W50" i="1" s="1"/>
  <c r="CQ50" i="1"/>
  <c r="P50" i="1" s="1"/>
  <c r="CU50" i="1"/>
  <c r="T50" i="1" s="1"/>
  <c r="CV50" i="1"/>
  <c r="U50" i="1" s="1"/>
  <c r="FR50" i="1"/>
  <c r="GL50" i="1"/>
  <c r="GO50" i="1"/>
  <c r="GP50" i="1"/>
  <c r="GV50" i="1"/>
  <c r="GX50" i="1"/>
  <c r="AC51" i="1"/>
  <c r="AE51" i="1"/>
  <c r="AD51" i="1" s="1"/>
  <c r="AF51" i="1"/>
  <c r="CT51" i="1" s="1"/>
  <c r="S51" i="1" s="1"/>
  <c r="AG51" i="1"/>
  <c r="GW136" i="6" s="1"/>
  <c r="AH51" i="1"/>
  <c r="AI51" i="1"/>
  <c r="CW51" i="1" s="1"/>
  <c r="V51" i="1" s="1"/>
  <c r="AJ51" i="1"/>
  <c r="CX51" i="1" s="1"/>
  <c r="W51" i="1" s="1"/>
  <c r="CS51" i="1"/>
  <c r="R51" i="1" s="1"/>
  <c r="GK51" i="1" s="1"/>
  <c r="CV51" i="1"/>
  <c r="U51" i="1" s="1"/>
  <c r="FR51" i="1"/>
  <c r="GL51" i="1"/>
  <c r="GO51" i="1"/>
  <c r="GP51" i="1"/>
  <c r="GV51" i="1"/>
  <c r="GX51" i="1" s="1"/>
  <c r="AC52" i="1"/>
  <c r="AE52" i="1"/>
  <c r="AD52" i="1" s="1"/>
  <c r="AF52" i="1"/>
  <c r="CT52" i="1" s="1"/>
  <c r="S52" i="1" s="1"/>
  <c r="AG52" i="1"/>
  <c r="CU52" i="1" s="1"/>
  <c r="T52" i="1" s="1"/>
  <c r="AH52" i="1"/>
  <c r="AI52" i="1"/>
  <c r="AJ52" i="1"/>
  <c r="CX52" i="1" s="1"/>
  <c r="W52" i="1" s="1"/>
  <c r="CQ52" i="1"/>
  <c r="P52" i="1" s="1"/>
  <c r="CS52" i="1"/>
  <c r="R52" i="1" s="1"/>
  <c r="GK52" i="1" s="1"/>
  <c r="CV52" i="1"/>
  <c r="U52" i="1" s="1"/>
  <c r="CW52" i="1"/>
  <c r="V52" i="1" s="1"/>
  <c r="FR52" i="1"/>
  <c r="GL52" i="1"/>
  <c r="GO52" i="1"/>
  <c r="GP52" i="1"/>
  <c r="GV52" i="1"/>
  <c r="GX52" i="1" s="1"/>
  <c r="AC53" i="1"/>
  <c r="AE53" i="1"/>
  <c r="AD53" i="1" s="1"/>
  <c r="AF53" i="1"/>
  <c r="CT53" i="1" s="1"/>
  <c r="S53" i="1" s="1"/>
  <c r="AG53" i="1"/>
  <c r="GW139" i="6" s="1"/>
  <c r="AH53" i="1"/>
  <c r="CV53" i="1" s="1"/>
  <c r="U53" i="1" s="1"/>
  <c r="AI53" i="1"/>
  <c r="AJ53" i="1"/>
  <c r="CX53" i="1" s="1"/>
  <c r="W53" i="1" s="1"/>
  <c r="CU53" i="1"/>
  <c r="T53" i="1" s="1"/>
  <c r="CW53" i="1"/>
  <c r="V53" i="1" s="1"/>
  <c r="FR53" i="1"/>
  <c r="GL53" i="1"/>
  <c r="GO53" i="1"/>
  <c r="GP53" i="1"/>
  <c r="GV53" i="1"/>
  <c r="GX53" i="1"/>
  <c r="AC54" i="1"/>
  <c r="AE54" i="1"/>
  <c r="AD54" i="1" s="1"/>
  <c r="AF54" i="1"/>
  <c r="CT54" i="1" s="1"/>
  <c r="S54" i="1" s="1"/>
  <c r="AG54" i="1"/>
  <c r="CU54" i="1" s="1"/>
  <c r="T54" i="1" s="1"/>
  <c r="AH54" i="1"/>
  <c r="CV54" i="1" s="1"/>
  <c r="U54" i="1" s="1"/>
  <c r="AI54" i="1"/>
  <c r="AJ54" i="1"/>
  <c r="CX54" i="1" s="1"/>
  <c r="W54" i="1" s="1"/>
  <c r="CQ54" i="1"/>
  <c r="P54" i="1" s="1"/>
  <c r="CW54" i="1"/>
  <c r="V54" i="1" s="1"/>
  <c r="FR54" i="1"/>
  <c r="GL54" i="1"/>
  <c r="GO54" i="1"/>
  <c r="GP54" i="1"/>
  <c r="GV54" i="1"/>
  <c r="GX54" i="1"/>
  <c r="AC55" i="1"/>
  <c r="AE55" i="1"/>
  <c r="AD55" i="1" s="1"/>
  <c r="AF55" i="1"/>
  <c r="CT55" i="1" s="1"/>
  <c r="S55" i="1" s="1"/>
  <c r="AG55" i="1"/>
  <c r="GW142" i="6" s="1"/>
  <c r="AH55" i="1"/>
  <c r="AI55" i="1"/>
  <c r="CW55" i="1" s="1"/>
  <c r="V55" i="1" s="1"/>
  <c r="AJ55" i="1"/>
  <c r="CX55" i="1" s="1"/>
  <c r="W55" i="1" s="1"/>
  <c r="CV55" i="1"/>
  <c r="U55" i="1" s="1"/>
  <c r="FR55" i="1"/>
  <c r="GL55" i="1"/>
  <c r="GO55" i="1"/>
  <c r="GP55" i="1"/>
  <c r="GV55" i="1"/>
  <c r="GX55" i="1" s="1"/>
  <c r="B57" i="1"/>
  <c r="B22" i="1" s="1"/>
  <c r="C57" i="1"/>
  <c r="C22" i="1" s="1"/>
  <c r="D57" i="1"/>
  <c r="D22" i="1" s="1"/>
  <c r="F57" i="1"/>
  <c r="F22" i="1" s="1"/>
  <c r="G57" i="1"/>
  <c r="BX57" i="1"/>
  <c r="BX22" i="1" s="1"/>
  <c r="CK57" i="1"/>
  <c r="CK22" i="1" s="1"/>
  <c r="CL57" i="1"/>
  <c r="EG57" i="1"/>
  <c r="FP57" i="1"/>
  <c r="FP22" i="1" s="1"/>
  <c r="GC57" i="1"/>
  <c r="GC22" i="1" s="1"/>
  <c r="GD57" i="1"/>
  <c r="GD22" i="1" s="1"/>
  <c r="B86" i="1"/>
  <c r="B18" i="1" s="1"/>
  <c r="C86" i="1"/>
  <c r="C18" i="1" s="1"/>
  <c r="D86" i="1"/>
  <c r="D18" i="1" s="1"/>
  <c r="F86" i="1"/>
  <c r="F18" i="1" s="1"/>
  <c r="G86" i="1"/>
  <c r="G18" i="1" s="1"/>
  <c r="CU55" i="1" l="1"/>
  <c r="T55" i="1" s="1"/>
  <c r="CS53" i="1"/>
  <c r="R53" i="1" s="1"/>
  <c r="GK53" i="1" s="1"/>
  <c r="CS50" i="1"/>
  <c r="R50" i="1" s="1"/>
  <c r="GK50" i="1" s="1"/>
  <c r="CU47" i="1"/>
  <c r="T47" i="1" s="1"/>
  <c r="CS44" i="1"/>
  <c r="R44" i="1" s="1"/>
  <c r="GK44" i="1" s="1"/>
  <c r="CX39" i="1"/>
  <c r="W39" i="1" s="1"/>
  <c r="CX37" i="1"/>
  <c r="W37" i="1" s="1"/>
  <c r="AD30" i="1"/>
  <c r="CR30" i="1" s="1"/>
  <c r="Q30" i="1" s="1"/>
  <c r="GX139" i="6"/>
  <c r="GW98" i="6"/>
  <c r="EG22" i="1"/>
  <c r="DD145" i="6"/>
  <c r="CS55" i="1"/>
  <c r="R55" i="1" s="1"/>
  <c r="GK55" i="1" s="1"/>
  <c r="CU49" i="1"/>
  <c r="T49" i="1" s="1"/>
  <c r="CS47" i="1"/>
  <c r="R47" i="1" s="1"/>
  <c r="GK47" i="1" s="1"/>
  <c r="AB44" i="1"/>
  <c r="CS24" i="1"/>
  <c r="R24" i="1" s="1"/>
  <c r="GK24" i="1" s="1"/>
  <c r="GW107" i="6"/>
  <c r="GX136" i="6"/>
  <c r="G22" i="1"/>
  <c r="AC145" i="6"/>
  <c r="EG86" i="1"/>
  <c r="EU57" i="1"/>
  <c r="CS54" i="1"/>
  <c r="R54" i="1" s="1"/>
  <c r="GK54" i="1" s="1"/>
  <c r="CU51" i="1"/>
  <c r="T51" i="1" s="1"/>
  <c r="AB42" i="1"/>
  <c r="AB32" i="1"/>
  <c r="GX133" i="6"/>
  <c r="AD34" i="1"/>
  <c r="CR34" i="1" s="1"/>
  <c r="Q34" i="1" s="1"/>
  <c r="GX142" i="6"/>
  <c r="GX130" i="6"/>
  <c r="FJ145" i="6" s="1"/>
  <c r="CQ55" i="1"/>
  <c r="P55" i="1" s="1"/>
  <c r="U142" i="6" s="1"/>
  <c r="T142" i="6"/>
  <c r="H142" i="6"/>
  <c r="CQ53" i="1"/>
  <c r="P53" i="1" s="1"/>
  <c r="U139" i="6" s="1"/>
  <c r="T139" i="6"/>
  <c r="H139" i="6"/>
  <c r="CQ51" i="1"/>
  <c r="P51" i="1" s="1"/>
  <c r="U136" i="6" s="1"/>
  <c r="T136" i="6"/>
  <c r="H136" i="6"/>
  <c r="CQ49" i="1"/>
  <c r="P49" i="1" s="1"/>
  <c r="U133" i="6" s="1"/>
  <c r="H133" i="6"/>
  <c r="T133" i="6"/>
  <c r="CQ47" i="1"/>
  <c r="P47" i="1" s="1"/>
  <c r="U130" i="6" s="1"/>
  <c r="T130" i="6"/>
  <c r="H130" i="6"/>
  <c r="CT45" i="1"/>
  <c r="S45" i="1" s="1"/>
  <c r="U125" i="6" s="1"/>
  <c r="T126" i="6"/>
  <c r="T127" i="6"/>
  <c r="H126" i="6"/>
  <c r="T125" i="6"/>
  <c r="H127" i="6"/>
  <c r="H125" i="6"/>
  <c r="CV45" i="1"/>
  <c r="U45" i="1" s="1"/>
  <c r="I128" i="6" s="1"/>
  <c r="H128" i="6"/>
  <c r="CP44" i="1"/>
  <c r="O44" i="1" s="1"/>
  <c r="CV43" i="1"/>
  <c r="U43" i="1" s="1"/>
  <c r="I122" i="6" s="1"/>
  <c r="H122" i="6"/>
  <c r="CT43" i="1"/>
  <c r="S43" i="1" s="1"/>
  <c r="T120" i="6"/>
  <c r="T121" i="6"/>
  <c r="H120" i="6"/>
  <c r="T119" i="6"/>
  <c r="H121" i="6"/>
  <c r="H119" i="6"/>
  <c r="CV41" i="1"/>
  <c r="U41" i="1" s="1"/>
  <c r="I116" i="6" s="1"/>
  <c r="H116" i="6"/>
  <c r="CT41" i="1"/>
  <c r="S41" i="1" s="1"/>
  <c r="U113" i="6" s="1"/>
  <c r="H115" i="6"/>
  <c r="T114" i="6"/>
  <c r="H113" i="6"/>
  <c r="T115" i="6"/>
  <c r="H114" i="6"/>
  <c r="T113" i="6"/>
  <c r="CV39" i="1"/>
  <c r="U39" i="1" s="1"/>
  <c r="I110" i="6" s="1"/>
  <c r="H110" i="6"/>
  <c r="CQ39" i="1"/>
  <c r="P39" i="1" s="1"/>
  <c r="U107" i="6" s="1"/>
  <c r="K107" i="6" s="1"/>
  <c r="H107" i="6"/>
  <c r="T107" i="6"/>
  <c r="CT39" i="1"/>
  <c r="S39" i="1" s="1"/>
  <c r="U104" i="6" s="1"/>
  <c r="T104" i="6"/>
  <c r="T108" i="6"/>
  <c r="H104" i="6"/>
  <c r="T109" i="6"/>
  <c r="H108" i="6"/>
  <c r="H109" i="6"/>
  <c r="AD39" i="1"/>
  <c r="CR39" i="1" s="1"/>
  <c r="Q39" i="1" s="1"/>
  <c r="H106" i="6"/>
  <c r="GM106" i="6"/>
  <c r="I106" i="6" s="1"/>
  <c r="AD37" i="1"/>
  <c r="CR37" i="1" s="1"/>
  <c r="Q37" i="1" s="1"/>
  <c r="U96" i="6" s="1"/>
  <c r="K96" i="6" s="1"/>
  <c r="H97" i="6"/>
  <c r="GM97" i="6"/>
  <c r="I97" i="6" s="1"/>
  <c r="CT37" i="1"/>
  <c r="S37" i="1" s="1"/>
  <c r="U95" i="6" s="1"/>
  <c r="T95" i="6"/>
  <c r="T99" i="6"/>
  <c r="H95" i="6"/>
  <c r="H100" i="6"/>
  <c r="T100" i="6"/>
  <c r="H99" i="6"/>
  <c r="CV37" i="1"/>
  <c r="U37" i="1" s="1"/>
  <c r="I101" i="6" s="1"/>
  <c r="H101" i="6"/>
  <c r="CQ37" i="1"/>
  <c r="P37" i="1" s="1"/>
  <c r="U98" i="6" s="1"/>
  <c r="K98" i="6" s="1"/>
  <c r="H98" i="6"/>
  <c r="T98" i="6"/>
  <c r="AD35" i="1"/>
  <c r="T88" i="6" s="1"/>
  <c r="GM89" i="6"/>
  <c r="I89" i="6" s="1"/>
  <c r="H89" i="6"/>
  <c r="CT35" i="1"/>
  <c r="S35" i="1" s="1"/>
  <c r="U87" i="6" s="1"/>
  <c r="T87" i="6"/>
  <c r="H90" i="6"/>
  <c r="T90" i="6"/>
  <c r="H87" i="6"/>
  <c r="T91" i="6"/>
  <c r="H91" i="6"/>
  <c r="CV35" i="1"/>
  <c r="U35" i="1" s="1"/>
  <c r="I92" i="6" s="1"/>
  <c r="H92" i="6"/>
  <c r="CR35" i="1"/>
  <c r="Q35" i="1" s="1"/>
  <c r="U88" i="6" s="1"/>
  <c r="K88" i="6" s="1"/>
  <c r="AD33" i="1"/>
  <c r="T80" i="6" s="1"/>
  <c r="GM81" i="6"/>
  <c r="I81" i="6" s="1"/>
  <c r="H81" i="6"/>
  <c r="BZ57" i="1"/>
  <c r="BZ22" i="1" s="1"/>
  <c r="CT33" i="1"/>
  <c r="S33" i="1" s="1"/>
  <c r="U79" i="6" s="1"/>
  <c r="T79" i="6"/>
  <c r="T82" i="6"/>
  <c r="H79" i="6"/>
  <c r="T83" i="6"/>
  <c r="H82" i="6"/>
  <c r="H83" i="6"/>
  <c r="CV33" i="1"/>
  <c r="U33" i="1" s="1"/>
  <c r="I84" i="6" s="1"/>
  <c r="H84" i="6"/>
  <c r="FQ57" i="1"/>
  <c r="FQ22" i="1" s="1"/>
  <c r="CT31" i="1"/>
  <c r="S31" i="1" s="1"/>
  <c r="U71" i="6" s="1"/>
  <c r="T71" i="6"/>
  <c r="T74" i="6"/>
  <c r="H71" i="6"/>
  <c r="T75" i="6"/>
  <c r="H74" i="6"/>
  <c r="H75" i="6"/>
  <c r="AD31" i="1"/>
  <c r="T72" i="6" s="1"/>
  <c r="H73" i="6"/>
  <c r="GM73" i="6"/>
  <c r="I73" i="6" s="1"/>
  <c r="BY57" i="1"/>
  <c r="BY22" i="1" s="1"/>
  <c r="CV31" i="1"/>
  <c r="U31" i="1" s="1"/>
  <c r="I76" i="6" s="1"/>
  <c r="H76" i="6"/>
  <c r="CS31" i="1"/>
  <c r="R31" i="1" s="1"/>
  <c r="FR57" i="1"/>
  <c r="FR22" i="1" s="1"/>
  <c r="CJ57" i="1"/>
  <c r="CJ22" i="1" s="1"/>
  <c r="GB57" i="1"/>
  <c r="GB22" i="1" s="1"/>
  <c r="GM65" i="6"/>
  <c r="I65" i="6" s="1"/>
  <c r="H65" i="6"/>
  <c r="CS29" i="1"/>
  <c r="R29" i="1" s="1"/>
  <c r="K65" i="6" s="1"/>
  <c r="CV29" i="1"/>
  <c r="U29" i="1" s="1"/>
  <c r="I68" i="6" s="1"/>
  <c r="H68" i="6"/>
  <c r="AD29" i="1"/>
  <c r="T64" i="6" s="1"/>
  <c r="CT29" i="1"/>
  <c r="S29" i="1" s="1"/>
  <c r="U63" i="6" s="1"/>
  <c r="T63" i="6"/>
  <c r="T66" i="6"/>
  <c r="H63" i="6"/>
  <c r="T67" i="6"/>
  <c r="H66" i="6"/>
  <c r="H67" i="6"/>
  <c r="CT27" i="1"/>
  <c r="S27" i="1" s="1"/>
  <c r="U55" i="6" s="1"/>
  <c r="T55" i="6"/>
  <c r="T58" i="6"/>
  <c r="H55" i="6"/>
  <c r="T59" i="6"/>
  <c r="H58" i="6"/>
  <c r="H59" i="6"/>
  <c r="CV27" i="1"/>
  <c r="U27" i="1" s="1"/>
  <c r="I60" i="6" s="1"/>
  <c r="H60" i="6"/>
  <c r="AD27" i="1"/>
  <c r="H56" i="6" s="1"/>
  <c r="H57" i="6"/>
  <c r="GM57" i="6"/>
  <c r="I57" i="6" s="1"/>
  <c r="CS27" i="1"/>
  <c r="R27" i="1" s="1"/>
  <c r="CP26" i="1"/>
  <c r="O26" i="1" s="1"/>
  <c r="EB57" i="1"/>
  <c r="DO57" i="1" s="1"/>
  <c r="DM145" i="6" s="1"/>
  <c r="CT25" i="1"/>
  <c r="S25" i="1" s="1"/>
  <c r="T47" i="6"/>
  <c r="H47" i="6"/>
  <c r="H51" i="6"/>
  <c r="T50" i="6"/>
  <c r="T51" i="6"/>
  <c r="H50" i="6"/>
  <c r="AD25" i="1"/>
  <c r="CR25" i="1" s="1"/>
  <c r="Q25" i="1" s="1"/>
  <c r="H49" i="6"/>
  <c r="GM49" i="6"/>
  <c r="CV25" i="1"/>
  <c r="U25" i="1" s="1"/>
  <c r="I52" i="6" s="1"/>
  <c r="H52" i="6"/>
  <c r="CS25" i="1"/>
  <c r="R25" i="1" s="1"/>
  <c r="EA57" i="1"/>
  <c r="EA22" i="1" s="1"/>
  <c r="P73" i="1"/>
  <c r="P61" i="1"/>
  <c r="CR54" i="1"/>
  <c r="Q54" i="1" s="1"/>
  <c r="AB54" i="1"/>
  <c r="CR52" i="1"/>
  <c r="Q52" i="1" s="1"/>
  <c r="AB52" i="1"/>
  <c r="CR50" i="1"/>
  <c r="Q50" i="1" s="1"/>
  <c r="AB50" i="1"/>
  <c r="CR48" i="1"/>
  <c r="Q48" i="1" s="1"/>
  <c r="CP48" i="1" s="1"/>
  <c r="O48" i="1" s="1"/>
  <c r="AB48" i="1"/>
  <c r="CR46" i="1"/>
  <c r="Q46" i="1" s="1"/>
  <c r="CP46" i="1" s="1"/>
  <c r="O46" i="1" s="1"/>
  <c r="AB46" i="1"/>
  <c r="AH57" i="1"/>
  <c r="CL22" i="1"/>
  <c r="BC57" i="1"/>
  <c r="CY55" i="1"/>
  <c r="X55" i="1" s="1"/>
  <c r="CZ55" i="1"/>
  <c r="Y55" i="1" s="1"/>
  <c r="CY53" i="1"/>
  <c r="X53" i="1" s="1"/>
  <c r="CZ53" i="1"/>
  <c r="Y53" i="1" s="1"/>
  <c r="CY51" i="1"/>
  <c r="X51" i="1" s="1"/>
  <c r="CZ51" i="1"/>
  <c r="Y51" i="1" s="1"/>
  <c r="CY49" i="1"/>
  <c r="X49" i="1" s="1"/>
  <c r="CZ49" i="1"/>
  <c r="Y49" i="1" s="1"/>
  <c r="CY47" i="1"/>
  <c r="X47" i="1" s="1"/>
  <c r="CZ47" i="1"/>
  <c r="Y47" i="1" s="1"/>
  <c r="GK46" i="1"/>
  <c r="AE57" i="1"/>
  <c r="CY45" i="1"/>
  <c r="X45" i="1" s="1"/>
  <c r="U126" i="6" s="1"/>
  <c r="K126" i="6" s="1"/>
  <c r="CZ45" i="1"/>
  <c r="Y45" i="1" s="1"/>
  <c r="U127" i="6" s="1"/>
  <c r="K127" i="6" s="1"/>
  <c r="ET57" i="1"/>
  <c r="DX145" i="6" s="1"/>
  <c r="CR55" i="1"/>
  <c r="Q55" i="1" s="1"/>
  <c r="CP55" i="1" s="1"/>
  <c r="O55" i="1" s="1"/>
  <c r="AB55" i="1"/>
  <c r="CP54" i="1"/>
  <c r="O54" i="1" s="1"/>
  <c r="CR53" i="1"/>
  <c r="Q53" i="1" s="1"/>
  <c r="CP53" i="1" s="1"/>
  <c r="O53" i="1" s="1"/>
  <c r="AB53" i="1"/>
  <c r="CP52" i="1"/>
  <c r="O52" i="1" s="1"/>
  <c r="CR51" i="1"/>
  <c r="Q51" i="1" s="1"/>
  <c r="CP51" i="1" s="1"/>
  <c r="O51" i="1" s="1"/>
  <c r="AB51" i="1"/>
  <c r="CP50" i="1"/>
  <c r="O50" i="1" s="1"/>
  <c r="CR49" i="1"/>
  <c r="Q49" i="1" s="1"/>
  <c r="CP49" i="1" s="1"/>
  <c r="O49" i="1" s="1"/>
  <c r="AB49" i="1"/>
  <c r="CR47" i="1"/>
  <c r="Q47" i="1" s="1"/>
  <c r="CP47" i="1" s="1"/>
  <c r="O47" i="1" s="1"/>
  <c r="AB47" i="1"/>
  <c r="AI57" i="1"/>
  <c r="DY57" i="1"/>
  <c r="CR45" i="1"/>
  <c r="Q45" i="1" s="1"/>
  <c r="CP45" i="1" s="1"/>
  <c r="O45" i="1" s="1"/>
  <c r="AB45" i="1"/>
  <c r="H124" i="6" s="1"/>
  <c r="AG57" i="1"/>
  <c r="CY54" i="1"/>
  <c r="X54" i="1" s="1"/>
  <c r="CZ54" i="1"/>
  <c r="Y54" i="1" s="1"/>
  <c r="CY52" i="1"/>
  <c r="X52" i="1" s="1"/>
  <c r="CZ52" i="1"/>
  <c r="Y52" i="1" s="1"/>
  <c r="CY50" i="1"/>
  <c r="X50" i="1" s="1"/>
  <c r="CZ50" i="1"/>
  <c r="Y50" i="1" s="1"/>
  <c r="CY48" i="1"/>
  <c r="X48" i="1" s="1"/>
  <c r="CZ48" i="1"/>
  <c r="Y48" i="1" s="1"/>
  <c r="AJ57" i="1"/>
  <c r="CY46" i="1"/>
  <c r="X46" i="1" s="1"/>
  <c r="CZ46" i="1"/>
  <c r="Y46" i="1" s="1"/>
  <c r="CZ44" i="1"/>
  <c r="Y44" i="1" s="1"/>
  <c r="AF57" i="1"/>
  <c r="CY44" i="1"/>
  <c r="X44" i="1" s="1"/>
  <c r="AO57" i="1"/>
  <c r="CZ42" i="1"/>
  <c r="Y42" i="1" s="1"/>
  <c r="CY42" i="1"/>
  <c r="X42" i="1" s="1"/>
  <c r="CZ32" i="1"/>
  <c r="Y32" i="1" s="1"/>
  <c r="CY32" i="1"/>
  <c r="X32" i="1" s="1"/>
  <c r="CR41" i="1"/>
  <c r="Q41" i="1" s="1"/>
  <c r="CP41" i="1" s="1"/>
  <c r="O41" i="1" s="1"/>
  <c r="AB41" i="1"/>
  <c r="H112" i="6" s="1"/>
  <c r="CZ40" i="1"/>
  <c r="Y40" i="1" s="1"/>
  <c r="CY40" i="1"/>
  <c r="X40" i="1" s="1"/>
  <c r="CZ36" i="1"/>
  <c r="Y36" i="1" s="1"/>
  <c r="CY36" i="1"/>
  <c r="X36" i="1" s="1"/>
  <c r="CZ30" i="1"/>
  <c r="Y30" i="1" s="1"/>
  <c r="CY30" i="1"/>
  <c r="X30" i="1" s="1"/>
  <c r="AB43" i="1"/>
  <c r="H118" i="6" s="1"/>
  <c r="CZ34" i="1"/>
  <c r="Y34" i="1" s="1"/>
  <c r="CY34" i="1"/>
  <c r="X34" i="1" s="1"/>
  <c r="CP30" i="1"/>
  <c r="O30" i="1" s="1"/>
  <c r="BB57" i="1"/>
  <c r="CR43" i="1"/>
  <c r="Q43" i="1" s="1"/>
  <c r="CP43" i="1" s="1"/>
  <c r="O43" i="1" s="1"/>
  <c r="CZ38" i="1"/>
  <c r="Y38" i="1" s="1"/>
  <c r="CY38" i="1"/>
  <c r="X38" i="1" s="1"/>
  <c r="CQ42" i="1"/>
  <c r="P42" i="1" s="1"/>
  <c r="CP42" i="1" s="1"/>
  <c r="O42" i="1" s="1"/>
  <c r="CS41" i="1"/>
  <c r="R41" i="1" s="1"/>
  <c r="GK41" i="1" s="1"/>
  <c r="CQ40" i="1"/>
  <c r="P40" i="1" s="1"/>
  <c r="AD40" i="1"/>
  <c r="CR40" i="1" s="1"/>
  <c r="Q40" i="1" s="1"/>
  <c r="CS39" i="1"/>
  <c r="R39" i="1" s="1"/>
  <c r="AB39" i="1"/>
  <c r="H103" i="6" s="1"/>
  <c r="CQ38" i="1"/>
  <c r="P38" i="1" s="1"/>
  <c r="AD38" i="1"/>
  <c r="CR38" i="1" s="1"/>
  <c r="Q38" i="1" s="1"/>
  <c r="CS37" i="1"/>
  <c r="R37" i="1" s="1"/>
  <c r="AB37" i="1"/>
  <c r="H94" i="6" s="1"/>
  <c r="CQ36" i="1"/>
  <c r="P36" i="1" s="1"/>
  <c r="AD36" i="1"/>
  <c r="CR36" i="1" s="1"/>
  <c r="Q36" i="1" s="1"/>
  <c r="AD57" i="1" s="1"/>
  <c r="CS35" i="1"/>
  <c r="R35" i="1" s="1"/>
  <c r="AB35" i="1"/>
  <c r="H86" i="6" s="1"/>
  <c r="CQ34" i="1"/>
  <c r="P34" i="1" s="1"/>
  <c r="CP34" i="1" s="1"/>
  <c r="O34" i="1" s="1"/>
  <c r="CS33" i="1"/>
  <c r="R33" i="1" s="1"/>
  <c r="K81" i="6" s="1"/>
  <c r="CQ32" i="1"/>
  <c r="P32" i="1" s="1"/>
  <c r="CY28" i="1"/>
  <c r="X28" i="1" s="1"/>
  <c r="CP28" i="1"/>
  <c r="O28" i="1" s="1"/>
  <c r="CZ28" i="1"/>
  <c r="Y28" i="1" s="1"/>
  <c r="CY26" i="1"/>
  <c r="X26" i="1" s="1"/>
  <c r="CZ26" i="1"/>
  <c r="Y26" i="1" s="1"/>
  <c r="CP24" i="1"/>
  <c r="O24" i="1" s="1"/>
  <c r="CY24" i="1"/>
  <c r="X24" i="1" s="1"/>
  <c r="CZ24" i="1"/>
  <c r="Y24" i="1" s="1"/>
  <c r="AB28" i="1"/>
  <c r="AB26" i="1"/>
  <c r="AB24" i="1"/>
  <c r="FI145" i="6" l="1"/>
  <c r="AB30" i="1"/>
  <c r="EU22" i="1"/>
  <c r="DY145" i="6"/>
  <c r="EU86" i="1"/>
  <c r="I49" i="6"/>
  <c r="EY145" i="6"/>
  <c r="EG18" i="1"/>
  <c r="P90" i="1"/>
  <c r="AB34" i="1"/>
  <c r="R144" i="6"/>
  <c r="HB142" i="6"/>
  <c r="GQ142" i="6"/>
  <c r="I142" i="6"/>
  <c r="GP142" i="6"/>
  <c r="GS142" i="6"/>
  <c r="GN142" i="6"/>
  <c r="GJ142" i="6"/>
  <c r="S144" i="6"/>
  <c r="J144" i="6" s="1"/>
  <c r="K142" i="6"/>
  <c r="R141" i="6"/>
  <c r="HB139" i="6"/>
  <c r="GQ139" i="6"/>
  <c r="I139" i="6"/>
  <c r="GJ139" i="6"/>
  <c r="GP139" i="6"/>
  <c r="GN139" i="6"/>
  <c r="GS139" i="6"/>
  <c r="S141" i="6"/>
  <c r="J141" i="6" s="1"/>
  <c r="K139" i="6"/>
  <c r="R138" i="6"/>
  <c r="HB136" i="6"/>
  <c r="GQ136" i="6"/>
  <c r="I136" i="6"/>
  <c r="GP136" i="6"/>
  <c r="GN136" i="6"/>
  <c r="GS136" i="6"/>
  <c r="GJ136" i="6"/>
  <c r="S138" i="6"/>
  <c r="J138" i="6" s="1"/>
  <c r="K136" i="6"/>
  <c r="R135" i="6"/>
  <c r="HB133" i="6"/>
  <c r="GQ133" i="6"/>
  <c r="I133" i="6"/>
  <c r="GN133" i="6"/>
  <c r="GS133" i="6"/>
  <c r="GJ133" i="6"/>
  <c r="GP133" i="6"/>
  <c r="S135" i="6"/>
  <c r="J135" i="6" s="1"/>
  <c r="K133" i="6"/>
  <c r="H96" i="6"/>
  <c r="H105" i="6"/>
  <c r="R132" i="6"/>
  <c r="HB130" i="6"/>
  <c r="FN145" i="6" s="1"/>
  <c r="GQ130" i="6"/>
  <c r="I130" i="6"/>
  <c r="GP130" i="6"/>
  <c r="GN130" i="6"/>
  <c r="GS130" i="6"/>
  <c r="GJ130" i="6"/>
  <c r="S132" i="6"/>
  <c r="J132" i="6" s="1"/>
  <c r="K130" i="6"/>
  <c r="GZ127" i="6"/>
  <c r="I127" i="6"/>
  <c r="HE127" i="6"/>
  <c r="GM44" i="1"/>
  <c r="I126" i="6"/>
  <c r="HE126" i="6"/>
  <c r="GY126" i="6"/>
  <c r="R129" i="6"/>
  <c r="GJ125" i="6"/>
  <c r="I125" i="6"/>
  <c r="HE125" i="6"/>
  <c r="GK125" i="6"/>
  <c r="S129" i="6"/>
  <c r="J129" i="6" s="1"/>
  <c r="K125" i="6"/>
  <c r="CR29" i="1"/>
  <c r="Q29" i="1" s="1"/>
  <c r="U64" i="6" s="1"/>
  <c r="K64" i="6" s="1"/>
  <c r="AB33" i="1"/>
  <c r="H78" i="6" s="1"/>
  <c r="AB29" i="1"/>
  <c r="H62" i="6" s="1"/>
  <c r="CR33" i="1"/>
  <c r="Q33" i="1" s="1"/>
  <c r="CP33" i="1" s="1"/>
  <c r="O33" i="1" s="1"/>
  <c r="I120" i="6"/>
  <c r="HE120" i="6"/>
  <c r="GY120" i="6"/>
  <c r="T105" i="6"/>
  <c r="GJ105" i="6" s="1"/>
  <c r="R123" i="6"/>
  <c r="GJ119" i="6"/>
  <c r="I119" i="6"/>
  <c r="GK119" i="6"/>
  <c r="HE119" i="6"/>
  <c r="CZ43" i="1"/>
  <c r="Y43" i="1" s="1"/>
  <c r="U121" i="6" s="1"/>
  <c r="K121" i="6" s="1"/>
  <c r="U119" i="6"/>
  <c r="CY43" i="1"/>
  <c r="X43" i="1" s="1"/>
  <c r="U120" i="6" s="1"/>
  <c r="K120" i="6" s="1"/>
  <c r="AB27" i="1"/>
  <c r="H54" i="6" s="1"/>
  <c r="CY31" i="1"/>
  <c r="X31" i="1" s="1"/>
  <c r="U74" i="6" s="1"/>
  <c r="K74" i="6" s="1"/>
  <c r="GZ121" i="6"/>
  <c r="I121" i="6"/>
  <c r="HE121" i="6"/>
  <c r="U105" i="6"/>
  <c r="K105" i="6" s="1"/>
  <c r="CP39" i="1"/>
  <c r="O39" i="1" s="1"/>
  <c r="CP40" i="1"/>
  <c r="O40" i="1" s="1"/>
  <c r="GM40" i="1" s="1"/>
  <c r="CR27" i="1"/>
  <c r="Q27" i="1" s="1"/>
  <c r="U56" i="6" s="1"/>
  <c r="K56" i="6" s="1"/>
  <c r="T96" i="6"/>
  <c r="I96" i="6" s="1"/>
  <c r="GZ115" i="6"/>
  <c r="I115" i="6"/>
  <c r="HE115" i="6"/>
  <c r="K113" i="6"/>
  <c r="DU57" i="1"/>
  <c r="DU22" i="1" s="1"/>
  <c r="R117" i="6"/>
  <c r="GJ113" i="6"/>
  <c r="GK113" i="6"/>
  <c r="I113" i="6"/>
  <c r="HE113" i="6"/>
  <c r="I114" i="6"/>
  <c r="GY114" i="6"/>
  <c r="HE114" i="6"/>
  <c r="AB31" i="1"/>
  <c r="H70" i="6" s="1"/>
  <c r="CZ29" i="1"/>
  <c r="Y29" i="1" s="1"/>
  <c r="U67" i="6" s="1"/>
  <c r="K67" i="6" s="1"/>
  <c r="H88" i="6"/>
  <c r="I108" i="6"/>
  <c r="GY108" i="6"/>
  <c r="HC108" i="6"/>
  <c r="HC104" i="6"/>
  <c r="GK104" i="6"/>
  <c r="I104" i="6"/>
  <c r="GJ104" i="6"/>
  <c r="GK39" i="1"/>
  <c r="K106" i="6"/>
  <c r="H80" i="6"/>
  <c r="GZ109" i="6"/>
  <c r="HC109" i="6"/>
  <c r="I109" i="6"/>
  <c r="K104" i="6"/>
  <c r="AB25" i="1"/>
  <c r="H46" i="6" s="1"/>
  <c r="GK29" i="1"/>
  <c r="GN107" i="6"/>
  <c r="GP107" i="6"/>
  <c r="GS107" i="6"/>
  <c r="GJ107" i="6"/>
  <c r="HC107" i="6"/>
  <c r="GQ107" i="6"/>
  <c r="I107" i="6"/>
  <c r="CZ39" i="1"/>
  <c r="Y39" i="1" s="1"/>
  <c r="U109" i="6" s="1"/>
  <c r="K109" i="6" s="1"/>
  <c r="CP38" i="1"/>
  <c r="O38" i="1" s="1"/>
  <c r="GM38" i="1" s="1"/>
  <c r="CP36" i="1"/>
  <c r="O36" i="1" s="1"/>
  <c r="K95" i="6"/>
  <c r="GN98" i="6"/>
  <c r="GS98" i="6"/>
  <c r="FE145" i="6" s="1"/>
  <c r="GJ98" i="6"/>
  <c r="HC98" i="6"/>
  <c r="GQ98" i="6"/>
  <c r="FC145" i="6" s="1"/>
  <c r="I98" i="6"/>
  <c r="GP98" i="6"/>
  <c r="FB145" i="6" s="1"/>
  <c r="GK37" i="1"/>
  <c r="K97" i="6"/>
  <c r="I99" i="6"/>
  <c r="HC99" i="6"/>
  <c r="GY99" i="6"/>
  <c r="GZ100" i="6"/>
  <c r="I100" i="6"/>
  <c r="HC100" i="6"/>
  <c r="HC95" i="6"/>
  <c r="GK95" i="6"/>
  <c r="GJ95" i="6"/>
  <c r="I95" i="6"/>
  <c r="AP57" i="1"/>
  <c r="F66" i="1" s="1"/>
  <c r="G16" i="2" s="1"/>
  <c r="G18" i="2" s="1"/>
  <c r="AQ57" i="1"/>
  <c r="AQ86" i="1" s="1"/>
  <c r="CG57" i="1"/>
  <c r="CG22" i="1" s="1"/>
  <c r="CI57" i="1"/>
  <c r="EH57" i="1"/>
  <c r="CP37" i="1"/>
  <c r="O37" i="1" s="1"/>
  <c r="K87" i="6"/>
  <c r="I90" i="6"/>
  <c r="HC90" i="6"/>
  <c r="GY90" i="6"/>
  <c r="GK35" i="1"/>
  <c r="K89" i="6"/>
  <c r="GZ91" i="6"/>
  <c r="I91" i="6"/>
  <c r="HC91" i="6"/>
  <c r="R93" i="6"/>
  <c r="HC87" i="6"/>
  <c r="GK87" i="6"/>
  <c r="GJ87" i="6"/>
  <c r="I87" i="6"/>
  <c r="CP35" i="1"/>
  <c r="O35" i="1" s="1"/>
  <c r="HC88" i="6"/>
  <c r="GL88" i="6"/>
  <c r="GJ88" i="6"/>
  <c r="I88" i="6"/>
  <c r="DN57" i="1"/>
  <c r="BA57" i="1"/>
  <c r="I82" i="6"/>
  <c r="GY82" i="6"/>
  <c r="HC82" i="6"/>
  <c r="R85" i="6"/>
  <c r="HC79" i="6"/>
  <c r="GK79" i="6"/>
  <c r="GJ79" i="6"/>
  <c r="I79" i="6"/>
  <c r="GZ83" i="6"/>
  <c r="I83" i="6"/>
  <c r="HC83" i="6"/>
  <c r="K79" i="6"/>
  <c r="I80" i="6"/>
  <c r="HC80" i="6"/>
  <c r="GL80" i="6"/>
  <c r="GJ80" i="6"/>
  <c r="FY57" i="1"/>
  <c r="FY22" i="1" s="1"/>
  <c r="CY25" i="1"/>
  <c r="X25" i="1" s="1"/>
  <c r="U50" i="6" s="1"/>
  <c r="K50" i="6" s="1"/>
  <c r="H72" i="6"/>
  <c r="H64" i="6"/>
  <c r="GA57" i="1"/>
  <c r="GA22" i="1" s="1"/>
  <c r="EI57" i="1"/>
  <c r="CZ27" i="1"/>
  <c r="Y27" i="1" s="1"/>
  <c r="U59" i="6" s="1"/>
  <c r="K59" i="6" s="1"/>
  <c r="CR31" i="1"/>
  <c r="Q31" i="1" s="1"/>
  <c r="CP31" i="1" s="1"/>
  <c r="O31" i="1" s="1"/>
  <c r="I74" i="6"/>
  <c r="HC74" i="6"/>
  <c r="GY74" i="6"/>
  <c r="GK31" i="1"/>
  <c r="K73" i="6"/>
  <c r="R77" i="6"/>
  <c r="HC71" i="6"/>
  <c r="I71" i="6"/>
  <c r="GK71" i="6"/>
  <c r="GJ71" i="6"/>
  <c r="GZ75" i="6"/>
  <c r="HC75" i="6"/>
  <c r="I75" i="6"/>
  <c r="K71" i="6"/>
  <c r="CZ31" i="1"/>
  <c r="Y31" i="1" s="1"/>
  <c r="HC72" i="6"/>
  <c r="GL72" i="6"/>
  <c r="GJ72" i="6"/>
  <c r="I72" i="6"/>
  <c r="ES57" i="1"/>
  <c r="CY29" i="1"/>
  <c r="X29" i="1" s="1"/>
  <c r="U66" i="6" s="1"/>
  <c r="K66" i="6" s="1"/>
  <c r="CP29" i="1"/>
  <c r="O29" i="1" s="1"/>
  <c r="T56" i="6"/>
  <c r="HC56" i="6" s="1"/>
  <c r="R69" i="6"/>
  <c r="HC63" i="6"/>
  <c r="GJ63" i="6"/>
  <c r="GK63" i="6"/>
  <c r="I63" i="6"/>
  <c r="AL57" i="1"/>
  <c r="AL22" i="1" s="1"/>
  <c r="GZ67" i="6"/>
  <c r="I67" i="6"/>
  <c r="HC67" i="6"/>
  <c r="S69" i="6"/>
  <c r="J69" i="6" s="1"/>
  <c r="K63" i="6"/>
  <c r="I66" i="6"/>
  <c r="HC66" i="6"/>
  <c r="GY66" i="6"/>
  <c r="HC64" i="6"/>
  <c r="GL64" i="6"/>
  <c r="GJ64" i="6"/>
  <c r="I64" i="6"/>
  <c r="EB22" i="1"/>
  <c r="CP27" i="1"/>
  <c r="O27" i="1" s="1"/>
  <c r="AK57" i="1"/>
  <c r="AK22" i="1" s="1"/>
  <c r="GO26" i="1"/>
  <c r="I58" i="6"/>
  <c r="GY58" i="6"/>
  <c r="HC58" i="6"/>
  <c r="DZ57" i="1"/>
  <c r="DZ22" i="1" s="1"/>
  <c r="GK55" i="6"/>
  <c r="HC55" i="6"/>
  <c r="GJ55" i="6"/>
  <c r="I55" i="6"/>
  <c r="H48" i="6"/>
  <c r="GK27" i="1"/>
  <c r="K57" i="6"/>
  <c r="GZ59" i="6"/>
  <c r="I59" i="6"/>
  <c r="HC59" i="6"/>
  <c r="K55" i="6"/>
  <c r="CY27" i="1"/>
  <c r="X27" i="1" s="1"/>
  <c r="GM26" i="1"/>
  <c r="T48" i="6"/>
  <c r="GL48" i="6" s="1"/>
  <c r="U48" i="6"/>
  <c r="K48" i="6" s="1"/>
  <c r="CP25" i="1"/>
  <c r="O25" i="1" s="1"/>
  <c r="GZ51" i="6"/>
  <c r="I51" i="6"/>
  <c r="HC51" i="6"/>
  <c r="HC47" i="6"/>
  <c r="GK47" i="6"/>
  <c r="EW145" i="6" s="1"/>
  <c r="GJ47" i="6"/>
  <c r="I47" i="6"/>
  <c r="GK25" i="1"/>
  <c r="K49" i="6"/>
  <c r="I50" i="6"/>
  <c r="GY50" i="6"/>
  <c r="FK145" i="6" s="1"/>
  <c r="H153" i="6" s="1"/>
  <c r="HC50" i="6"/>
  <c r="U47" i="6"/>
  <c r="DX57" i="1"/>
  <c r="CZ25" i="1"/>
  <c r="Y25" i="1" s="1"/>
  <c r="GM51" i="1"/>
  <c r="GN51" i="1"/>
  <c r="GP45" i="1"/>
  <c r="GM45" i="1"/>
  <c r="GM49" i="1"/>
  <c r="GN49" i="1"/>
  <c r="GM47" i="1"/>
  <c r="GN47" i="1"/>
  <c r="GM55" i="1"/>
  <c r="GN55" i="1"/>
  <c r="GM53" i="1"/>
  <c r="GN53" i="1"/>
  <c r="GM36" i="1"/>
  <c r="GO36" i="1"/>
  <c r="GO24" i="1"/>
  <c r="GM24" i="1"/>
  <c r="CP32" i="1"/>
  <c r="O32" i="1" s="1"/>
  <c r="AC57" i="1"/>
  <c r="GM42" i="1"/>
  <c r="GP42" i="1"/>
  <c r="CY35" i="1"/>
  <c r="X35" i="1" s="1"/>
  <c r="U90" i="6" s="1"/>
  <c r="K90" i="6" s="1"/>
  <c r="CY37" i="1"/>
  <c r="X37" i="1" s="1"/>
  <c r="U99" i="6" s="1"/>
  <c r="K99" i="6" s="1"/>
  <c r="GM52" i="1"/>
  <c r="GN52" i="1"/>
  <c r="ET22" i="1"/>
  <c r="P70" i="1"/>
  <c r="ET86" i="1"/>
  <c r="GK33" i="1"/>
  <c r="DW57" i="1"/>
  <c r="AD22" i="1"/>
  <c r="Q57" i="1"/>
  <c r="CZ33" i="1"/>
  <c r="Y33" i="1" s="1"/>
  <c r="U83" i="6" s="1"/>
  <c r="K83" i="6" s="1"/>
  <c r="BB22" i="1"/>
  <c r="F70" i="1"/>
  <c r="BB86" i="1"/>
  <c r="AB38" i="1"/>
  <c r="AB40" i="1"/>
  <c r="DN22" i="1"/>
  <c r="DY22" i="1"/>
  <c r="DL57" i="1"/>
  <c r="DL145" i="6" s="1"/>
  <c r="GM50" i="1"/>
  <c r="GN50" i="1"/>
  <c r="GP44" i="1"/>
  <c r="AE22" i="1"/>
  <c r="R57" i="1"/>
  <c r="BC22" i="1"/>
  <c r="BC86" i="1"/>
  <c r="F73" i="1"/>
  <c r="GM34" i="1"/>
  <c r="GO34" i="1"/>
  <c r="CY33" i="1"/>
  <c r="X33" i="1" s="1"/>
  <c r="GM30" i="1"/>
  <c r="GO30" i="1"/>
  <c r="CI22" i="1"/>
  <c r="AZ57" i="1"/>
  <c r="AB36" i="1"/>
  <c r="CZ41" i="1"/>
  <c r="Y41" i="1" s="1"/>
  <c r="U115" i="6" s="1"/>
  <c r="K115" i="6" s="1"/>
  <c r="AF22" i="1"/>
  <c r="S57" i="1"/>
  <c r="AJ22" i="1"/>
  <c r="W57" i="1"/>
  <c r="AG22" i="1"/>
  <c r="T57" i="1"/>
  <c r="GM46" i="1"/>
  <c r="GN46" i="1"/>
  <c r="CB57" i="1" s="1"/>
  <c r="GM48" i="1"/>
  <c r="GN48" i="1"/>
  <c r="AH22" i="1"/>
  <c r="U57" i="1"/>
  <c r="DO22" i="1"/>
  <c r="DO86" i="1"/>
  <c r="P81" i="1"/>
  <c r="GO28" i="1"/>
  <c r="GM28" i="1"/>
  <c r="CZ35" i="1"/>
  <c r="Y35" i="1" s="1"/>
  <c r="U91" i="6" s="1"/>
  <c r="K91" i="6" s="1"/>
  <c r="CY39" i="1"/>
  <c r="X39" i="1" s="1"/>
  <c r="CZ37" i="1"/>
  <c r="Y37" i="1" s="1"/>
  <c r="U100" i="6" s="1"/>
  <c r="K100" i="6" s="1"/>
  <c r="CY41" i="1"/>
  <c r="X41" i="1" s="1"/>
  <c r="U114" i="6" s="1"/>
  <c r="K114" i="6" s="1"/>
  <c r="AO22" i="1"/>
  <c r="F61" i="1"/>
  <c r="AO86" i="1"/>
  <c r="BA22" i="1"/>
  <c r="F77" i="1"/>
  <c r="BA86" i="1"/>
  <c r="AI22" i="1"/>
  <c r="V57" i="1"/>
  <c r="GM54" i="1"/>
  <c r="GN54" i="1"/>
  <c r="EZ145" i="6" l="1"/>
  <c r="H151" i="6" s="1"/>
  <c r="FQ145" i="6"/>
  <c r="H160" i="6" s="1"/>
  <c r="P77" i="1"/>
  <c r="DW145" i="6"/>
  <c r="DN86" i="1"/>
  <c r="EU145" i="6"/>
  <c r="CX145" i="6"/>
  <c r="H157" i="6"/>
  <c r="H149" i="6"/>
  <c r="I40" i="6"/>
  <c r="FL145" i="6"/>
  <c r="H154" i="6" s="1"/>
  <c r="P67" i="1"/>
  <c r="DJ145" i="6"/>
  <c r="EH22" i="1"/>
  <c r="DS145" i="6"/>
  <c r="J159" i="6" s="1"/>
  <c r="DI145" i="6"/>
  <c r="EU18" i="1"/>
  <c r="P102" i="1"/>
  <c r="H144" i="6"/>
  <c r="HA144" i="6"/>
  <c r="U80" i="6"/>
  <c r="K80" i="6" s="1"/>
  <c r="R102" i="6"/>
  <c r="HA141" i="6"/>
  <c r="H141" i="6"/>
  <c r="HA138" i="6"/>
  <c r="H138" i="6"/>
  <c r="GM43" i="1"/>
  <c r="GO38" i="1"/>
  <c r="AQ22" i="1"/>
  <c r="GL105" i="6"/>
  <c r="GJ96" i="6"/>
  <c r="HA135" i="6"/>
  <c r="H135" i="6"/>
  <c r="DH57" i="1"/>
  <c r="FW57" i="1"/>
  <c r="FW22" i="1" s="1"/>
  <c r="P66" i="1"/>
  <c r="V16" i="2" s="1"/>
  <c r="V18" i="2" s="1"/>
  <c r="GL96" i="6"/>
  <c r="HA132" i="6"/>
  <c r="H132" i="6"/>
  <c r="HC96" i="6"/>
  <c r="HA129" i="6"/>
  <c r="H129" i="6"/>
  <c r="AP22" i="1"/>
  <c r="R61" i="6"/>
  <c r="H61" i="6" s="1"/>
  <c r="HC105" i="6"/>
  <c r="S123" i="6"/>
  <c r="J123" i="6" s="1"/>
  <c r="K119" i="6"/>
  <c r="AB57" i="1"/>
  <c r="O57" i="1" s="1"/>
  <c r="GP43" i="1"/>
  <c r="GP40" i="1"/>
  <c r="CD57" i="1" s="1"/>
  <c r="AU57" i="1" s="1"/>
  <c r="ER57" i="1"/>
  <c r="P80" i="1"/>
  <c r="F67" i="1"/>
  <c r="I105" i="6"/>
  <c r="R111" i="6"/>
  <c r="H111" i="6" s="1"/>
  <c r="HA123" i="6"/>
  <c r="H123" i="6"/>
  <c r="GM29" i="1"/>
  <c r="FZ57" i="1"/>
  <c r="FZ22" i="1" s="1"/>
  <c r="DV57" i="1"/>
  <c r="DI57" i="1" s="1"/>
  <c r="DA145" i="6" s="1"/>
  <c r="J150" i="6" s="1"/>
  <c r="GO29" i="1"/>
  <c r="U72" i="6"/>
  <c r="K72" i="6" s="1"/>
  <c r="FX57" i="1"/>
  <c r="FX22" i="1" s="1"/>
  <c r="EH86" i="1"/>
  <c r="P95" i="1" s="1"/>
  <c r="AP86" i="1"/>
  <c r="I56" i="6"/>
  <c r="S117" i="6"/>
  <c r="J117" i="6" s="1"/>
  <c r="GJ56" i="6"/>
  <c r="H117" i="6"/>
  <c r="HA117" i="6"/>
  <c r="GP41" i="1"/>
  <c r="FV57" i="1" s="1"/>
  <c r="FV22" i="1" s="1"/>
  <c r="GL56" i="6"/>
  <c r="EX145" i="6" s="1"/>
  <c r="H150" i="6" s="1"/>
  <c r="GM39" i="1"/>
  <c r="U108" i="6"/>
  <c r="HA102" i="6"/>
  <c r="H102" i="6"/>
  <c r="S102" i="6"/>
  <c r="J102" i="6" s="1"/>
  <c r="AX57" i="1"/>
  <c r="F64" i="1" s="1"/>
  <c r="EI22" i="1"/>
  <c r="EI86" i="1"/>
  <c r="EI18" i="1" s="1"/>
  <c r="EP57" i="1"/>
  <c r="DG145" i="6" s="1"/>
  <c r="GO37" i="1"/>
  <c r="HA93" i="6"/>
  <c r="H93" i="6"/>
  <c r="S93" i="6"/>
  <c r="J93" i="6" s="1"/>
  <c r="GO35" i="1"/>
  <c r="GM35" i="1"/>
  <c r="ES86" i="1"/>
  <c r="P106" i="1" s="1"/>
  <c r="GO33" i="1"/>
  <c r="U82" i="6"/>
  <c r="K82" i="6" s="1"/>
  <c r="HA85" i="6"/>
  <c r="H85" i="6"/>
  <c r="ES22" i="1"/>
  <c r="GM31" i="1"/>
  <c r="HA77" i="6"/>
  <c r="H77" i="6"/>
  <c r="GO31" i="1"/>
  <c r="U75" i="6"/>
  <c r="K75" i="6" s="1"/>
  <c r="I48" i="6"/>
  <c r="DT57" i="1"/>
  <c r="DG57" i="1" s="1"/>
  <c r="CY145" i="6" s="1"/>
  <c r="J147" i="6" s="1"/>
  <c r="Y57" i="1"/>
  <c r="Y86" i="1" s="1"/>
  <c r="HC48" i="6"/>
  <c r="FO145" i="6" s="1"/>
  <c r="GJ48" i="6"/>
  <c r="EV145" i="6" s="1"/>
  <c r="H147" i="6" s="1"/>
  <c r="HA69" i="6"/>
  <c r="H69" i="6"/>
  <c r="X57" i="1"/>
  <c r="X86" i="1" s="1"/>
  <c r="R53" i="6"/>
  <c r="DM57" i="1"/>
  <c r="GM27" i="1"/>
  <c r="U58" i="6"/>
  <c r="GO27" i="1"/>
  <c r="EC57" i="1"/>
  <c r="EC22" i="1" s="1"/>
  <c r="GM25" i="1"/>
  <c r="GO25" i="1"/>
  <c r="U51" i="6"/>
  <c r="K51" i="6" s="1"/>
  <c r="DK57" i="1"/>
  <c r="CZ145" i="6" s="1"/>
  <c r="DX22" i="1"/>
  <c r="K47" i="6"/>
  <c r="W22" i="1"/>
  <c r="F81" i="1"/>
  <c r="W86" i="1"/>
  <c r="R22" i="1"/>
  <c r="F71" i="1"/>
  <c r="R86" i="1"/>
  <c r="AQ18" i="1"/>
  <c r="F96" i="1"/>
  <c r="ET18" i="1"/>
  <c r="P99" i="1"/>
  <c r="ED57" i="1"/>
  <c r="AC22" i="1"/>
  <c r="CE57" i="1"/>
  <c r="P57" i="1"/>
  <c r="CF57" i="1"/>
  <c r="CH57" i="1"/>
  <c r="GO39" i="1"/>
  <c r="T22" i="1"/>
  <c r="F78" i="1"/>
  <c r="T86" i="1"/>
  <c r="S22" i="1"/>
  <c r="F72" i="1"/>
  <c r="J16" i="2" s="1"/>
  <c r="J18" i="2" s="1"/>
  <c r="S86" i="1"/>
  <c r="AZ22" i="1"/>
  <c r="F68" i="1"/>
  <c r="AZ86" i="1"/>
  <c r="GM41" i="1"/>
  <c r="BC18" i="1"/>
  <c r="F102" i="1"/>
  <c r="GM32" i="1"/>
  <c r="CA57" i="1" s="1"/>
  <c r="GO32" i="1"/>
  <c r="CB22" i="1"/>
  <c r="AS57" i="1"/>
  <c r="BA18" i="1"/>
  <c r="F106" i="1"/>
  <c r="DL22" i="1"/>
  <c r="P78" i="1"/>
  <c r="DL86" i="1"/>
  <c r="DH86" i="1"/>
  <c r="V22" i="1"/>
  <c r="F80" i="1"/>
  <c r="V86" i="1"/>
  <c r="GM33" i="1"/>
  <c r="GM37" i="1"/>
  <c r="DO18" i="1"/>
  <c r="P110" i="1"/>
  <c r="ER86" i="1"/>
  <c r="BB18" i="1"/>
  <c r="F99" i="1"/>
  <c r="Q22" i="1"/>
  <c r="Q86" i="1"/>
  <c r="F69" i="1"/>
  <c r="FT57" i="1"/>
  <c r="EN57" i="1"/>
  <c r="DE145" i="6" s="1"/>
  <c r="AO18" i="1"/>
  <c r="F90" i="1"/>
  <c r="DN18" i="1"/>
  <c r="P109" i="1"/>
  <c r="U22" i="1"/>
  <c r="U86" i="1"/>
  <c r="F79" i="1"/>
  <c r="DW22" i="1"/>
  <c r="DJ57" i="1"/>
  <c r="DB145" i="6" s="1"/>
  <c r="AP18" i="1"/>
  <c r="F95" i="1"/>
  <c r="H158" i="6" l="1"/>
  <c r="FR145" i="6"/>
  <c r="P79" i="1"/>
  <c r="ET145" i="6"/>
  <c r="I39" i="6" s="1"/>
  <c r="CW145" i="6"/>
  <c r="J39" i="6" s="1"/>
  <c r="H53" i="6"/>
  <c r="P145" i="6"/>
  <c r="ER22" i="1"/>
  <c r="DK145" i="6"/>
  <c r="J149" i="6"/>
  <c r="J40" i="6"/>
  <c r="DH22" i="1"/>
  <c r="DC145" i="6"/>
  <c r="J151" i="6" s="1"/>
  <c r="P60" i="1"/>
  <c r="AB22" i="1"/>
  <c r="HA61" i="6"/>
  <c r="DV22" i="1"/>
  <c r="CC57" i="1"/>
  <c r="EH18" i="1"/>
  <c r="AX22" i="1"/>
  <c r="HA53" i="6"/>
  <c r="CD22" i="1"/>
  <c r="HA111" i="6"/>
  <c r="P68" i="1"/>
  <c r="EO57" i="1"/>
  <c r="EQ57" i="1"/>
  <c r="DH145" i="6" s="1"/>
  <c r="ES18" i="1"/>
  <c r="EM57" i="1"/>
  <c r="K108" i="6"/>
  <c r="S111" i="6"/>
  <c r="J111" i="6" s="1"/>
  <c r="Y22" i="1"/>
  <c r="AX86" i="1"/>
  <c r="AX18" i="1" s="1"/>
  <c r="P96" i="1"/>
  <c r="EP86" i="1"/>
  <c r="EP22" i="1"/>
  <c r="P64" i="1"/>
  <c r="F82" i="1"/>
  <c r="X22" i="1"/>
  <c r="S85" i="6"/>
  <c r="J85" i="6" s="1"/>
  <c r="DT22" i="1"/>
  <c r="FU57" i="1"/>
  <c r="FU22" i="1" s="1"/>
  <c r="F83" i="1"/>
  <c r="FS57" i="1"/>
  <c r="FS22" i="1" s="1"/>
  <c r="S77" i="6"/>
  <c r="J77" i="6" s="1"/>
  <c r="DM22" i="1"/>
  <c r="DM86" i="1"/>
  <c r="DM18" i="1" s="1"/>
  <c r="K58" i="6"/>
  <c r="S61" i="6"/>
  <c r="J61" i="6" s="1"/>
  <c r="DP57" i="1"/>
  <c r="S53" i="6"/>
  <c r="DK22" i="1"/>
  <c r="P72" i="1"/>
  <c r="Y16" i="2" s="1"/>
  <c r="Y18" i="2" s="1"/>
  <c r="DK86" i="1"/>
  <c r="DG22" i="1"/>
  <c r="DG86" i="1"/>
  <c r="P59" i="1"/>
  <c r="CA22" i="1"/>
  <c r="AR57" i="1"/>
  <c r="G8" i="1" s="1"/>
  <c r="DH18" i="1"/>
  <c r="P89" i="1"/>
  <c r="S18" i="1"/>
  <c r="F101" i="1"/>
  <c r="CF22" i="1"/>
  <c r="AW57" i="1"/>
  <c r="ED22" i="1"/>
  <c r="DQ57" i="1"/>
  <c r="DO145" i="6" s="1"/>
  <c r="J154" i="6" s="1"/>
  <c r="W18" i="1"/>
  <c r="F110" i="1"/>
  <c r="V18" i="1"/>
  <c r="F109" i="1"/>
  <c r="AU22" i="1"/>
  <c r="F76" i="1"/>
  <c r="H16" i="2" s="1"/>
  <c r="H18" i="2" s="1"/>
  <c r="AU86" i="1"/>
  <c r="T18" i="1"/>
  <c r="F107" i="1"/>
  <c r="X18" i="1"/>
  <c r="F111" i="1"/>
  <c r="O22" i="1"/>
  <c r="F59" i="1"/>
  <c r="O86" i="1"/>
  <c r="DL18" i="1"/>
  <c r="P107" i="1"/>
  <c r="AZ18" i="1"/>
  <c r="F97" i="1"/>
  <c r="EO22" i="1"/>
  <c r="P22" i="1"/>
  <c r="F60" i="1"/>
  <c r="P86" i="1"/>
  <c r="R18" i="1"/>
  <c r="F100" i="1"/>
  <c r="CC22" i="1"/>
  <c r="AT57" i="1"/>
  <c r="U18" i="1"/>
  <c r="F108" i="1"/>
  <c r="DI22" i="1"/>
  <c r="P69" i="1"/>
  <c r="DI86" i="1"/>
  <c r="EN22" i="1"/>
  <c r="P62" i="1"/>
  <c r="EN86" i="1"/>
  <c r="Y18" i="1"/>
  <c r="F112" i="1"/>
  <c r="AS22" i="1"/>
  <c r="F74" i="1"/>
  <c r="E16" i="2" s="1"/>
  <c r="AS86" i="1"/>
  <c r="DJ22" i="1"/>
  <c r="DJ86" i="1"/>
  <c r="P71" i="1"/>
  <c r="Q18" i="1"/>
  <c r="F98" i="1"/>
  <c r="ER18" i="1"/>
  <c r="P97" i="1"/>
  <c r="CE22" i="1"/>
  <c r="AV57" i="1"/>
  <c r="FT22" i="1"/>
  <c r="EK57" i="1"/>
  <c r="EQ22" i="1"/>
  <c r="EQ86" i="1"/>
  <c r="P65" i="1"/>
  <c r="CH22" i="1"/>
  <c r="AY57" i="1"/>
  <c r="DQ145" i="6" l="1"/>
  <c r="J157" i="6" s="1"/>
  <c r="EM86" i="1"/>
  <c r="DT145" i="6"/>
  <c r="J160" i="6" s="1"/>
  <c r="J53" i="6"/>
  <c r="Q145" i="6"/>
  <c r="P82" i="1"/>
  <c r="DN145" i="6"/>
  <c r="J153" i="6" s="1"/>
  <c r="EO86" i="1"/>
  <c r="EO18" i="1" s="1"/>
  <c r="DF145" i="6"/>
  <c r="FM145" i="6"/>
  <c r="P76" i="1"/>
  <c r="W16" i="2" s="1"/>
  <c r="W18" i="2" s="1"/>
  <c r="EM22" i="1"/>
  <c r="P63" i="1"/>
  <c r="F93" i="1"/>
  <c r="EP18" i="1"/>
  <c r="P93" i="1"/>
  <c r="DP22" i="1"/>
  <c r="EL57" i="1"/>
  <c r="EJ57" i="1"/>
  <c r="P108" i="1"/>
  <c r="DP86" i="1"/>
  <c r="P111" i="1" s="1"/>
  <c r="DK18" i="1"/>
  <c r="P101" i="1"/>
  <c r="EQ18" i="1"/>
  <c r="P94" i="1"/>
  <c r="AY22" i="1"/>
  <c r="AY86" i="1"/>
  <c r="F65" i="1"/>
  <c r="E18" i="2"/>
  <c r="EN18" i="1"/>
  <c r="P91" i="1"/>
  <c r="AT22" i="1"/>
  <c r="F75" i="1"/>
  <c r="F16" i="2" s="1"/>
  <c r="F18" i="2" s="1"/>
  <c r="AT86" i="1"/>
  <c r="P18" i="1"/>
  <c r="F89" i="1"/>
  <c r="P92" i="1"/>
  <c r="EK22" i="1"/>
  <c r="P74" i="1"/>
  <c r="T16" i="2" s="1"/>
  <c r="EK86" i="1"/>
  <c r="DJ18" i="1"/>
  <c r="P100" i="1"/>
  <c r="AU18" i="1"/>
  <c r="F105" i="1"/>
  <c r="AW22" i="1"/>
  <c r="F63" i="1"/>
  <c r="AW86" i="1"/>
  <c r="AV22" i="1"/>
  <c r="F62" i="1"/>
  <c r="AV86" i="1"/>
  <c r="O18" i="1"/>
  <c r="F88" i="1"/>
  <c r="DG18" i="1"/>
  <c r="P88" i="1"/>
  <c r="EM18" i="1"/>
  <c r="P105" i="1"/>
  <c r="AS18" i="1"/>
  <c r="F103" i="1"/>
  <c r="DI18" i="1"/>
  <c r="P98" i="1"/>
  <c r="DQ22" i="1"/>
  <c r="P83" i="1"/>
  <c r="DQ86" i="1"/>
  <c r="AR22" i="1"/>
  <c r="F84" i="1"/>
  <c r="AR86" i="1"/>
  <c r="P84" i="1" l="1"/>
  <c r="DP145" i="6"/>
  <c r="P75" i="1"/>
  <c r="U16" i="2" s="1"/>
  <c r="U18" i="2" s="1"/>
  <c r="DR145" i="6"/>
  <c r="J158" i="6" s="1"/>
  <c r="H155" i="6"/>
  <c r="H162" i="6" s="1"/>
  <c r="I38" i="6" s="1"/>
  <c r="H145" i="6"/>
  <c r="DU145" i="6"/>
  <c r="DP18" i="1"/>
  <c r="EL86" i="1"/>
  <c r="P104" i="1" s="1"/>
  <c r="EL22" i="1"/>
  <c r="EJ22" i="1"/>
  <c r="EJ86" i="1"/>
  <c r="EJ18" i="1" s="1"/>
  <c r="AV18" i="1"/>
  <c r="F91" i="1"/>
  <c r="AT18" i="1"/>
  <c r="F104" i="1"/>
  <c r="AY18" i="1"/>
  <c r="F94" i="1"/>
  <c r="AR18" i="1"/>
  <c r="F113" i="1"/>
  <c r="EK18" i="1"/>
  <c r="P103" i="1"/>
  <c r="DQ18" i="1"/>
  <c r="P112" i="1"/>
  <c r="AW18" i="1"/>
  <c r="F92" i="1"/>
  <c r="X16" i="2"/>
  <c r="X18" i="2" s="1"/>
  <c r="T18" i="2"/>
  <c r="I16" i="2"/>
  <c r="I18" i="2" s="1"/>
  <c r="J155" i="6" l="1"/>
  <c r="J162" i="6" s="1"/>
  <c r="J145" i="6"/>
  <c r="EL18" i="1"/>
  <c r="P113" i="1"/>
  <c r="J38" i="6" l="1"/>
  <c r="J163" i="6"/>
  <c r="J164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B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E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B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E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B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E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B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E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B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E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E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E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E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C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D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  <comment ref="B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Должность</t>
        </r>
      </text>
    </comment>
    <comment ref="E4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Сдал -&gt; Ф.И.О.</t>
        </r>
      </text>
    </comment>
    <comment ref="B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Должность</t>
        </r>
      </text>
    </comment>
    <comment ref="E4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Принял -&gt; Ф.И.О.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<sst xmlns="http://schemas.openxmlformats.org/spreadsheetml/2006/main" count="3825" uniqueCount="402">
  <si>
    <t>Smeta.RU  (495) 974-1589</t>
  </si>
  <si>
    <t>_PS_</t>
  </si>
  <si>
    <t>Smeta.RU</t>
  </si>
  <si>
    <t/>
  </si>
  <si>
    <t>Техническое перевооружение ТП,РП. Замена оборудования РУ 6/10 кВ. КСО 310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</si>
  <si>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</si>
  <si>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</si>
  <si>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</si>
  <si>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</si>
  <si>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</si>
  <si>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</si>
  <si>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</si>
  <si>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</si>
  <si>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м08-01-084-04</t>
  </si>
  <si>
    <t>Камера сборных распределительных устройств с выключателем нагрузки (демонтаж)</t>
  </si>
  <si>
    <t>ШТ</t>
  </si>
  <si>
    <t>ФЕРм-2001, м08-01-084-04,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</si>
  <si>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</si>
  <si>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</si>
  <si>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</si>
  <si>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</si>
  <si>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</si>
  <si>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</si>
  <si>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</si>
  <si>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</si>
  <si>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</si>
  <si>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</si>
  <si>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м08-01-017-08</t>
  </si>
  <si>
    <t>Изолятор опорный напряжением 35 кВ</t>
  </si>
  <si>
    <t>ФЕРм-2001, м08-01-017-08, приказ Минстроя России №1039/пр от 30.12.2016г.</t>
  </si>
  <si>
    <t>3</t>
  </si>
  <si>
    <t>м08-01-072-01</t>
  </si>
  <si>
    <t>Шина ответвительная - одна полоса в фазе, медная или алюминиевая сечением до 250 мм2</t>
  </si>
  <si>
    <t>100 м</t>
  </si>
  <si>
    <t>ФЕРм-2001, м08-01-072-01, приказ Минстроя России №1039/пр от 30.12.2016г.</t>
  </si>
  <si>
    <t>4</t>
  </si>
  <si>
    <t>м08-02-472-06</t>
  </si>
  <si>
    <t>Проводник заземляющий открыто по строительным основаниям из полосовой стали сечением 100 мм2</t>
  </si>
  <si>
    <t>ФЕРм-2001, м08-02-472-06, приказ Минстроя России №1039/пр от 30.12.2016г.</t>
  </si>
  <si>
    <t>5</t>
  </si>
  <si>
    <t>6</t>
  </si>
  <si>
    <t>7</t>
  </si>
  <si>
    <t>8</t>
  </si>
  <si>
    <t>9</t>
  </si>
  <si>
    <t>п01-03-008-05</t>
  </si>
  <si>
    <t>Выключатель автоматический с электромагнитным дутьем или вакуумный и элегазовый напряжением до 11 кВ</t>
  </si>
  <si>
    <t>ФЕРп-2001, п01-03-008-05,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</si>
  <si>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</si>
  <si>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</si>
  <si>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</si>
  <si>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10</t>
  </si>
  <si>
    <t>п01-03-005-01</t>
  </si>
  <si>
    <t>Разъединитель трехполюсный напряжением до 20 кВ</t>
  </si>
  <si>
    <t>ФЕРп-2001, п01-03-005-01, приказ Минстроя России №1039/пр от 30.12.2016г.</t>
  </si>
  <si>
    <t>11</t>
  </si>
  <si>
    <t>п01-12-020-01</t>
  </si>
  <si>
    <t>Испытание сборных и соединительных шин напряжением до 11 кВ</t>
  </si>
  <si>
    <t>испытание</t>
  </si>
  <si>
    <t>ФЕРп-2001, п01-12-020-01, приказ Минстроя России №1039/пр от 30.12.2016г.</t>
  </si>
  <si>
    <t>12</t>
  </si>
  <si>
    <t>Прайс-лист</t>
  </si>
  <si>
    <t>Камера КСО 310</t>
  </si>
  <si>
    <t>шт.</t>
  </si>
  <si>
    <t>шт</t>
  </si>
  <si>
    <t>Материалы ( строительные )</t>
  </si>
  <si>
    <t>Материалы, изделия и конструкции</t>
  </si>
  <si>
    <t>ресурс_Материалы (03)</t>
  </si>
  <si>
    <t>[44 075 /  7,5]</t>
  </si>
  <si>
    <t>13</t>
  </si>
  <si>
    <t>Полоса СТ3 40х4</t>
  </si>
  <si>
    <t>кг</t>
  </si>
  <si>
    <t>[59,16 /  7,5]</t>
  </si>
  <si>
    <t>14</t>
  </si>
  <si>
    <t>Уголок 50х50х5</t>
  </si>
  <si>
    <t>[43,78 /  7,5]</t>
  </si>
  <si>
    <t>15</t>
  </si>
  <si>
    <t>Шина алюминиевая АД31</t>
  </si>
  <si>
    <t>[457,63 /  7,5]</t>
  </si>
  <si>
    <t>16</t>
  </si>
  <si>
    <t>Разъединитель РЛК-10 с приводом ПР-01-7</t>
  </si>
  <si>
    <t>[25 500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</si>
  <si>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</si>
  <si>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</si>
  <si>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</si>
  <si>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</si>
  <si>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</si>
  <si>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</si>
  <si>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</si>
  <si>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</si>
  <si>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</si>
  <si>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</si>
  <si>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</si>
  <si>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</si>
  <si>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</si>
  <si>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</si>
  <si>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</si>
  <si>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</si>
  <si>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</si>
  <si>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</si>
  <si>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</si>
  <si>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</si>
  <si>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</si>
  <si>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</si>
  <si>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</si>
  <si>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</si>
  <si>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</si>
  <si>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</si>
  <si>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</si>
  <si>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</si>
  <si>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</si>
  <si>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</si>
  <si>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</si>
  <si>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</si>
  <si>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</si>
  <si>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</si>
  <si>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</si>
  <si>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</si>
  <si>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</si>
  <si>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</si>
  <si>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</si>
  <si>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</si>
  <si>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</si>
  <si>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</si>
  <si>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</si>
  <si>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</si>
  <si>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</si>
  <si>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</si>
  <si>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</si>
  <si>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</si>
  <si>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</si>
  <si>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</si>
  <si>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</si>
  <si>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</si>
  <si>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</si>
  <si>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</si>
  <si>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</si>
  <si>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</si>
  <si>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</si>
  <si>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</si>
  <si>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</si>
  <si>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</si>
  <si>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</si>
  <si>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</si>
  <si>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</si>
  <si>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</si>
  <si>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</si>
  <si>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</si>
  <si>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</si>
  <si>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</si>
  <si>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</si>
  <si>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</si>
  <si>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</si>
  <si>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</si>
  <si>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</si>
  <si>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</si>
  <si>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</si>
  <si>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</si>
  <si>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</si>
  <si>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</si>
  <si>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</si>
  <si>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</si>
  <si>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</si>
  <si>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</si>
  <si>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</si>
  <si>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</si>
  <si>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</si>
  <si>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</si>
  <si>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</si>
  <si>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</si>
  <si>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</si>
  <si>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</si>
  <si>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</si>
  <si>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</si>
  <si>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</si>
  <si>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</si>
  <si>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</si>
  <si>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</si>
  <si>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</si>
  <si>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</si>
  <si>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</si>
  <si>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</si>
  <si>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</si>
  <si>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</si>
  <si>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</si>
  <si>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</si>
  <si>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</si>
  <si>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</si>
  <si>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</si>
  <si>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</si>
  <si>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</si>
  <si>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</si>
  <si>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</si>
  <si>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</si>
  <si>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</si>
  <si>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</si>
  <si>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</si>
  <si>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</si>
  <si>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</si>
  <si>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</si>
  <si>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</si>
  <si>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</si>
  <si>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</si>
  <si>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</si>
  <si>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</si>
  <si>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</si>
  <si>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</si>
  <si>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</si>
  <si>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</si>
  <si>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91.06.06-042</t>
  </si>
  <si>
    <t>ФСЭМ-2001, 91.06.06-042, приказ Минстроя России №1039/пр от 30.12.2016г.</t>
  </si>
  <si>
    <t>Подъемники гидравлические высотой подъема: 10 м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</si>
  <si>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</si>
  <si>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</si>
  <si>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</si>
  <si>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</si>
  <si>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</si>
  <si>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</si>
  <si>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1-100-38</t>
  </si>
  <si>
    <t>Рабочий среднего разряда 3.8</t>
  </si>
  <si>
    <t>2-200-40</t>
  </si>
  <si>
    <t>Электромонтажник-наладчик, разряд IV</t>
  </si>
  <si>
    <t>2-300-20</t>
  </si>
  <si>
    <t>Техник по наладке и испытаниям, категория II</t>
  </si>
  <si>
    <t>2-400-20</t>
  </si>
  <si>
    <t>Инженер по наладке и испытаниям, категория II</t>
  </si>
  <si>
    <t>2-400-30</t>
  </si>
  <si>
    <t>Инженер по наладке и испытаниям, категория III</t>
  </si>
  <si>
    <t>01.7.15.03-0042</t>
  </si>
  <si>
    <t>ФССЦ-2001, 01.7.15.03-0042, приказ Минстроя России №1039/пр от 30.12.2016г.</t>
  </si>
  <si>
    <t>Болты с гайками и шайбами строительные</t>
  </si>
  <si>
    <t>08.3.07.01-0076</t>
  </si>
  <si>
    <t>ФССЦ-2001, 08.3.07.01-0076, приказ Минстроя России №1039/пр от 30.12.2016г.</t>
  </si>
  <si>
    <t>Сталь полосовая, марка стали Ст3сп шириной 50-200 мм толщиной 4-5 мм</t>
  </si>
  <si>
    <t>т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</si>
  <si>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</si>
  <si>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</si>
  <si>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</si>
  <si>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</si>
  <si>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</si>
  <si>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</si>
  <si>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01.3.01.06-0050</t>
  </si>
  <si>
    <t>ФССЦ-2001, 01.3.01.06-0050, приказ Минстроя России №1039/пр от 30.12.2016г.</t>
  </si>
  <si>
    <t>Смазка универсальная тугоплавкая УТ (консталин жировой)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</si>
  <si>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</si>
  <si>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</si>
  <si>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</si>
  <si>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01.7.20.08-0031</t>
  </si>
  <si>
    <t>ФССЦ-2001, 01.7.20.08-0031, приказ Минстроя России №1039/пр от 30.12.2016г.</t>
  </si>
  <si>
    <t>Бязь суровая арт. 6804</t>
  </si>
  <si>
    <t>10 м2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</si>
  <si>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</si>
  <si>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</si>
  <si>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</si>
  <si>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</si>
  <si>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</si>
  <si>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</si>
  <si>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</si>
  <si>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</si>
  <si>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</si>
  <si>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</si>
  <si>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</si>
  <si>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</si>
  <si>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</si>
  <si>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08.3.05.02-0101</t>
  </si>
  <si>
    <t>ФССЦ-2001, 08.3.05.02-0101, приказ Минстроя России №1039/пр от 30.12.2016г.</t>
  </si>
  <si>
    <t>Сталь листовая углеродистая обыкновенного качества марки ВСт3пс5 толщиной 4-6 мм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</si>
  <si>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</si>
  <si>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</si>
  <si>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</si>
  <si>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</si>
  <si>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</si>
  <si>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</si>
  <si>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</si>
  <si>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</si>
  <si>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</si>
  <si>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</si>
  <si>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</si>
  <si>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</si>
  <si>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</si>
  <si>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</si>
  <si>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</si>
  <si>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</si>
  <si>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</si>
  <si>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</si>
  <si>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</si>
  <si>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</si>
  <si>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</si>
  <si>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</si>
  <si>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</si>
  <si>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</si>
  <si>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</si>
  <si>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</si>
  <si>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</si>
  <si>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</si>
  <si>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</si>
  <si>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</si>
  <si>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</si>
  <si>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</si>
  <si>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</si>
  <si>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</si>
  <si>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</si>
  <si>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</si>
  <si>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</si>
  <si>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</si>
  <si>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</si>
  <si>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</si>
  <si>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</si>
  <si>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</si>
  <si>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</si>
  <si>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</si>
  <si>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</si>
  <si>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</si>
  <si>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</si>
  <si>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</si>
  <si>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</si>
  <si>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</si>
  <si>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</si>
  <si>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</si>
  <si>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</si>
  <si>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</si>
  <si>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</si>
  <si>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</si>
  <si>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</si>
  <si>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</si>
  <si>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</si>
  <si>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</si>
  <si>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</si>
  <si>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</si>
  <si>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</si>
  <si>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</si>
  <si>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</si>
  <si>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</si>
  <si>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</si>
  <si>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</si>
  <si>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</si>
  <si>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</si>
  <si>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</si>
  <si>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</si>
  <si>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</si>
  <si>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</si>
  <si>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</si>
  <si>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</si>
  <si>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[44 075 /  7,5] = 5876.67</t>
  </si>
  <si>
    <t xml:space="preserve">   [59,16 /  7,5] = 7.89</t>
  </si>
  <si>
    <t xml:space="preserve">   [43,78 /  7,5] = 5.84</t>
  </si>
  <si>
    <t xml:space="preserve">   [457,63 /  7,5] = 61.02</t>
  </si>
  <si>
    <t xml:space="preserve">   [25 500 /  7,5] = 3400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</si>
  <si>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</si>
  <si>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</si>
  <si>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</si>
  <si>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</si>
  <si>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</si>
  <si>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</si>
  <si>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</si>
  <si>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</si>
  <si>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</si>
  <si>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</si>
  <si>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</si>
  <si>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</si>
  <si>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</si>
  <si>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</si>
  <si>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</si>
  <si>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</si>
  <si>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</si>
  <si>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</si>
  <si>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</si>
  <si>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</si>
  <si>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</si>
  <si>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</si>
  <si>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</si>
  <si>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</si>
  <si>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Исполнил:</t>
  </si>
  <si>
    <t>Проверил:</t>
  </si>
  <si>
    <t>Конец</t>
  </si>
  <si>
    <t>Унифицированная форма № КС-3</t>
  </si>
  <si>
    <t>0322001</t>
  </si>
  <si>
    <t>Объект</t>
  </si>
  <si>
    <t xml:space="preserve">Вид деятельности по ОКДП  </t>
  </si>
  <si>
    <t>СПРАВКА</t>
  </si>
  <si>
    <t>О СТОИМОСТИ ВЫПОЛНЕННЫХ РАБОТ И ЗАТРАТ</t>
  </si>
  <si>
    <t>№</t>
  </si>
  <si>
    <t>п/п</t>
  </si>
  <si>
    <t>Наименование пусковых комплексов,</t>
  </si>
  <si>
    <t xml:space="preserve">этапов, объектов, видов выполненных </t>
  </si>
  <si>
    <t xml:space="preserve">работ, оборудования , затрат </t>
  </si>
  <si>
    <t>с начала</t>
  </si>
  <si>
    <t>проведения</t>
  </si>
  <si>
    <t>работ</t>
  </si>
  <si>
    <t>года</t>
  </si>
  <si>
    <t>в том числе</t>
  </si>
  <si>
    <t>за отчетный</t>
  </si>
  <si>
    <t>период</t>
  </si>
  <si>
    <t>Стоимость вып. работ и затрат, руб</t>
  </si>
  <si>
    <t>Всего работ и затрат, включаемых в стоимость работ</t>
  </si>
  <si>
    <t>в том числе:</t>
  </si>
  <si>
    <t>ИТОГО</t>
  </si>
  <si>
    <t>НДС, %</t>
  </si>
  <si>
    <t>ВСЕГО c НДС</t>
  </si>
  <si>
    <t xml:space="preserve">ЛОКАЛЬНАЯ СМЕТА </t>
  </si>
  <si>
    <t>Составлена в уровне цен : 2019 г.</t>
  </si>
  <si>
    <t>ВСЕГО,            в уровне цен 2019 г., руб.</t>
  </si>
  <si>
    <t>Замена оборудования РУ 6/10 кВ. КСО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</si>
</sst>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  <charset val="204"/>
    </font>
    <font>
      <b/>
      <sz val="10"/>
      <color indexed="12"/>
      <name val="Arial"/>
      <charset val="204"/>
    </font>
    <font>
      <sz val="10"/>
      <color indexed="18"/>
      <name val="Arial"/>
      <charset val="204"/>
    </font>
    <font>
      <b/>
      <sz val="10"/>
      <color indexed="16"/>
      <name val="Arial"/>
      <charset val="204"/>
    </font>
    <font>
      <b/>
      <sz val="10"/>
      <color indexed="20"/>
      <name val="Arial"/>
      <charset val="204"/>
    </font>
    <font>
      <b/>
      <sz val="10"/>
      <color indexed="17"/>
      <name val="Arial"/>
      <charset val="204"/>
    </font>
    <font>
      <sz val="10"/>
      <color indexed="17"/>
      <name val="Arial"/>
      <charset val="204"/>
    </font>
    <font>
      <sz val="10"/>
      <color indexed="12"/>
      <name val="Arial"/>
      <charset val="204"/>
    </font>
    <font>
      <sz val="10"/>
      <color indexed="14"/>
      <name val="Arial"/>
      <charset val="204"/>
    </font>
    <font>
      <sz val="10"/>
      <color indexed="16"/>
      <name val="Arial"/>
      <charset val="204"/>
    </font>
    <font>
      <b/>
      <sz val="10"/>
      <color indexed="14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sz val="8"/>
      <color rgb="FFFFFFFF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11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3" fillId="0" borderId="0" xfId="0" applyFont="1" applyAlignment="1">
      <alignment wrapText="1"/>
    </xf>
    <xf numFmtId="49" fontId="13" fillId="0" borderId="0" xfId="0" applyNumberFormat="1" applyFont="1" applyAlignment="1">
      <alignment wrapText="1"/>
    </xf>
    <xf numFmtId="14" fontId="0" fillId="0" borderId="0" xfId="0" applyNumberFormat="1"/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5" xfId="0" applyFont="1" applyBorder="1" applyAlignment="1">
      <alignment horizontal="left" vertical="top" wrapText="1"/>
    </xf>
    <xf numFmtId="0" fontId="21" fillId="0" borderId="24" xfId="0" applyFont="1" applyBorder="1" applyAlignment="1">
      <alignment horizontal="left" vertical="top" wrapText="1"/>
    </xf>
    <xf numFmtId="0" fontId="12" fillId="0" borderId="24" xfId="0" applyFont="1" applyBorder="1" applyAlignment="1">
      <alignment horizontal="right" wrapText="1"/>
    </xf>
    <xf numFmtId="0" fontId="21" fillId="0" borderId="24" xfId="0" applyFont="1" applyBorder="1" applyAlignment="1">
      <alignment horizontal="right" shrinkToFit="1"/>
    </xf>
    <xf numFmtId="4" fontId="12" fillId="0" borderId="24" xfId="0" applyNumberFormat="1" applyFont="1" applyBorder="1" applyAlignment="1">
      <alignment vertical="top" shrinkToFit="1"/>
    </xf>
    <xf numFmtId="4" fontId="12" fillId="0" borderId="26" xfId="0" applyNumberFormat="1" applyFont="1" applyBorder="1" applyAlignment="1">
      <alignment vertical="top" shrinkToFit="1"/>
    </xf>
    <xf numFmtId="49" fontId="12" fillId="0" borderId="24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7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right" vertical="top" wrapText="1"/>
    </xf>
    <xf numFmtId="0" fontId="12" fillId="0" borderId="29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9" xfId="0" applyNumberFormat="1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8" fillId="0" borderId="29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left" vertical="top" wrapText="1"/>
    </xf>
    <xf numFmtId="0" fontId="12" fillId="0" borderId="31" xfId="0" applyFont="1" applyBorder="1" applyAlignment="1">
      <alignment horizontal="right" vertical="top" wrapText="1"/>
    </xf>
    <xf numFmtId="0" fontId="12" fillId="0" borderId="31" xfId="0" applyFont="1" applyBorder="1" applyAlignment="1">
      <alignment horizontal="right" vertical="top" shrinkToFit="1"/>
    </xf>
    <xf numFmtId="0" fontId="12" fillId="0" borderId="31" xfId="0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32" xfId="0" applyFont="1" applyBorder="1" applyAlignment="1">
      <alignment vertical="top" shrinkToFit="1"/>
    </xf>
    <xf numFmtId="0" fontId="12" fillId="0" borderId="33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4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26" fillId="0" borderId="0" xfId="0" applyFont="1"/>
    <xf numFmtId="49" fontId="18" fillId="0" borderId="0" xfId="0" applyNumberFormat="1" applyFont="1" applyAlignment="1">
      <alignment wrapText="1"/>
    </xf>
    <xf numFmtId="0" fontId="12" fillId="0" borderId="0" xfId="0" applyFont="1" applyAlignment="1">
      <alignment horizontal="right" vertical="top"/>
    </xf>
    <xf numFmtId="0" fontId="18" fillId="0" borderId="0" xfId="0" applyFont="1" applyAlignment="1">
      <alignment horizontal="center" vertical="center"/>
    </xf>
    <xf numFmtId="49" fontId="18" fillId="0" borderId="12" xfId="0" applyNumberFormat="1" applyFont="1" applyBorder="1" applyAlignment="1">
      <alignment horizontal="center" vertical="center"/>
    </xf>
    <xf numFmtId="14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0" fillId="0" borderId="14" xfId="0" applyBorder="1"/>
    <xf numFmtId="0" fontId="12" fillId="0" borderId="18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21" fillId="0" borderId="22" xfId="0" applyFont="1" applyBorder="1" applyAlignment="1">
      <alignment horizontal="center"/>
    </xf>
    <xf numFmtId="0" fontId="21" fillId="0" borderId="22" xfId="0" applyFont="1" applyBorder="1" applyAlignment="1">
      <alignment horizontal="left" vertical="top" wrapText="1"/>
    </xf>
    <xf numFmtId="4" fontId="21" fillId="2" borderId="22" xfId="0" applyNumberFormat="1" applyFont="1" applyFill="1" applyBorder="1" applyAlignment="1">
      <alignment horizontal="right" shrinkToFit="1"/>
    </xf>
    <xf numFmtId="4" fontId="21" fillId="2" borderId="21" xfId="0" applyNumberFormat="1" applyFont="1" applyFill="1" applyBorder="1" applyAlignment="1">
      <alignment horizontal="right" shrinkToFit="1"/>
    </xf>
    <xf numFmtId="0" fontId="21" fillId="0" borderId="4" xfId="0" applyFont="1" applyBorder="1" applyAlignment="1">
      <alignment horizontal="center"/>
    </xf>
    <xf numFmtId="0" fontId="21" fillId="0" borderId="4" xfId="0" applyFont="1" applyBorder="1" applyAlignment="1">
      <alignment horizontal="left" vertical="top" wrapText="1"/>
    </xf>
    <xf numFmtId="4" fontId="21" fillId="0" borderId="4" xfId="0" applyNumberFormat="1" applyFont="1" applyBorder="1" applyAlignment="1">
      <alignment horizontal="right" shrinkToFit="1"/>
    </xf>
    <xf numFmtId="4" fontId="21" fillId="0" borderId="6" xfId="0" applyNumberFormat="1" applyFont="1" applyBorder="1" applyAlignment="1">
      <alignment horizontal="right" shrinkToFit="1"/>
    </xf>
    <xf numFmtId="0" fontId="21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 vertical="top" wrapText="1"/>
    </xf>
    <xf numFmtId="4" fontId="21" fillId="0" borderId="2" xfId="0" applyNumberFormat="1" applyFont="1" applyBorder="1" applyAlignment="1">
      <alignment horizontal="right" shrinkToFit="1"/>
    </xf>
    <xf numFmtId="4" fontId="21" fillId="0" borderId="10" xfId="0" applyNumberFormat="1" applyFont="1" applyBorder="1" applyAlignment="1">
      <alignment horizontal="right" shrinkToFit="1"/>
    </xf>
    <xf numFmtId="4" fontId="21" fillId="2" borderId="2" xfId="0" applyNumberFormat="1" applyFont="1" applyFill="1" applyBorder="1" applyAlignment="1">
      <alignment horizontal="right" shrinkToFit="1"/>
    </xf>
    <xf numFmtId="4" fontId="21" fillId="2" borderId="10" xfId="0" applyNumberFormat="1" applyFont="1" applyFill="1" applyBorder="1" applyAlignment="1">
      <alignment horizontal="right" shrinkToFit="1"/>
    </xf>
    <xf numFmtId="0" fontId="12" fillId="0" borderId="9" xfId="0" applyFont="1" applyBorder="1" applyAlignment="1">
      <alignment horizontal="left" wrapText="1"/>
    </xf>
    <xf numFmtId="0" fontId="1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vertical="top"/>
    </xf>
    <xf numFmtId="49" fontId="18" fillId="0" borderId="2" xfId="0" applyNumberFormat="1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14" fontId="18" fillId="0" borderId="2" xfId="0" applyNumberFormat="1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left" wrapText="1"/>
    </xf>
    <xf numFmtId="0" fontId="25" fillId="0" borderId="3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38" xfId="0" applyFont="1" applyBorder="1" applyAlignment="1">
      <alignment horizontal="center" wrapText="1"/>
    </xf>
    <xf numFmtId="0" fontId="12" fillId="0" borderId="39" xfId="0" applyFont="1" applyBorder="1" applyAlignment="1">
      <alignment horizontal="center" wrapText="1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1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" fontId="18" fillId="0" borderId="22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3" xfId="0" applyNumberFormat="1" applyFont="1" applyBorder="1" applyAlignment="1">
      <alignment vertical="top" shrinkToFit="1"/>
    </xf>
    <xf numFmtId="4" fontId="18" fillId="0" borderId="19" xfId="0" applyNumberFormat="1" applyFont="1" applyBorder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1" fillId="0" borderId="8" xfId="0" applyNumberFormat="1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49" fontId="12" fillId="0" borderId="24" xfId="0" applyNumberFormat="1" applyFont="1" applyBorder="1" applyAlignment="1">
      <alignment vertical="top" wrapText="1" shrinkToFit="1"/>
    </xf>
    <xf numFmtId="0" fontId="12" fillId="0" borderId="24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9" xfId="0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5" xfId="0" applyFont="1" applyBorder="1"/>
    <xf numFmtId="0" fontId="12" fillId="0" borderId="36" xfId="0" applyFont="1" applyBorder="1" applyAlignment="1">
      <alignment horizontal="left" vertical="top"/>
    </xf>
    <xf numFmtId="0" fontId="11" fillId="0" borderId="36" xfId="0" applyFont="1" applyBorder="1"/>
    <xf numFmtId="0" fontId="11" fillId="0" borderId="37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48"/>
  <sheetViews>
    <sheetView workbookViewId="0"/>
  </sheetViews>
  <sheetFormatPr defaultRowHeight="12.75" x14ac:dyDescent="0.2"/>
  <cols>
    <col min="1" max="1" width="10.7109375" customWidth="1"/>
    <col min="2" max="2" width="31.7109375" customWidth="1"/>
    <col min="3" max="6" width="10.7109375" customWidth="1"/>
    <col min="10" max="69" width="0" hidden="1" customWidth="1"/>
    <col min="70" max="71" width="42.7109375" hidden="1" customWidth="1"/>
    <col min="72" max="72" width="82.7109375" hidden="1" customWidth="1"/>
    <col min="73" max="74" width="0" hidden="1" customWidth="1"/>
    <col min="75" max="75" width="21.7109375" hidden="1" customWidth="1"/>
    <col min="76" max="76" width="0" hidden="1" customWidth="1"/>
    <col min="77" max="77" width="32.7109375" hidden="1" customWidth="1"/>
    <col min="78" max="78" width="21.7109375" hidden="1" customWidth="1"/>
    <col min="79" max="256" width="0" hidden="1" customWidth="1"/>
  </cols>
  <sheetData>
    <row r="1" spans="1:255" s="14" customFormat="1" ht="11.25" x14ac:dyDescent="0.2">
      <c r="A1" s="14" t="s">
        <v>274</v>
      </c>
    </row>
    <row r="2" spans="1:255" x14ac:dyDescent="0.2">
      <c r="C2" s="122" t="s">
        <v>374</v>
      </c>
      <c r="D2" s="123"/>
      <c r="E2" s="123"/>
      <c r="F2" s="123"/>
    </row>
    <row r="3" spans="1:255" x14ac:dyDescent="0.2">
      <c r="C3" s="122" t="s">
        <v>276</v>
      </c>
      <c r="D3" s="123"/>
      <c r="E3" s="123"/>
      <c r="F3" s="123"/>
    </row>
    <row r="4" spans="1:255" x14ac:dyDescent="0.2">
      <c r="C4" s="122" t="s">
        <v>277</v>
      </c>
      <c r="D4" s="123"/>
      <c r="E4" s="123"/>
      <c r="F4" s="123"/>
    </row>
    <row r="5" spans="1:255" s="13" customFormat="1" ht="11.25" x14ac:dyDescent="0.2">
      <c r="E5" s="124" t="s">
        <v>278</v>
      </c>
      <c r="F5" s="125"/>
    </row>
    <row r="6" spans="1:255" s="13" customFormat="1" ht="11.25" x14ac:dyDescent="0.2">
      <c r="D6" s="87" t="s">
        <v>279</v>
      </c>
      <c r="E6" s="120" t="s">
        <v>375</v>
      </c>
      <c r="F6" s="125"/>
    </row>
    <row r="7" spans="1:255" x14ac:dyDescent="0.2">
      <c r="A7" s="18" t="s">
        <v>281</v>
      </c>
      <c r="B7" s="118"/>
      <c r="C7" s="119"/>
      <c r="D7" s="16" t="s">
        <v>282</v>
      </c>
      <c r="E7" s="120"/>
      <c r="F7" s="121"/>
      <c r="BR7" s="84">
        <f>B7</f>
        <v>0</v>
      </c>
      <c r="IU7" s="20"/>
    </row>
    <row r="8" spans="1:255" x14ac:dyDescent="0.2">
      <c r="A8" s="18" t="s">
        <v>283</v>
      </c>
      <c r="B8" s="126"/>
      <c r="C8" s="127"/>
      <c r="D8" s="16" t="s">
        <v>282</v>
      </c>
      <c r="E8" s="120"/>
      <c r="F8" s="121"/>
      <c r="BR8" s="84">
        <f>B8</f>
        <v>0</v>
      </c>
      <c r="IU8" s="20"/>
    </row>
    <row r="9" spans="1:255" x14ac:dyDescent="0.2">
      <c r="A9" s="18" t="s">
        <v>284</v>
      </c>
      <c r="B9" s="126"/>
      <c r="C9" s="127"/>
      <c r="D9" s="16" t="s">
        <v>282</v>
      </c>
      <c r="E9" s="120"/>
      <c r="F9" s="121"/>
      <c r="BR9" s="84">
        <f>B9</f>
        <v>0</v>
      </c>
      <c r="IU9" s="20"/>
    </row>
    <row r="10" spans="1:255" x14ac:dyDescent="0.2">
      <c r="A10" s="18" t="s">
        <v>285</v>
      </c>
      <c r="B10" s="126"/>
      <c r="C10" s="127"/>
      <c r="D10" s="16" t="s">
        <v>282</v>
      </c>
      <c r="E10" s="120"/>
      <c r="F10" s="121"/>
      <c r="BR10" s="84">
        <f>B10</f>
        <v>0</v>
      </c>
      <c r="IU10" s="20"/>
    </row>
    <row r="11" spans="1:255" x14ac:dyDescent="0.2">
      <c r="A11" s="88" t="s">
        <v>286</v>
      </c>
      <c r="B11" s="128"/>
      <c r="C11" s="127"/>
      <c r="E11" s="120"/>
      <c r="F11" s="129"/>
      <c r="BS11" s="25">
        <f>B11</f>
        <v>0</v>
      </c>
      <c r="IU11" s="20"/>
    </row>
    <row r="12" spans="1:255" ht="22.5" x14ac:dyDescent="0.2">
      <c r="A12" s="88" t="s">
        <v>376</v>
      </c>
      <c r="B12" s="130" t="s">
        <v>4</v>
      </c>
      <c r="C12" s="131"/>
      <c r="E12" s="120"/>
      <c r="F12" s="129"/>
      <c r="BS12" s="25" t="str">
        <f>B12</f>
        <v>Техническое перевооружение ТП,РП. Замена оборудования РУ 6/10 кВ. КСО 310</v>
      </c>
      <c r="IU12" s="20"/>
    </row>
    <row r="13" spans="1:255" s="13" customFormat="1" ht="11.25" x14ac:dyDescent="0.2">
      <c r="B13" s="132" t="s">
        <v>377</v>
      </c>
      <c r="C13" s="132"/>
      <c r="D13" s="132"/>
      <c r="E13" s="120"/>
      <c r="F13" s="125"/>
    </row>
    <row r="14" spans="1:255" s="13" customFormat="1" x14ac:dyDescent="0.2">
      <c r="B14" s="133" t="s">
        <v>290</v>
      </c>
      <c r="C14" s="133"/>
      <c r="D14" s="89" t="s">
        <v>291</v>
      </c>
      <c r="E14" s="134"/>
      <c r="F14" s="135"/>
      <c r="BW14" s="92">
        <f>E14</f>
        <v>0</v>
      </c>
      <c r="IU14" s="91"/>
    </row>
    <row r="15" spans="1:255" s="13" customFormat="1" x14ac:dyDescent="0.2">
      <c r="D15" s="90" t="s">
        <v>292</v>
      </c>
      <c r="E15" s="136"/>
      <c r="F15" s="137"/>
    </row>
    <row r="16" spans="1:255" s="13" customFormat="1" x14ac:dyDescent="0.2">
      <c r="D16" s="93" t="s">
        <v>293</v>
      </c>
      <c r="E16" s="138"/>
      <c r="F16" s="139"/>
    </row>
    <row r="18" spans="1:255" x14ac:dyDescent="0.2">
      <c r="C18" s="140" t="s">
        <v>294</v>
      </c>
      <c r="D18" s="140" t="s">
        <v>295</v>
      </c>
      <c r="E18" s="140" t="s">
        <v>296</v>
      </c>
      <c r="F18" s="142"/>
    </row>
    <row r="19" spans="1:255" ht="13.5" thickBot="1" x14ac:dyDescent="0.25">
      <c r="C19" s="141"/>
      <c r="D19" s="141"/>
      <c r="E19" s="28" t="s">
        <v>297</v>
      </c>
      <c r="F19" s="29" t="s">
        <v>298</v>
      </c>
    </row>
    <row r="20" spans="1:255" ht="13.5" thickBot="1" x14ac:dyDescent="0.25">
      <c r="A20" s="94"/>
      <c r="B20" s="94"/>
      <c r="C20" s="95"/>
      <c r="D20" s="96"/>
      <c r="E20" s="97"/>
      <c r="F20" s="98"/>
    </row>
    <row r="22" spans="1:255" ht="14.25" x14ac:dyDescent="0.3">
      <c r="A22" s="145" t="s">
        <v>378</v>
      </c>
      <c r="B22" s="146"/>
      <c r="C22" s="146"/>
      <c r="D22" s="146"/>
      <c r="E22" s="146"/>
      <c r="F22" s="146"/>
    </row>
    <row r="23" spans="1:255" ht="13.5" x14ac:dyDescent="0.25">
      <c r="A23" s="147" t="s">
        <v>379</v>
      </c>
      <c r="B23" s="146"/>
      <c r="C23" s="146"/>
      <c r="D23" s="146"/>
      <c r="E23" s="146"/>
      <c r="F23" s="146"/>
    </row>
    <row r="24" spans="1:255" x14ac:dyDescent="0.2">
      <c r="A24" s="148"/>
      <c r="B24" s="146"/>
      <c r="C24" s="146"/>
      <c r="D24" s="146"/>
      <c r="E24" s="146"/>
      <c r="F24" s="146"/>
      <c r="BT24" s="22">
        <f>A24</f>
        <v>0</v>
      </c>
      <c r="IU24" s="20"/>
    </row>
    <row r="25" spans="1:255" ht="13.5" thickBot="1" x14ac:dyDescent="0.25"/>
    <row r="26" spans="1:255" ht="34.5" customHeight="1" thickBot="1" x14ac:dyDescent="0.25">
      <c r="A26" s="101" t="s">
        <v>380</v>
      </c>
      <c r="B26" s="101" t="s">
        <v>382</v>
      </c>
      <c r="C26" s="101"/>
      <c r="D26" s="149" t="s">
        <v>392</v>
      </c>
      <c r="E26" s="150"/>
      <c r="F26" s="151"/>
    </row>
    <row r="27" spans="1:255" x14ac:dyDescent="0.2">
      <c r="A27" s="102" t="s">
        <v>381</v>
      </c>
      <c r="B27" s="102" t="s">
        <v>383</v>
      </c>
      <c r="C27" s="102" t="s">
        <v>278</v>
      </c>
      <c r="D27" s="102" t="s">
        <v>385</v>
      </c>
      <c r="E27" s="102" t="s">
        <v>385</v>
      </c>
      <c r="F27" s="100" t="s">
        <v>389</v>
      </c>
    </row>
    <row r="28" spans="1:255" x14ac:dyDescent="0.2">
      <c r="A28" s="99"/>
      <c r="B28" s="102" t="s">
        <v>384</v>
      </c>
      <c r="C28" s="102"/>
      <c r="D28" s="102" t="s">
        <v>386</v>
      </c>
      <c r="E28" s="102" t="s">
        <v>388</v>
      </c>
      <c r="F28" s="100" t="s">
        <v>390</v>
      </c>
    </row>
    <row r="29" spans="1:255" ht="13.5" thickBot="1" x14ac:dyDescent="0.25">
      <c r="A29" s="99"/>
      <c r="B29" s="99"/>
      <c r="C29" s="99"/>
      <c r="D29" s="102" t="s">
        <v>387</v>
      </c>
      <c r="E29" s="102"/>
      <c r="F29" s="100" t="s">
        <v>391</v>
      </c>
    </row>
    <row r="30" spans="1:255" ht="13.5" thickBot="1" x14ac:dyDescent="0.25">
      <c r="A30" s="42">
        <v>1</v>
      </c>
      <c r="B30" s="42">
        <v>2</v>
      </c>
      <c r="C30" s="42">
        <v>3</v>
      </c>
      <c r="D30" s="42">
        <v>4</v>
      </c>
      <c r="E30" s="42">
        <v>5</v>
      </c>
      <c r="F30" s="42">
        <v>6</v>
      </c>
    </row>
    <row r="31" spans="1:255" ht="24" x14ac:dyDescent="0.2">
      <c r="A31" s="103"/>
      <c r="B31" s="104" t="s">
        <v>393</v>
      </c>
      <c r="C31" s="103"/>
      <c r="D31" s="105"/>
      <c r="E31" s="105"/>
      <c r="F31" s="106"/>
    </row>
    <row r="32" spans="1:255" x14ac:dyDescent="0.2">
      <c r="A32" s="111"/>
      <c r="B32" s="112" t="s">
        <v>394</v>
      </c>
      <c r="C32" s="111"/>
      <c r="D32" s="113"/>
      <c r="E32" s="113"/>
      <c r="F32" s="114"/>
    </row>
    <row r="33" spans="1:255" x14ac:dyDescent="0.2">
      <c r="A33" s="111"/>
      <c r="B33" s="112"/>
      <c r="C33" s="111"/>
      <c r="D33" s="115"/>
      <c r="E33" s="115"/>
      <c r="F33" s="116"/>
    </row>
    <row r="34" spans="1:255" x14ac:dyDescent="0.2">
      <c r="A34" s="111"/>
      <c r="B34" s="112"/>
      <c r="C34" s="111"/>
      <c r="D34" s="113"/>
      <c r="E34" s="113"/>
      <c r="F34" s="114"/>
    </row>
    <row r="35" spans="1:255" x14ac:dyDescent="0.2">
      <c r="A35" s="111"/>
      <c r="B35" s="112"/>
      <c r="C35" s="111"/>
      <c r="D35" s="113"/>
      <c r="E35" s="113"/>
      <c r="F35" s="114"/>
    </row>
    <row r="36" spans="1:255" x14ac:dyDescent="0.2">
      <c r="A36" s="111"/>
      <c r="B36" s="112" t="s">
        <v>395</v>
      </c>
      <c r="C36" s="111"/>
      <c r="D36" s="113">
        <f>ROUND(D31,2)</f>
        <v>0</v>
      </c>
      <c r="E36" s="113">
        <f>ROUND(E31,2)</f>
        <v>0</v>
      </c>
      <c r="F36" s="114">
        <f>ROUND(F31,2)</f>
        <v>0</v>
      </c>
    </row>
    <row r="37" spans="1:255" x14ac:dyDescent="0.2">
      <c r="A37" s="111"/>
      <c r="B37" s="112" t="s">
        <v>396</v>
      </c>
      <c r="C37" s="111">
        <v>18</v>
      </c>
      <c r="D37" s="113">
        <f>ROUND(D36*C37/100,2)</f>
        <v>0</v>
      </c>
      <c r="E37" s="113">
        <f>ROUND(E36*C37/100,2)</f>
        <v>0</v>
      </c>
      <c r="F37" s="114">
        <f>ROUND(F36*C37/100,2)</f>
        <v>0</v>
      </c>
    </row>
    <row r="38" spans="1:255" x14ac:dyDescent="0.2">
      <c r="A38" s="107"/>
      <c r="B38" s="108" t="s">
        <v>397</v>
      </c>
      <c r="C38" s="107"/>
      <c r="D38" s="109">
        <f>ROUND(D36+D37,2)</f>
        <v>0</v>
      </c>
      <c r="E38" s="109">
        <f>ROUND(E36+E37,2)</f>
        <v>0</v>
      </c>
      <c r="F38" s="110">
        <f>ROUND(F36+F37,2)</f>
        <v>0</v>
      </c>
    </row>
    <row r="41" spans="1:255" x14ac:dyDescent="0.2">
      <c r="A41" s="82" t="s">
        <v>366</v>
      </c>
      <c r="B41" s="117"/>
      <c r="C41" s="83"/>
      <c r="D41" s="83"/>
      <c r="E41" s="143"/>
      <c r="F41" s="143"/>
      <c r="BY41" s="84">
        <f>B41</f>
        <v>0</v>
      </c>
      <c r="BZ41" s="84">
        <f>E41</f>
        <v>0</v>
      </c>
      <c r="IU41" s="20"/>
    </row>
    <row r="42" spans="1:255" s="86" customFormat="1" ht="11.25" x14ac:dyDescent="0.2">
      <c r="A42" s="85"/>
      <c r="B42" s="144" t="s">
        <v>367</v>
      </c>
      <c r="C42" s="144"/>
      <c r="D42" s="144"/>
      <c r="E42" s="144" t="s">
        <v>368</v>
      </c>
      <c r="F42" s="144"/>
    </row>
    <row r="43" spans="1:255" x14ac:dyDescent="0.2">
      <c r="A43" s="17"/>
      <c r="B43" s="17"/>
      <c r="C43" s="11" t="s">
        <v>369</v>
      </c>
      <c r="D43" s="17"/>
      <c r="E43" s="17"/>
      <c r="F43" s="17"/>
    </row>
    <row r="44" spans="1:255" x14ac:dyDescent="0.2">
      <c r="A44" s="82" t="s">
        <v>370</v>
      </c>
      <c r="B44" s="117"/>
      <c r="C44" s="83"/>
      <c r="D44" s="83"/>
      <c r="E44" s="143"/>
      <c r="F44" s="143"/>
      <c r="BY44" s="84">
        <f>B44</f>
        <v>0</v>
      </c>
      <c r="BZ44" s="84">
        <f>E44</f>
        <v>0</v>
      </c>
      <c r="IU44" s="20"/>
    </row>
    <row r="45" spans="1:255" s="86" customFormat="1" ht="11.25" x14ac:dyDescent="0.2">
      <c r="A45" s="85"/>
      <c r="B45" s="144" t="s">
        <v>367</v>
      </c>
      <c r="C45" s="144"/>
      <c r="D45" s="144"/>
      <c r="E45" s="144" t="s">
        <v>368</v>
      </c>
      <c r="F45" s="144"/>
    </row>
    <row r="46" spans="1:255" x14ac:dyDescent="0.2">
      <c r="A46" s="17"/>
      <c r="B46" s="17"/>
      <c r="C46" s="11" t="s">
        <v>369</v>
      </c>
      <c r="D46" s="17"/>
      <c r="E46" s="17"/>
      <c r="F46" s="17"/>
    </row>
    <row r="48" spans="1:255" x14ac:dyDescent="0.2">
      <c r="A48" s="27"/>
      <c r="B48" s="27"/>
    </row>
  </sheetData>
  <mergeCells count="36">
    <mergeCell ref="E44:F44"/>
    <mergeCell ref="B45:D45"/>
    <mergeCell ref="E45:F45"/>
    <mergeCell ref="A22:F22"/>
    <mergeCell ref="A23:F23"/>
    <mergeCell ref="A24:F24"/>
    <mergeCell ref="D26:F26"/>
    <mergeCell ref="E41:F41"/>
    <mergeCell ref="B42:D42"/>
    <mergeCell ref="E42:F42"/>
    <mergeCell ref="B14:C14"/>
    <mergeCell ref="E14:F14"/>
    <mergeCell ref="E15:F15"/>
    <mergeCell ref="E16:F16"/>
    <mergeCell ref="C18:C19"/>
    <mergeCell ref="D18:D19"/>
    <mergeCell ref="E18:F18"/>
    <mergeCell ref="B11:C11"/>
    <mergeCell ref="E11:F11"/>
    <mergeCell ref="B12:C12"/>
    <mergeCell ref="E12:F12"/>
    <mergeCell ref="B13:D13"/>
    <mergeCell ref="E13:F13"/>
    <mergeCell ref="B8:C8"/>
    <mergeCell ref="E8:F8"/>
    <mergeCell ref="B9:C9"/>
    <mergeCell ref="E9:F9"/>
    <mergeCell ref="B10:C10"/>
    <mergeCell ref="E10:F10"/>
    <mergeCell ref="B7:C7"/>
    <mergeCell ref="E7:F7"/>
    <mergeCell ref="C2:F2"/>
    <mergeCell ref="C3:F3"/>
    <mergeCell ref="C4:F4"/>
    <mergeCell ref="E5:F5"/>
    <mergeCell ref="E6:F6"/>
  </mergeCells>
  <printOptions horizontalCentered="1"/>
  <pageMargins left="1.1811023622047201" right="0.39370078740157499" top="0.39370078740157499" bottom="0.39370078740157499" header="0" footer="0"/>
  <pageSetup paperSize="9" orientation="portrait" r:id="rId1"/>
  <headerFoot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84"/>
  <sheetViews>
    <sheetView tabSelected="1" topLeftCell="A144" zoomScale="114" zoomScaleNormal="114" workbookViewId="0">
      <selection activeCell="G183" sqref="G183"/>
    </sheetView>
  </sheetViews>
  <sheetFormatPr defaultRowHeight="12.75" outlineLevelRow="1" x14ac:dyDescent="0.2"/>
  <cols>
    <col min="1" max="1" width="4.7109375" style="183" customWidth="1"/>
    <col min="2" max="2" width="16.7109375" style="183" customWidth="1"/>
    <col min="3" max="3" width="36.7109375" style="183" customWidth="1"/>
    <col min="4" max="4" width="9.7109375" style="183" customWidth="1"/>
    <col min="5" max="5" width="7.7109375" style="183" customWidth="1"/>
    <col min="6" max="6" width="8.7109375" style="183" customWidth="1"/>
    <col min="7" max="7" width="13.7109375" style="183" customWidth="1"/>
    <col min="8" max="9" width="8.7109375" style="183" customWidth="1"/>
    <col min="10" max="10" width="13.7109375" style="183" customWidth="1"/>
    <col min="11" max="11" width="10.7109375" style="183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4" customFormat="1" ht="11.25" x14ac:dyDescent="0.2">
      <c r="A1" s="14" t="s">
        <v>274</v>
      </c>
    </row>
    <row r="2" spans="1:255" hidden="1" outlineLevel="1" x14ac:dyDescent="0.2">
      <c r="H2" s="122" t="s">
        <v>275</v>
      </c>
      <c r="I2" s="122"/>
      <c r="J2" s="122"/>
      <c r="K2" s="122"/>
    </row>
    <row r="3" spans="1:255" hidden="1" outlineLevel="1" x14ac:dyDescent="0.2">
      <c r="H3" s="122" t="s">
        <v>276</v>
      </c>
      <c r="I3" s="122"/>
      <c r="J3" s="122"/>
      <c r="K3" s="122"/>
    </row>
    <row r="4" spans="1:255" hidden="1" outlineLevel="1" x14ac:dyDescent="0.2">
      <c r="H4" s="122" t="s">
        <v>277</v>
      </c>
      <c r="I4" s="122"/>
      <c r="J4" s="122"/>
      <c r="K4" s="122"/>
    </row>
    <row r="5" spans="1:255" s="13" customFormat="1" ht="11.25" hidden="1" outlineLevel="1" x14ac:dyDescent="0.2">
      <c r="J5" s="124" t="s">
        <v>278</v>
      </c>
      <c r="K5" s="125"/>
    </row>
    <row r="6" spans="1:255" s="15" customFormat="1" ht="9.75" hidden="1" outlineLevel="1" x14ac:dyDescent="0.2">
      <c r="I6" s="16" t="s">
        <v>279</v>
      </c>
      <c r="J6" s="152" t="s">
        <v>280</v>
      </c>
      <c r="K6" s="153"/>
    </row>
    <row r="7" spans="1:255" hidden="1" outlineLevel="1" x14ac:dyDescent="0.2">
      <c r="A7" s="18" t="s">
        <v>281</v>
      </c>
      <c r="B7" s="184"/>
      <c r="C7" s="154"/>
      <c r="D7" s="154"/>
      <c r="E7" s="154"/>
      <c r="F7" s="154"/>
      <c r="G7" s="154"/>
      <c r="I7" s="16" t="s">
        <v>282</v>
      </c>
      <c r="J7" s="120"/>
      <c r="K7" s="185"/>
      <c r="BR7" s="19">
        <f>C7</f>
        <v>0</v>
      </c>
      <c r="IU7" s="20"/>
    </row>
    <row r="8" spans="1:255" hidden="1" outlineLevel="1" x14ac:dyDescent="0.2">
      <c r="A8" s="18" t="s">
        <v>283</v>
      </c>
      <c r="B8" s="184"/>
      <c r="C8" s="157"/>
      <c r="D8" s="157"/>
      <c r="E8" s="157"/>
      <c r="F8" s="157"/>
      <c r="G8" s="157"/>
      <c r="I8" s="16" t="s">
        <v>282</v>
      </c>
      <c r="J8" s="120"/>
      <c r="K8" s="185"/>
      <c r="BR8" s="19">
        <f>C8</f>
        <v>0</v>
      </c>
      <c r="IU8" s="20"/>
    </row>
    <row r="9" spans="1:255" hidden="1" outlineLevel="1" x14ac:dyDescent="0.2">
      <c r="A9" s="18" t="s">
        <v>284</v>
      </c>
      <c r="B9" s="184"/>
      <c r="C9" s="157"/>
      <c r="D9" s="157"/>
      <c r="E9" s="157"/>
      <c r="F9" s="157"/>
      <c r="G9" s="157"/>
      <c r="I9" s="16" t="s">
        <v>282</v>
      </c>
      <c r="J9" s="120"/>
      <c r="K9" s="185"/>
      <c r="BR9" s="19">
        <f>C9</f>
        <v>0</v>
      </c>
      <c r="IU9" s="20"/>
    </row>
    <row r="10" spans="1:255" hidden="1" outlineLevel="1" x14ac:dyDescent="0.2">
      <c r="A10" s="18" t="s">
        <v>285</v>
      </c>
      <c r="B10" s="184"/>
      <c r="C10" s="157"/>
      <c r="D10" s="157"/>
      <c r="E10" s="157"/>
      <c r="F10" s="157"/>
      <c r="G10" s="157"/>
      <c r="I10" s="16" t="s">
        <v>282</v>
      </c>
      <c r="J10" s="120"/>
      <c r="K10" s="185"/>
      <c r="BR10" s="19">
        <f>C10</f>
        <v>0</v>
      </c>
      <c r="IU10" s="20"/>
    </row>
    <row r="11" spans="1:255" hidden="1" outlineLevel="1" x14ac:dyDescent="0.2">
      <c r="A11" s="18" t="s">
        <v>286</v>
      </c>
      <c r="C11" s="155"/>
      <c r="D11" s="157"/>
      <c r="E11" s="157"/>
      <c r="F11" s="157"/>
      <c r="G11" s="157"/>
      <c r="H11" s="13"/>
      <c r="I11" s="13"/>
      <c r="J11" s="120"/>
      <c r="K11" s="125"/>
      <c r="BS11" s="22">
        <f>C11</f>
        <v>0</v>
      </c>
      <c r="IU11" s="20"/>
    </row>
    <row r="12" spans="1:255" ht="25.5" hidden="1" outlineLevel="1" x14ac:dyDescent="0.2">
      <c r="A12" s="18" t="s">
        <v>287</v>
      </c>
      <c r="C12" s="155" t="s">
        <v>4</v>
      </c>
      <c r="D12" s="157"/>
      <c r="E12" s="157"/>
      <c r="F12" s="157"/>
      <c r="G12" s="157"/>
      <c r="H12" s="13"/>
      <c r="I12" s="13"/>
      <c r="J12" s="120"/>
      <c r="K12" s="125"/>
      <c r="BS12" s="22" t="str">
        <f>C12</f>
        <v>Техническое перевооружение ТП,РП. Замена оборудования РУ 6/10 кВ. КСО 310</v>
      </c>
      <c r="IU12" s="20"/>
    </row>
    <row r="13" spans="1:255" hidden="1" outlineLevel="1" x14ac:dyDescent="0.2">
      <c r="A13" s="18" t="s">
        <v>288</v>
      </c>
      <c r="C13" s="156"/>
      <c r="D13" s="186"/>
      <c r="E13" s="186"/>
      <c r="F13" s="186"/>
      <c r="G13" s="186"/>
      <c r="I13" s="16" t="s">
        <v>289</v>
      </c>
      <c r="J13" s="120"/>
      <c r="K13" s="125"/>
      <c r="BS13" s="22">
        <f>C13</f>
        <v>0</v>
      </c>
      <c r="IU13" s="20"/>
    </row>
    <row r="14" spans="1:255" hidden="1" outlineLevel="1" x14ac:dyDescent="0.2">
      <c r="G14" s="163" t="s">
        <v>290</v>
      </c>
      <c r="H14" s="163"/>
      <c r="I14" s="23" t="s">
        <v>291</v>
      </c>
      <c r="J14" s="164"/>
      <c r="K14" s="187"/>
      <c r="BW14" s="26">
        <f>J14</f>
        <v>0</v>
      </c>
      <c r="IU14" s="20"/>
    </row>
    <row r="15" spans="1:255" hidden="1" outlineLevel="1" x14ac:dyDescent="0.2">
      <c r="I15" s="24" t="s">
        <v>292</v>
      </c>
      <c r="J15" s="165"/>
      <c r="K15" s="188"/>
    </row>
    <row r="16" spans="1:255" s="15" customFormat="1" hidden="1" outlineLevel="1" x14ac:dyDescent="0.2">
      <c r="I16" s="16" t="s">
        <v>293</v>
      </c>
      <c r="J16" s="166"/>
      <c r="K16" s="167"/>
    </row>
    <row r="17" spans="1:255" hidden="1" outlineLevel="1" x14ac:dyDescent="0.2"/>
    <row r="18" spans="1:255" hidden="1" outlineLevel="1" x14ac:dyDescent="0.2">
      <c r="G18" s="140" t="s">
        <v>294</v>
      </c>
      <c r="H18" s="140" t="s">
        <v>295</v>
      </c>
      <c r="I18" s="140" t="s">
        <v>296</v>
      </c>
      <c r="J18" s="142"/>
    </row>
    <row r="19" spans="1:255" ht="13.5" hidden="1" outlineLevel="1" thickBot="1" x14ac:dyDescent="0.25">
      <c r="G19" s="141"/>
      <c r="H19" s="141"/>
      <c r="I19" s="28" t="s">
        <v>297</v>
      </c>
      <c r="J19" s="29" t="s">
        <v>298</v>
      </c>
    </row>
    <row r="20" spans="1:255" ht="14.25" hidden="1" outlineLevel="1" thickBot="1" x14ac:dyDescent="0.3">
      <c r="C20" s="147" t="s">
        <v>299</v>
      </c>
      <c r="D20" s="189"/>
      <c r="E20" s="189"/>
      <c r="F20" s="158"/>
      <c r="G20" s="30"/>
      <c r="H20" s="31"/>
      <c r="I20" s="32"/>
      <c r="J20" s="33"/>
      <c r="K20" s="34"/>
    </row>
    <row r="21" spans="1:255" ht="13.5" hidden="1" outlineLevel="1" x14ac:dyDescent="0.25">
      <c r="C21" s="147" t="s">
        <v>300</v>
      </c>
      <c r="D21" s="189"/>
      <c r="E21" s="189"/>
      <c r="F21" s="189"/>
    </row>
    <row r="22" spans="1:255" hidden="1" outlineLevel="1" x14ac:dyDescent="0.2">
      <c r="A22" s="148"/>
      <c r="B22" s="189"/>
      <c r="C22" s="189"/>
      <c r="D22" s="189"/>
      <c r="E22" s="189"/>
      <c r="F22" s="189"/>
      <c r="G22" s="189"/>
      <c r="H22" s="189"/>
      <c r="I22" s="189"/>
      <c r="J22" s="189"/>
      <c r="K22" s="189"/>
    </row>
    <row r="23" spans="1:255" hidden="1" outlineLevel="1" x14ac:dyDescent="0.2">
      <c r="A23" s="159"/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35">
        <f>A23</f>
        <v>0</v>
      </c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</row>
    <row r="24" spans="1:255" hidden="1" outlineLevel="1" x14ac:dyDescent="0.2">
      <c r="A24" s="15" t="s">
        <v>301</v>
      </c>
    </row>
    <row r="25" spans="1:255" hidden="1" outlineLevel="1" x14ac:dyDescent="0.2">
      <c r="A25" s="15" t="s">
        <v>302</v>
      </c>
    </row>
    <row r="26" spans="1:255" hidden="1" outlineLevel="1" x14ac:dyDescent="0.2">
      <c r="A26" s="15" t="s">
        <v>303</v>
      </c>
      <c r="B26" s="15"/>
      <c r="C26" s="15"/>
      <c r="D26" s="15"/>
      <c r="E26" s="160">
        <f>J162/1000</f>
        <v>126.32402999999999</v>
      </c>
      <c r="F26" s="161"/>
      <c r="G26" s="15" t="s">
        <v>304</v>
      </c>
      <c r="H26" s="15"/>
      <c r="I26" s="15"/>
      <c r="J26" s="15"/>
      <c r="K26" s="15"/>
    </row>
    <row r="27" spans="1:255" collapsed="1" x14ac:dyDescent="0.2"/>
    <row r="28" spans="1:255" outlineLevel="1" x14ac:dyDescent="0.2">
      <c r="K28" s="36" t="s">
        <v>305</v>
      </c>
    </row>
    <row r="29" spans="1:255" outlineLevel="1" x14ac:dyDescent="0.2"/>
    <row r="30" spans="1:255" outlineLevel="1" x14ac:dyDescent="0.2">
      <c r="A30" s="18" t="s">
        <v>286</v>
      </c>
      <c r="C30" s="162"/>
      <c r="D30" s="162"/>
      <c r="E30" s="162"/>
      <c r="F30" s="162"/>
      <c r="G30" s="162"/>
      <c r="H30" s="162"/>
      <c r="I30" s="162"/>
      <c r="J30" s="162"/>
      <c r="K30" s="162"/>
      <c r="BT30" s="37">
        <f>C30</f>
        <v>0</v>
      </c>
      <c r="IU30" s="20"/>
    </row>
    <row r="31" spans="1:255" outlineLevel="1" x14ac:dyDescent="0.2">
      <c r="A31" s="18" t="s">
        <v>287</v>
      </c>
      <c r="C31" s="172" t="s">
        <v>401</v>
      </c>
      <c r="D31" s="172"/>
      <c r="E31" s="172"/>
      <c r="F31" s="172"/>
      <c r="G31" s="172"/>
      <c r="H31" s="172"/>
      <c r="I31" s="172"/>
      <c r="J31" s="172"/>
      <c r="K31" s="172"/>
      <c r="BT31" s="37" t="str">
        <f>C31</f>
        <v>Замена оборудования РУ 6/10 кВ. КСО 310</v>
      </c>
      <c r="IU31" s="20"/>
    </row>
    <row r="32" spans="1:255" outlineLevel="1" x14ac:dyDescent="0.2">
      <c r="A32" s="18" t="s">
        <v>306</v>
      </c>
      <c r="C32" s="173" t="s">
        <v>307</v>
      </c>
      <c r="D32" s="162"/>
      <c r="E32" s="162"/>
      <c r="F32" s="162"/>
      <c r="G32" s="162"/>
      <c r="H32" s="162"/>
      <c r="I32" s="162"/>
      <c r="J32" s="162"/>
      <c r="K32" s="162"/>
      <c r="BT32" s="38" t="str">
        <f>C32</f>
        <v xml:space="preserve"> </v>
      </c>
      <c r="IU32" s="20"/>
    </row>
    <row r="33" spans="1:255" outlineLevel="1" x14ac:dyDescent="0.2"/>
    <row r="34" spans="1:255" ht="18.75" outlineLevel="1" x14ac:dyDescent="0.3">
      <c r="A34" s="145" t="s">
        <v>398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  <row r="35" spans="1:255" outlineLevel="1" x14ac:dyDescent="0.2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Y35" s="20">
        <v>3</v>
      </c>
      <c r="Z35" s="20" t="s">
        <v>308</v>
      </c>
      <c r="AA35" s="20"/>
      <c r="AB35" s="20" t="s">
        <v>309</v>
      </c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35">
        <f>A35</f>
        <v>0</v>
      </c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</row>
    <row r="36" spans="1:255" outlineLevel="1" x14ac:dyDescent="0.2">
      <c r="A36" s="18" t="s">
        <v>310</v>
      </c>
      <c r="C36" s="162"/>
      <c r="D36" s="162"/>
      <c r="E36" s="162"/>
      <c r="F36" s="162"/>
      <c r="G36" s="162"/>
      <c r="H36" s="162"/>
      <c r="I36" s="162"/>
      <c r="J36" s="162"/>
      <c r="K36" s="162"/>
      <c r="BT36" s="37">
        <f>C36</f>
        <v>0</v>
      </c>
      <c r="IU36" s="20"/>
    </row>
    <row r="37" spans="1:255" outlineLevel="1" x14ac:dyDescent="0.2">
      <c r="I37" s="39" t="s">
        <v>350</v>
      </c>
      <c r="J37" s="39" t="s">
        <v>311</v>
      </c>
    </row>
    <row r="38" spans="1:255" outlineLevel="1" x14ac:dyDescent="0.2">
      <c r="A38" s="15" t="s">
        <v>399</v>
      </c>
      <c r="G38" s="40" t="s">
        <v>312</v>
      </c>
      <c r="I38" s="41">
        <f>H162/1000</f>
        <v>13.288069999999999</v>
      </c>
      <c r="J38" s="41">
        <f>J162/1000</f>
        <v>126.32402999999999</v>
      </c>
      <c r="K38" s="15" t="s">
        <v>313</v>
      </c>
    </row>
    <row r="39" spans="1:255" outlineLevel="1" x14ac:dyDescent="0.2">
      <c r="A39" s="15" t="s">
        <v>302</v>
      </c>
      <c r="G39" s="40" t="s">
        <v>314</v>
      </c>
      <c r="I39" s="41">
        <f>ET145</f>
        <v>101.74920000000002</v>
      </c>
      <c r="J39" s="41">
        <f>CW145</f>
        <v>101.74920000000002</v>
      </c>
      <c r="K39" s="15" t="s">
        <v>315</v>
      </c>
    </row>
    <row r="40" spans="1:255" ht="13.5" outlineLevel="1" thickBot="1" x14ac:dyDescent="0.25">
      <c r="G40" s="40" t="s">
        <v>316</v>
      </c>
      <c r="I40" s="41">
        <f>(EW145+EY145)/1000</f>
        <v>1.1451600000000002</v>
      </c>
      <c r="J40" s="41">
        <f>(CZ145+DB145)/1000</f>
        <v>20.956490000000002</v>
      </c>
      <c r="K40" s="15" t="s">
        <v>313</v>
      </c>
    </row>
    <row r="41" spans="1:255" x14ac:dyDescent="0.2">
      <c r="A41" s="175" t="s">
        <v>317</v>
      </c>
      <c r="B41" s="168" t="s">
        <v>318</v>
      </c>
      <c r="C41" s="168" t="s">
        <v>319</v>
      </c>
      <c r="D41" s="168" t="s">
        <v>320</v>
      </c>
      <c r="E41" s="168" t="s">
        <v>321</v>
      </c>
      <c r="F41" s="168" t="s">
        <v>322</v>
      </c>
      <c r="G41" s="168" t="s">
        <v>323</v>
      </c>
      <c r="H41" s="168" t="s">
        <v>324</v>
      </c>
      <c r="I41" s="168" t="s">
        <v>325</v>
      </c>
      <c r="J41" s="168" t="s">
        <v>326</v>
      </c>
      <c r="K41" s="170" t="s">
        <v>400</v>
      </c>
    </row>
    <row r="42" spans="1:255" x14ac:dyDescent="0.2">
      <c r="A42" s="176"/>
      <c r="B42" s="169"/>
      <c r="C42" s="169"/>
      <c r="D42" s="169"/>
      <c r="E42" s="169"/>
      <c r="F42" s="169"/>
      <c r="G42" s="169"/>
      <c r="H42" s="169"/>
      <c r="I42" s="169"/>
      <c r="J42" s="169"/>
      <c r="K42" s="171"/>
    </row>
    <row r="43" spans="1:255" x14ac:dyDescent="0.2">
      <c r="A43" s="176"/>
      <c r="B43" s="169"/>
      <c r="C43" s="169"/>
      <c r="D43" s="169"/>
      <c r="E43" s="169"/>
      <c r="F43" s="169"/>
      <c r="G43" s="169"/>
      <c r="H43" s="169"/>
      <c r="I43" s="169"/>
      <c r="J43" s="169"/>
      <c r="K43" s="171"/>
    </row>
    <row r="44" spans="1:255" ht="13.5" thickBot="1" x14ac:dyDescent="0.25">
      <c r="A44" s="176"/>
      <c r="B44" s="169"/>
      <c r="C44" s="169"/>
      <c r="D44" s="169"/>
      <c r="E44" s="169"/>
      <c r="F44" s="169"/>
      <c r="G44" s="169"/>
      <c r="H44" s="169"/>
      <c r="I44" s="169"/>
      <c r="J44" s="169"/>
      <c r="K44" s="171"/>
    </row>
    <row r="45" spans="1:255" ht="13.5" thickBot="1" x14ac:dyDescent="0.25">
      <c r="A45" s="42">
        <v>1</v>
      </c>
      <c r="B45" s="42">
        <v>2</v>
      </c>
      <c r="C45" s="42">
        <v>3</v>
      </c>
      <c r="D45" s="42">
        <v>4</v>
      </c>
      <c r="E45" s="42">
        <v>5</v>
      </c>
      <c r="F45" s="42">
        <v>6</v>
      </c>
      <c r="G45" s="42">
        <v>7</v>
      </c>
      <c r="H45" s="42">
        <v>8</v>
      </c>
      <c r="I45" s="42">
        <v>9</v>
      </c>
      <c r="J45" s="42">
        <v>10</v>
      </c>
      <c r="K45" s="42">
        <v>11</v>
      </c>
    </row>
    <row r="46" spans="1:255" ht="36" x14ac:dyDescent="0.2">
      <c r="A46" s="43">
        <v>1</v>
      </c>
      <c r="B46" s="49" t="s">
        <v>13</v>
      </c>
      <c r="C46" s="44" t="s">
        <v>14</v>
      </c>
      <c r="D46" s="45" t="s">
        <v>15</v>
      </c>
      <c r="E46" s="46">
        <v>1</v>
      </c>
      <c r="F46" s="47">
        <f>Source!AK25</f>
        <v>326.15999999999997</v>
      </c>
      <c r="G46" s="191" t="s">
        <v>23</v>
      </c>
      <c r="H46" s="47">
        <f>Source!AB25</f>
        <v>182.55</v>
      </c>
      <c r="I46" s="47"/>
      <c r="J46" s="192"/>
      <c r="K46" s="48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</row>
    <row r="47" spans="1:255" x14ac:dyDescent="0.2">
      <c r="A47" s="53"/>
      <c r="B47" s="50"/>
      <c r="C47" s="50" t="s">
        <v>327</v>
      </c>
      <c r="D47" s="51"/>
      <c r="E47" s="52"/>
      <c r="F47" s="54">
        <v>226.07</v>
      </c>
      <c r="G47" s="193" t="s">
        <v>328</v>
      </c>
      <c r="H47" s="54">
        <f>Source!AF25</f>
        <v>135.63999999999999</v>
      </c>
      <c r="I47" s="54">
        <f>T47</f>
        <v>135.63999999999999</v>
      </c>
      <c r="J47" s="193">
        <v>18.3</v>
      </c>
      <c r="K47" s="55">
        <f>U47</f>
        <v>2482.21</v>
      </c>
      <c r="O47" s="20"/>
      <c r="P47" s="20"/>
      <c r="Q47" s="20"/>
      <c r="R47" s="20"/>
      <c r="S47" s="20"/>
      <c r="T47" s="20">
        <f>ROUND(Source!AF25*Source!AV25*Source!I25,2)</f>
        <v>135.63999999999999</v>
      </c>
      <c r="U47" s="20">
        <f>Source!S25</f>
        <v>2482.21</v>
      </c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>
        <f>T47</f>
        <v>135.63999999999999</v>
      </c>
      <c r="GK47" s="20">
        <f>T47</f>
        <v>135.63999999999999</v>
      </c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>
        <f>T47</f>
        <v>135.63999999999999</v>
      </c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</row>
    <row r="48" spans="1:255" x14ac:dyDescent="0.2">
      <c r="A48" s="60"/>
      <c r="B48" s="57"/>
      <c r="C48" s="57" t="s">
        <v>329</v>
      </c>
      <c r="D48" s="58"/>
      <c r="E48" s="59"/>
      <c r="F48" s="61">
        <v>78.19</v>
      </c>
      <c r="G48" s="194" t="s">
        <v>328</v>
      </c>
      <c r="H48" s="61">
        <f>Source!AD25</f>
        <v>46.91</v>
      </c>
      <c r="I48" s="61">
        <f>T48</f>
        <v>46.91</v>
      </c>
      <c r="J48" s="194">
        <v>12.5</v>
      </c>
      <c r="K48" s="62">
        <f>U48</f>
        <v>586.38</v>
      </c>
      <c r="O48" s="20"/>
      <c r="P48" s="20"/>
      <c r="Q48" s="20"/>
      <c r="R48" s="20"/>
      <c r="S48" s="20"/>
      <c r="T48" s="20">
        <f>ROUND(Source!AD25*Source!AV25*Source!I25,2)</f>
        <v>46.91</v>
      </c>
      <c r="U48" s="20">
        <f>Source!Q25</f>
        <v>586.38</v>
      </c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>
        <f>T48</f>
        <v>46.91</v>
      </c>
      <c r="GK48" s="20"/>
      <c r="GL48" s="20">
        <f>T48</f>
        <v>46.91</v>
      </c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>
        <f>T48</f>
        <v>46.91</v>
      </c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</row>
    <row r="49" spans="1:255" x14ac:dyDescent="0.2">
      <c r="A49" s="60"/>
      <c r="B49" s="57"/>
      <c r="C49" s="57" t="s">
        <v>330</v>
      </c>
      <c r="D49" s="58"/>
      <c r="E49" s="59"/>
      <c r="F49" s="61">
        <v>11.04</v>
      </c>
      <c r="G49" s="194" t="s">
        <v>328</v>
      </c>
      <c r="H49" s="61">
        <f>Source!AE25</f>
        <v>6.62</v>
      </c>
      <c r="I49" s="61">
        <f>GM49</f>
        <v>6.62</v>
      </c>
      <c r="J49" s="194">
        <v>18.3</v>
      </c>
      <c r="K49" s="62">
        <f>Source!R25</f>
        <v>121.15</v>
      </c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>
        <f>ROUND(Source!AE25*Source!AV25*Source!I25,2)</f>
        <v>6.62</v>
      </c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</row>
    <row r="50" spans="1:255" x14ac:dyDescent="0.2">
      <c r="A50" s="60"/>
      <c r="B50" s="57"/>
      <c r="C50" s="57" t="s">
        <v>331</v>
      </c>
      <c r="D50" s="58"/>
      <c r="E50" s="59">
        <v>95</v>
      </c>
      <c r="F50" s="195" t="s">
        <v>332</v>
      </c>
      <c r="G50" s="194"/>
      <c r="H50" s="61">
        <f>ROUND((Source!AF25*Source!AV25+Source!AE25*Source!AV25)*(Source!FX25)/100,2)</f>
        <v>135.15</v>
      </c>
      <c r="I50" s="61">
        <f>T50</f>
        <v>135.15</v>
      </c>
      <c r="J50" s="194" t="s">
        <v>333</v>
      </c>
      <c r="K50" s="62">
        <f>U50</f>
        <v>2108.7199999999998</v>
      </c>
      <c r="O50" s="20"/>
      <c r="P50" s="20"/>
      <c r="Q50" s="20"/>
      <c r="R50" s="20"/>
      <c r="S50" s="20"/>
      <c r="T50" s="20">
        <f>ROUND((ROUND(Source!AF25*Source!AV25*Source!I25,2)+ROUND(Source!AE25*Source!AV25*Source!I25,2))*(Source!FX25)/100,2)</f>
        <v>135.15</v>
      </c>
      <c r="U50" s="20">
        <f>Source!X25</f>
        <v>2108.7199999999998</v>
      </c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>
        <f>T50</f>
        <v>135.15</v>
      </c>
      <c r="GZ50" s="20"/>
      <c r="HA50" s="20"/>
      <c r="HB50" s="20"/>
      <c r="HC50" s="20">
        <f>T50</f>
        <v>135.15</v>
      </c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</row>
    <row r="51" spans="1:255" x14ac:dyDescent="0.2">
      <c r="A51" s="60"/>
      <c r="B51" s="57"/>
      <c r="C51" s="57" t="s">
        <v>334</v>
      </c>
      <c r="D51" s="58"/>
      <c r="E51" s="59">
        <v>65</v>
      </c>
      <c r="F51" s="195" t="s">
        <v>332</v>
      </c>
      <c r="G51" s="194"/>
      <c r="H51" s="61">
        <f>ROUND((Source!AF25*Source!AV25+Source!AE25*Source!AV25)*(Source!FY25)/100,2)</f>
        <v>92.47</v>
      </c>
      <c r="I51" s="61">
        <f>T51</f>
        <v>92.47</v>
      </c>
      <c r="J51" s="194" t="s">
        <v>335</v>
      </c>
      <c r="K51" s="62">
        <f>U51</f>
        <v>1353.75</v>
      </c>
      <c r="O51" s="20"/>
      <c r="P51" s="20"/>
      <c r="Q51" s="20"/>
      <c r="R51" s="20"/>
      <c r="S51" s="20"/>
      <c r="T51" s="20">
        <f>ROUND((ROUND(Source!AF25*Source!AV25*Source!I25,2)+ROUND(Source!AE25*Source!AV25*Source!I25,2))*(Source!FY25)/100,2)</f>
        <v>92.47</v>
      </c>
      <c r="U51" s="20">
        <f>Source!Y25</f>
        <v>1353.75</v>
      </c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>
        <f>T51</f>
        <v>92.47</v>
      </c>
      <c r="HA51" s="20"/>
      <c r="HB51" s="20"/>
      <c r="HC51" s="20">
        <f>T51</f>
        <v>92.47</v>
      </c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</row>
    <row r="52" spans="1:255" ht="13.5" thickBot="1" x14ac:dyDescent="0.25">
      <c r="A52" s="65"/>
      <c r="B52" s="66"/>
      <c r="C52" s="66" t="s">
        <v>336</v>
      </c>
      <c r="D52" s="67" t="s">
        <v>337</v>
      </c>
      <c r="E52" s="68">
        <v>23.5</v>
      </c>
      <c r="F52" s="69"/>
      <c r="G52" s="69" t="s">
        <v>328</v>
      </c>
      <c r="H52" s="69">
        <f>ROUND(Source!AH25,2)</f>
        <v>14.1</v>
      </c>
      <c r="I52" s="70">
        <f>Source!U25</f>
        <v>14.1</v>
      </c>
      <c r="J52" s="69"/>
      <c r="K52" s="71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</row>
    <row r="53" spans="1:255" x14ac:dyDescent="0.2">
      <c r="A53" s="64"/>
      <c r="B53" s="63"/>
      <c r="C53" s="63"/>
      <c r="D53" s="63"/>
      <c r="E53" s="63"/>
      <c r="F53" s="63"/>
      <c r="G53" s="63"/>
      <c r="H53" s="177">
        <f>R53</f>
        <v>410.16999999999996</v>
      </c>
      <c r="I53" s="178"/>
      <c r="J53" s="177">
        <f>S53</f>
        <v>6531.0599999999995</v>
      </c>
      <c r="K53" s="179"/>
      <c r="O53" s="20"/>
      <c r="P53" s="20"/>
      <c r="Q53" s="20"/>
      <c r="R53" s="20">
        <f>SUM(T46:T52)</f>
        <v>410.16999999999996</v>
      </c>
      <c r="S53" s="20">
        <f>SUM(U46:U52)</f>
        <v>6531.0599999999995</v>
      </c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>
        <f>R53</f>
        <v>410.16999999999996</v>
      </c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</row>
    <row r="54" spans="1:255" ht="22.5" x14ac:dyDescent="0.2">
      <c r="A54" s="72">
        <v>2</v>
      </c>
      <c r="B54" s="78" t="s">
        <v>27</v>
      </c>
      <c r="C54" s="73" t="s">
        <v>28</v>
      </c>
      <c r="D54" s="74" t="s">
        <v>15</v>
      </c>
      <c r="E54" s="75">
        <v>6</v>
      </c>
      <c r="F54" s="76">
        <f>Source!AK27</f>
        <v>109.16999999999999</v>
      </c>
      <c r="G54" s="196" t="s">
        <v>23</v>
      </c>
      <c r="H54" s="76">
        <f>Source!AB27</f>
        <v>39.270000000000003</v>
      </c>
      <c r="I54" s="76"/>
      <c r="J54" s="197"/>
      <c r="K54" s="77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</row>
    <row r="55" spans="1:255" x14ac:dyDescent="0.2">
      <c r="A55" s="53"/>
      <c r="B55" s="50"/>
      <c r="C55" s="50" t="s">
        <v>327</v>
      </c>
      <c r="D55" s="51"/>
      <c r="E55" s="52"/>
      <c r="F55" s="54">
        <v>22.13</v>
      </c>
      <c r="G55" s="193" t="s">
        <v>328</v>
      </c>
      <c r="H55" s="54">
        <f>Source!AF27</f>
        <v>13.28</v>
      </c>
      <c r="I55" s="54">
        <f>T55</f>
        <v>79.680000000000007</v>
      </c>
      <c r="J55" s="193">
        <v>18.3</v>
      </c>
      <c r="K55" s="55">
        <f>U55</f>
        <v>1458.14</v>
      </c>
      <c r="O55" s="20"/>
      <c r="P55" s="20"/>
      <c r="Q55" s="20"/>
      <c r="R55" s="20"/>
      <c r="S55" s="20"/>
      <c r="T55" s="20">
        <f>ROUND(Source!AF27*Source!AV27*Source!I27,2)</f>
        <v>79.680000000000007</v>
      </c>
      <c r="U55" s="20">
        <f>Source!S27</f>
        <v>1458.14</v>
      </c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>
        <f>T55</f>
        <v>79.680000000000007</v>
      </c>
      <c r="GK55" s="20">
        <f>T55</f>
        <v>79.680000000000007</v>
      </c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>
        <f>T55</f>
        <v>79.680000000000007</v>
      </c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</row>
    <row r="56" spans="1:255" x14ac:dyDescent="0.2">
      <c r="A56" s="60"/>
      <c r="B56" s="57"/>
      <c r="C56" s="57" t="s">
        <v>329</v>
      </c>
      <c r="D56" s="58"/>
      <c r="E56" s="59"/>
      <c r="F56" s="61">
        <v>43.32</v>
      </c>
      <c r="G56" s="194" t="s">
        <v>328</v>
      </c>
      <c r="H56" s="61">
        <f>Source!AD27</f>
        <v>25.99</v>
      </c>
      <c r="I56" s="61">
        <f>T56</f>
        <v>155.94</v>
      </c>
      <c r="J56" s="194">
        <v>12.5</v>
      </c>
      <c r="K56" s="62">
        <f>U56</f>
        <v>1949.25</v>
      </c>
      <c r="O56" s="20"/>
      <c r="P56" s="20"/>
      <c r="Q56" s="20"/>
      <c r="R56" s="20"/>
      <c r="S56" s="20"/>
      <c r="T56" s="20">
        <f>ROUND(Source!AD27*Source!AV27*Source!I27,2)</f>
        <v>155.94</v>
      </c>
      <c r="U56" s="20">
        <f>Source!Q27</f>
        <v>1949.25</v>
      </c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>
        <f>T56</f>
        <v>155.94</v>
      </c>
      <c r="GK56" s="20"/>
      <c r="GL56" s="20">
        <f>T56</f>
        <v>155.94</v>
      </c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>
        <f>T56</f>
        <v>155.94</v>
      </c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</row>
    <row r="57" spans="1:255" x14ac:dyDescent="0.2">
      <c r="A57" s="60"/>
      <c r="B57" s="57"/>
      <c r="C57" s="57" t="s">
        <v>330</v>
      </c>
      <c r="D57" s="58"/>
      <c r="E57" s="59"/>
      <c r="F57" s="61">
        <v>5.92</v>
      </c>
      <c r="G57" s="194" t="s">
        <v>328</v>
      </c>
      <c r="H57" s="61">
        <f>Source!AE27</f>
        <v>3.55</v>
      </c>
      <c r="I57" s="61">
        <f>GM57</f>
        <v>21.3</v>
      </c>
      <c r="J57" s="194">
        <v>18.3</v>
      </c>
      <c r="K57" s="62">
        <f>Source!R27</f>
        <v>389.79</v>
      </c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>
        <f>ROUND(Source!AE27*Source!AV27*Source!I27,2)</f>
        <v>21.3</v>
      </c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</row>
    <row r="58" spans="1:255" x14ac:dyDescent="0.2">
      <c r="A58" s="60"/>
      <c r="B58" s="57"/>
      <c r="C58" s="57" t="s">
        <v>331</v>
      </c>
      <c r="D58" s="58"/>
      <c r="E58" s="59">
        <v>95</v>
      </c>
      <c r="F58" s="195" t="s">
        <v>332</v>
      </c>
      <c r="G58" s="194"/>
      <c r="H58" s="61">
        <f>ROUND((Source!AF27*Source!AV27+Source!AE27*Source!AV27)*(Source!FX27)/100,2)</f>
        <v>15.99</v>
      </c>
      <c r="I58" s="61">
        <f>T58</f>
        <v>95.93</v>
      </c>
      <c r="J58" s="194" t="s">
        <v>333</v>
      </c>
      <c r="K58" s="62">
        <f>U58</f>
        <v>1496.82</v>
      </c>
      <c r="O58" s="20"/>
      <c r="P58" s="20"/>
      <c r="Q58" s="20"/>
      <c r="R58" s="20"/>
      <c r="S58" s="20"/>
      <c r="T58" s="20">
        <f>ROUND((ROUND(Source!AF27*Source!AV27*Source!I27,2)+ROUND(Source!AE27*Source!AV27*Source!I27,2))*(Source!FX27)/100,2)</f>
        <v>95.93</v>
      </c>
      <c r="U58" s="20">
        <f>Source!X27</f>
        <v>1496.82</v>
      </c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>
        <f>T58</f>
        <v>95.93</v>
      </c>
      <c r="GZ58" s="20"/>
      <c r="HA58" s="20"/>
      <c r="HB58" s="20"/>
      <c r="HC58" s="20">
        <f>T58</f>
        <v>95.93</v>
      </c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</row>
    <row r="59" spans="1:255" x14ac:dyDescent="0.2">
      <c r="A59" s="60"/>
      <c r="B59" s="57"/>
      <c r="C59" s="57" t="s">
        <v>334</v>
      </c>
      <c r="D59" s="58"/>
      <c r="E59" s="59">
        <v>65</v>
      </c>
      <c r="F59" s="195" t="s">
        <v>332</v>
      </c>
      <c r="G59" s="194"/>
      <c r="H59" s="61">
        <f>ROUND((Source!AF27*Source!AV27+Source!AE27*Source!AV27)*(Source!FY27)/100,2)</f>
        <v>10.94</v>
      </c>
      <c r="I59" s="61">
        <f>T59</f>
        <v>65.64</v>
      </c>
      <c r="J59" s="194" t="s">
        <v>335</v>
      </c>
      <c r="K59" s="62">
        <f>U59</f>
        <v>960.92</v>
      </c>
      <c r="O59" s="20"/>
      <c r="P59" s="20"/>
      <c r="Q59" s="20"/>
      <c r="R59" s="20"/>
      <c r="S59" s="20"/>
      <c r="T59" s="20">
        <f>ROUND((ROUND(Source!AF27*Source!AV27*Source!I27,2)+ROUND(Source!AE27*Source!AV27*Source!I27,2))*(Source!FY27)/100,2)</f>
        <v>65.64</v>
      </c>
      <c r="U59" s="20">
        <f>Source!Y27</f>
        <v>960.92</v>
      </c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>
        <f>T59</f>
        <v>65.64</v>
      </c>
      <c r="HA59" s="20"/>
      <c r="HB59" s="20"/>
      <c r="HC59" s="20">
        <f>T59</f>
        <v>65.64</v>
      </c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</row>
    <row r="60" spans="1:255" ht="13.5" thickBot="1" x14ac:dyDescent="0.25">
      <c r="A60" s="65"/>
      <c r="B60" s="66"/>
      <c r="C60" s="66" t="s">
        <v>336</v>
      </c>
      <c r="D60" s="67" t="s">
        <v>337</v>
      </c>
      <c r="E60" s="68">
        <v>2.2999999999999998</v>
      </c>
      <c r="F60" s="69"/>
      <c r="G60" s="69" t="s">
        <v>328</v>
      </c>
      <c r="H60" s="69">
        <f>ROUND(Source!AH27,2)</f>
        <v>1.38</v>
      </c>
      <c r="I60" s="70">
        <f>Source!U27</f>
        <v>8.2799999999999994</v>
      </c>
      <c r="J60" s="69"/>
      <c r="K60" s="71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</row>
    <row r="61" spans="1:255" x14ac:dyDescent="0.2">
      <c r="A61" s="64"/>
      <c r="B61" s="63"/>
      <c r="C61" s="63"/>
      <c r="D61" s="63"/>
      <c r="E61" s="63"/>
      <c r="F61" s="63"/>
      <c r="G61" s="63"/>
      <c r="H61" s="177">
        <f>R61</f>
        <v>397.19</v>
      </c>
      <c r="I61" s="178"/>
      <c r="J61" s="177">
        <f>S61</f>
        <v>5865.13</v>
      </c>
      <c r="K61" s="179"/>
      <c r="O61" s="20"/>
      <c r="P61" s="20"/>
      <c r="Q61" s="20"/>
      <c r="R61" s="20">
        <f>SUM(T54:T60)</f>
        <v>397.19</v>
      </c>
      <c r="S61" s="20">
        <f>SUM(U54:U60)</f>
        <v>5865.13</v>
      </c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>
        <f>R61</f>
        <v>397.19</v>
      </c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</row>
    <row r="62" spans="1:255" ht="36" x14ac:dyDescent="0.2">
      <c r="A62" s="72">
        <v>3</v>
      </c>
      <c r="B62" s="78" t="s">
        <v>31</v>
      </c>
      <c r="C62" s="73" t="s">
        <v>32</v>
      </c>
      <c r="D62" s="74" t="s">
        <v>33</v>
      </c>
      <c r="E62" s="75">
        <v>7.0000000000000007E-2</v>
      </c>
      <c r="F62" s="76">
        <f>Source!AK29</f>
        <v>845.07</v>
      </c>
      <c r="G62" s="196" t="s">
        <v>23</v>
      </c>
      <c r="H62" s="76">
        <f>Source!AB29</f>
        <v>459.85</v>
      </c>
      <c r="I62" s="76"/>
      <c r="J62" s="197"/>
      <c r="K62" s="77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</row>
    <row r="63" spans="1:255" x14ac:dyDescent="0.2">
      <c r="A63" s="53"/>
      <c r="B63" s="50"/>
      <c r="C63" s="50" t="s">
        <v>327</v>
      </c>
      <c r="D63" s="51"/>
      <c r="E63" s="52"/>
      <c r="F63" s="54">
        <v>563.73</v>
      </c>
      <c r="G63" s="193" t="s">
        <v>328</v>
      </c>
      <c r="H63" s="54">
        <f>Source!AF29</f>
        <v>338.24</v>
      </c>
      <c r="I63" s="54">
        <f>T63</f>
        <v>23.68</v>
      </c>
      <c r="J63" s="193">
        <v>18.3</v>
      </c>
      <c r="K63" s="55">
        <f>U63</f>
        <v>433.29</v>
      </c>
      <c r="O63" s="20"/>
      <c r="P63" s="20"/>
      <c r="Q63" s="20"/>
      <c r="R63" s="20"/>
      <c r="S63" s="20"/>
      <c r="T63" s="20">
        <f>ROUND(Source!AF29*Source!AV29*Source!I29,2)</f>
        <v>23.68</v>
      </c>
      <c r="U63" s="20">
        <f>Source!S29</f>
        <v>433.29</v>
      </c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>
        <f>T63</f>
        <v>23.68</v>
      </c>
      <c r="GK63" s="20">
        <f>T63</f>
        <v>23.68</v>
      </c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>
        <f>T63</f>
        <v>23.68</v>
      </c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</row>
    <row r="64" spans="1:255" x14ac:dyDescent="0.2">
      <c r="A64" s="60"/>
      <c r="B64" s="57"/>
      <c r="C64" s="57" t="s">
        <v>329</v>
      </c>
      <c r="D64" s="58"/>
      <c r="E64" s="59"/>
      <c r="F64" s="61">
        <v>202.68</v>
      </c>
      <c r="G64" s="194" t="s">
        <v>328</v>
      </c>
      <c r="H64" s="61">
        <f>Source!AD29</f>
        <v>121.61</v>
      </c>
      <c r="I64" s="61">
        <f>T64</f>
        <v>8.51</v>
      </c>
      <c r="J64" s="194">
        <v>12.5</v>
      </c>
      <c r="K64" s="62">
        <f>U64</f>
        <v>106.41</v>
      </c>
      <c r="O64" s="20"/>
      <c r="P64" s="20"/>
      <c r="Q64" s="20"/>
      <c r="R64" s="20"/>
      <c r="S64" s="20"/>
      <c r="T64" s="20">
        <f>ROUND(Source!AD29*Source!AV29*Source!I29,2)</f>
        <v>8.51</v>
      </c>
      <c r="U64" s="20">
        <f>Source!Q29</f>
        <v>106.41</v>
      </c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>
        <f>T64</f>
        <v>8.51</v>
      </c>
      <c r="GK64" s="20"/>
      <c r="GL64" s="20">
        <f>T64</f>
        <v>8.51</v>
      </c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>
        <f>T64</f>
        <v>8.51</v>
      </c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</row>
    <row r="65" spans="1:255" x14ac:dyDescent="0.2">
      <c r="A65" s="60"/>
      <c r="B65" s="57"/>
      <c r="C65" s="57" t="s">
        <v>330</v>
      </c>
      <c r="D65" s="58"/>
      <c r="E65" s="59"/>
      <c r="F65" s="61">
        <v>74.73</v>
      </c>
      <c r="G65" s="194" t="s">
        <v>328</v>
      </c>
      <c r="H65" s="61">
        <f>Source!AE29</f>
        <v>44.84</v>
      </c>
      <c r="I65" s="61">
        <f>GM65</f>
        <v>3.14</v>
      </c>
      <c r="J65" s="194">
        <v>18.3</v>
      </c>
      <c r="K65" s="62">
        <f>Source!R29</f>
        <v>57.44</v>
      </c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>
        <f>ROUND(Source!AE29*Source!AV29*Source!I29,2)</f>
        <v>3.14</v>
      </c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</row>
    <row r="66" spans="1:255" x14ac:dyDescent="0.2">
      <c r="A66" s="60"/>
      <c r="B66" s="57"/>
      <c r="C66" s="57" t="s">
        <v>331</v>
      </c>
      <c r="D66" s="58"/>
      <c r="E66" s="59">
        <v>95</v>
      </c>
      <c r="F66" s="195" t="s">
        <v>332</v>
      </c>
      <c r="G66" s="194"/>
      <c r="H66" s="61">
        <f>ROUND((Source!AF29*Source!AV29+Source!AE29*Source!AV29)*(Source!FX29)/100,2)</f>
        <v>363.93</v>
      </c>
      <c r="I66" s="61">
        <f>T66</f>
        <v>25.48</v>
      </c>
      <c r="J66" s="194" t="s">
        <v>333</v>
      </c>
      <c r="K66" s="62">
        <f>U66</f>
        <v>397.49</v>
      </c>
      <c r="O66" s="20"/>
      <c r="P66" s="20"/>
      <c r="Q66" s="20"/>
      <c r="R66" s="20"/>
      <c r="S66" s="20"/>
      <c r="T66" s="20">
        <f>ROUND((ROUND(Source!AF29*Source!AV29*Source!I29,2)+ROUND(Source!AE29*Source!AV29*Source!I29,2))*(Source!FX29)/100,2)</f>
        <v>25.48</v>
      </c>
      <c r="U66" s="20">
        <f>Source!X29</f>
        <v>397.49</v>
      </c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>
        <f>T66</f>
        <v>25.48</v>
      </c>
      <c r="GZ66" s="20"/>
      <c r="HA66" s="20"/>
      <c r="HB66" s="20"/>
      <c r="HC66" s="20">
        <f>T66</f>
        <v>25.48</v>
      </c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</row>
    <row r="67" spans="1:255" x14ac:dyDescent="0.2">
      <c r="A67" s="60"/>
      <c r="B67" s="57"/>
      <c r="C67" s="57" t="s">
        <v>334</v>
      </c>
      <c r="D67" s="58"/>
      <c r="E67" s="59">
        <v>65</v>
      </c>
      <c r="F67" s="195" t="s">
        <v>332</v>
      </c>
      <c r="G67" s="194"/>
      <c r="H67" s="61">
        <f>ROUND((Source!AF29*Source!AV29+Source!AE29*Source!AV29)*(Source!FY29)/100,2)</f>
        <v>249</v>
      </c>
      <c r="I67" s="61">
        <f>T67</f>
        <v>17.43</v>
      </c>
      <c r="J67" s="194" t="s">
        <v>335</v>
      </c>
      <c r="K67" s="62">
        <f>U67</f>
        <v>255.18</v>
      </c>
      <c r="O67" s="20"/>
      <c r="P67" s="20"/>
      <c r="Q67" s="20"/>
      <c r="R67" s="20"/>
      <c r="S67" s="20"/>
      <c r="T67" s="20">
        <f>ROUND((ROUND(Source!AF29*Source!AV29*Source!I29,2)+ROUND(Source!AE29*Source!AV29*Source!I29,2))*(Source!FY29)/100,2)</f>
        <v>17.43</v>
      </c>
      <c r="U67" s="20">
        <f>Source!Y29</f>
        <v>255.18</v>
      </c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>
        <f>T67</f>
        <v>17.43</v>
      </c>
      <c r="HA67" s="20"/>
      <c r="HB67" s="20"/>
      <c r="HC67" s="20">
        <f>T67</f>
        <v>17.43</v>
      </c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</row>
    <row r="68" spans="1:255" ht="13.5" thickBot="1" x14ac:dyDescent="0.25">
      <c r="A68" s="65"/>
      <c r="B68" s="66"/>
      <c r="C68" s="66" t="s">
        <v>336</v>
      </c>
      <c r="D68" s="67" t="s">
        <v>337</v>
      </c>
      <c r="E68" s="68">
        <v>58.6</v>
      </c>
      <c r="F68" s="69"/>
      <c r="G68" s="69" t="s">
        <v>328</v>
      </c>
      <c r="H68" s="69">
        <f>ROUND(Source!AH29,2)</f>
        <v>35.159999999999997</v>
      </c>
      <c r="I68" s="70">
        <f>Source!U29</f>
        <v>2.4611999999999998</v>
      </c>
      <c r="J68" s="69"/>
      <c r="K68" s="71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</row>
    <row r="69" spans="1:255" x14ac:dyDescent="0.2">
      <c r="A69" s="64"/>
      <c r="B69" s="63"/>
      <c r="C69" s="63"/>
      <c r="D69" s="63"/>
      <c r="E69" s="63"/>
      <c r="F69" s="63"/>
      <c r="G69" s="63"/>
      <c r="H69" s="177">
        <f>R69</f>
        <v>75.099999999999994</v>
      </c>
      <c r="I69" s="178"/>
      <c r="J69" s="177">
        <f>S69</f>
        <v>1192.3700000000001</v>
      </c>
      <c r="K69" s="179"/>
      <c r="O69" s="20"/>
      <c r="P69" s="20"/>
      <c r="Q69" s="20"/>
      <c r="R69" s="20">
        <f>SUM(T62:T68)</f>
        <v>75.099999999999994</v>
      </c>
      <c r="S69" s="20">
        <f>SUM(U62:U68)</f>
        <v>1192.3700000000001</v>
      </c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>
        <f>R69</f>
        <v>75.099999999999994</v>
      </c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</row>
    <row r="70" spans="1:255" ht="36" x14ac:dyDescent="0.2">
      <c r="A70" s="72">
        <v>4</v>
      </c>
      <c r="B70" s="78" t="s">
        <v>36</v>
      </c>
      <c r="C70" s="73" t="s">
        <v>37</v>
      </c>
      <c r="D70" s="74" t="s">
        <v>33</v>
      </c>
      <c r="E70" s="75">
        <v>0.04</v>
      </c>
      <c r="F70" s="76">
        <f>Source!AK31</f>
        <v>748.97</v>
      </c>
      <c r="G70" s="196" t="s">
        <v>23</v>
      </c>
      <c r="H70" s="76">
        <f>Source!AB31</f>
        <v>143.75</v>
      </c>
      <c r="I70" s="76"/>
      <c r="J70" s="197"/>
      <c r="K70" s="77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</row>
    <row r="71" spans="1:255" x14ac:dyDescent="0.2">
      <c r="A71" s="53"/>
      <c r="B71" s="50"/>
      <c r="C71" s="50" t="s">
        <v>327</v>
      </c>
      <c r="D71" s="51"/>
      <c r="E71" s="52"/>
      <c r="F71" s="54">
        <v>178.6</v>
      </c>
      <c r="G71" s="193" t="s">
        <v>328</v>
      </c>
      <c r="H71" s="54">
        <f>Source!AF31</f>
        <v>107.16</v>
      </c>
      <c r="I71" s="54">
        <f>T71</f>
        <v>4.29</v>
      </c>
      <c r="J71" s="193">
        <v>18.3</v>
      </c>
      <c r="K71" s="55">
        <f>U71</f>
        <v>78.44</v>
      </c>
      <c r="O71" s="20"/>
      <c r="P71" s="20"/>
      <c r="Q71" s="20"/>
      <c r="R71" s="20"/>
      <c r="S71" s="20"/>
      <c r="T71" s="20">
        <f>ROUND(Source!AF31*Source!AV31*Source!I31,2)</f>
        <v>4.29</v>
      </c>
      <c r="U71" s="20">
        <f>Source!S31</f>
        <v>78.44</v>
      </c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>
        <f>T71</f>
        <v>4.29</v>
      </c>
      <c r="GK71" s="20">
        <f>T71</f>
        <v>4.29</v>
      </c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>
        <f>T71</f>
        <v>4.29</v>
      </c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spans="1:255" x14ac:dyDescent="0.2">
      <c r="A72" s="60"/>
      <c r="B72" s="57"/>
      <c r="C72" s="57" t="s">
        <v>329</v>
      </c>
      <c r="D72" s="58"/>
      <c r="E72" s="59"/>
      <c r="F72" s="61">
        <v>60.98</v>
      </c>
      <c r="G72" s="194" t="s">
        <v>328</v>
      </c>
      <c r="H72" s="61">
        <f>Source!AD31</f>
        <v>36.590000000000003</v>
      </c>
      <c r="I72" s="61">
        <f>T72</f>
        <v>1.46</v>
      </c>
      <c r="J72" s="194">
        <v>12.5</v>
      </c>
      <c r="K72" s="62">
        <f>U72</f>
        <v>18.3</v>
      </c>
      <c r="O72" s="20"/>
      <c r="P72" s="20"/>
      <c r="Q72" s="20"/>
      <c r="R72" s="20"/>
      <c r="S72" s="20"/>
      <c r="T72" s="20">
        <f>ROUND(Source!AD31*Source!AV31*Source!I31,2)</f>
        <v>1.46</v>
      </c>
      <c r="U72" s="20">
        <f>Source!Q31</f>
        <v>18.3</v>
      </c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>
        <f>T72</f>
        <v>1.46</v>
      </c>
      <c r="GK72" s="20"/>
      <c r="GL72" s="20">
        <f>T72</f>
        <v>1.46</v>
      </c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>
        <f>T72</f>
        <v>1.46</v>
      </c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</row>
    <row r="73" spans="1:255" x14ac:dyDescent="0.2">
      <c r="A73" s="60"/>
      <c r="B73" s="57"/>
      <c r="C73" s="57" t="s">
        <v>330</v>
      </c>
      <c r="D73" s="58"/>
      <c r="E73" s="59"/>
      <c r="F73" s="61">
        <v>4.7699999999999996</v>
      </c>
      <c r="G73" s="194" t="s">
        <v>328</v>
      </c>
      <c r="H73" s="61">
        <f>Source!AE31</f>
        <v>2.86</v>
      </c>
      <c r="I73" s="61">
        <f>GM73</f>
        <v>0.11</v>
      </c>
      <c r="J73" s="194">
        <v>18.3</v>
      </c>
      <c r="K73" s="62">
        <f>Source!R31</f>
        <v>2.09</v>
      </c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>
        <f>ROUND(Source!AE31*Source!AV31*Source!I31,2)</f>
        <v>0.11</v>
      </c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</row>
    <row r="74" spans="1:255" x14ac:dyDescent="0.2">
      <c r="A74" s="60"/>
      <c r="B74" s="57"/>
      <c r="C74" s="57" t="s">
        <v>331</v>
      </c>
      <c r="D74" s="58"/>
      <c r="E74" s="59">
        <v>95</v>
      </c>
      <c r="F74" s="195" t="s">
        <v>332</v>
      </c>
      <c r="G74" s="194"/>
      <c r="H74" s="61">
        <f>ROUND((Source!AF31*Source!AV31+Source!AE31*Source!AV31)*(Source!FX31)/100,2)</f>
        <v>104.52</v>
      </c>
      <c r="I74" s="61">
        <f>T74</f>
        <v>4.18</v>
      </c>
      <c r="J74" s="194" t="s">
        <v>333</v>
      </c>
      <c r="K74" s="62">
        <f>U74</f>
        <v>65.23</v>
      </c>
      <c r="O74" s="20"/>
      <c r="P74" s="20"/>
      <c r="Q74" s="20"/>
      <c r="R74" s="20"/>
      <c r="S74" s="20"/>
      <c r="T74" s="20">
        <f>ROUND((ROUND(Source!AF31*Source!AV31*Source!I31,2)+ROUND(Source!AE31*Source!AV31*Source!I31,2))*(Source!FX31)/100,2)</f>
        <v>4.18</v>
      </c>
      <c r="U74" s="20">
        <f>Source!X31</f>
        <v>65.23</v>
      </c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>
        <f>T74</f>
        <v>4.18</v>
      </c>
      <c r="GZ74" s="20"/>
      <c r="HA74" s="20"/>
      <c r="HB74" s="20"/>
      <c r="HC74" s="20">
        <f>T74</f>
        <v>4.18</v>
      </c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</row>
    <row r="75" spans="1:255" x14ac:dyDescent="0.2">
      <c r="A75" s="60"/>
      <c r="B75" s="57"/>
      <c r="C75" s="57" t="s">
        <v>334</v>
      </c>
      <c r="D75" s="58"/>
      <c r="E75" s="59">
        <v>65</v>
      </c>
      <c r="F75" s="195" t="s">
        <v>332</v>
      </c>
      <c r="G75" s="194"/>
      <c r="H75" s="61">
        <f>ROUND((Source!AF31*Source!AV31+Source!AE31*Source!AV31)*(Source!FY31)/100,2)</f>
        <v>71.510000000000005</v>
      </c>
      <c r="I75" s="61">
        <f>T75</f>
        <v>2.86</v>
      </c>
      <c r="J75" s="194" t="s">
        <v>335</v>
      </c>
      <c r="K75" s="62">
        <f>U75</f>
        <v>41.88</v>
      </c>
      <c r="O75" s="20"/>
      <c r="P75" s="20"/>
      <c r="Q75" s="20"/>
      <c r="R75" s="20"/>
      <c r="S75" s="20"/>
      <c r="T75" s="20">
        <f>ROUND((ROUND(Source!AF31*Source!AV31*Source!I31,2)+ROUND(Source!AE31*Source!AV31*Source!I31,2))*(Source!FY31)/100,2)</f>
        <v>2.86</v>
      </c>
      <c r="U75" s="20">
        <f>Source!Y31</f>
        <v>41.88</v>
      </c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>
        <f>T75</f>
        <v>2.86</v>
      </c>
      <c r="HA75" s="20"/>
      <c r="HB75" s="20"/>
      <c r="HC75" s="20">
        <f>T75</f>
        <v>2.86</v>
      </c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</row>
    <row r="76" spans="1:255" ht="13.5" thickBot="1" x14ac:dyDescent="0.25">
      <c r="A76" s="65"/>
      <c r="B76" s="66"/>
      <c r="C76" s="66" t="s">
        <v>336</v>
      </c>
      <c r="D76" s="67" t="s">
        <v>337</v>
      </c>
      <c r="E76" s="68">
        <v>19</v>
      </c>
      <c r="F76" s="69"/>
      <c r="G76" s="69" t="s">
        <v>328</v>
      </c>
      <c r="H76" s="69">
        <f>ROUND(Source!AH31,2)</f>
        <v>11.4</v>
      </c>
      <c r="I76" s="70">
        <f>Source!U31</f>
        <v>0.45600000000000002</v>
      </c>
      <c r="J76" s="69"/>
      <c r="K76" s="71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</row>
    <row r="77" spans="1:255" x14ac:dyDescent="0.2">
      <c r="A77" s="64"/>
      <c r="B77" s="63"/>
      <c r="C77" s="63"/>
      <c r="D77" s="63"/>
      <c r="E77" s="63"/>
      <c r="F77" s="63"/>
      <c r="G77" s="63"/>
      <c r="H77" s="177">
        <f>R77</f>
        <v>12.79</v>
      </c>
      <c r="I77" s="178"/>
      <c r="J77" s="177">
        <f>S77</f>
        <v>203.85</v>
      </c>
      <c r="K77" s="179"/>
      <c r="O77" s="20"/>
      <c r="P77" s="20"/>
      <c r="Q77" s="20"/>
      <c r="R77" s="20">
        <f>SUM(T70:T76)</f>
        <v>12.79</v>
      </c>
      <c r="S77" s="20">
        <f>SUM(U70:U76)</f>
        <v>203.85</v>
      </c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>
        <f>R77</f>
        <v>12.79</v>
      </c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</row>
    <row r="78" spans="1:255" ht="36" x14ac:dyDescent="0.2">
      <c r="A78" s="72">
        <v>5</v>
      </c>
      <c r="B78" s="78" t="s">
        <v>13</v>
      </c>
      <c r="C78" s="73" t="s">
        <v>14</v>
      </c>
      <c r="D78" s="74" t="s">
        <v>15</v>
      </c>
      <c r="E78" s="75">
        <v>1</v>
      </c>
      <c r="F78" s="76">
        <f>Source!AK33</f>
        <v>326.15999999999997</v>
      </c>
      <c r="G78" s="196" t="s">
        <v>3</v>
      </c>
      <c r="H78" s="76">
        <f>Source!AB33</f>
        <v>304.26</v>
      </c>
      <c r="I78" s="76"/>
      <c r="J78" s="197"/>
      <c r="K78" s="77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</row>
    <row r="79" spans="1:255" x14ac:dyDescent="0.2">
      <c r="A79" s="53"/>
      <c r="B79" s="50"/>
      <c r="C79" s="50" t="s">
        <v>327</v>
      </c>
      <c r="D79" s="51"/>
      <c r="E79" s="52"/>
      <c r="F79" s="54">
        <v>226.07</v>
      </c>
      <c r="G79" s="193"/>
      <c r="H79" s="54">
        <f>Source!AF33</f>
        <v>226.07</v>
      </c>
      <c r="I79" s="54">
        <f>T79</f>
        <v>226.07</v>
      </c>
      <c r="J79" s="193">
        <v>18.3</v>
      </c>
      <c r="K79" s="55">
        <f>U79</f>
        <v>4137.08</v>
      </c>
      <c r="O79" s="20"/>
      <c r="P79" s="20"/>
      <c r="Q79" s="20"/>
      <c r="R79" s="20"/>
      <c r="S79" s="20"/>
      <c r="T79" s="20">
        <f>ROUND(Source!AF33*Source!AV33*Source!I33,2)</f>
        <v>226.07</v>
      </c>
      <c r="U79" s="20">
        <f>Source!S33</f>
        <v>4137.08</v>
      </c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>
        <f>T79</f>
        <v>226.07</v>
      </c>
      <c r="GK79" s="20">
        <f>T79</f>
        <v>226.07</v>
      </c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>
        <f>T79</f>
        <v>226.07</v>
      </c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</row>
    <row r="80" spans="1:255" x14ac:dyDescent="0.2">
      <c r="A80" s="60"/>
      <c r="B80" s="57"/>
      <c r="C80" s="57" t="s">
        <v>329</v>
      </c>
      <c r="D80" s="58"/>
      <c r="E80" s="59"/>
      <c r="F80" s="61">
        <v>78.19</v>
      </c>
      <c r="G80" s="194"/>
      <c r="H80" s="61">
        <f>Source!AD33</f>
        <v>78.19</v>
      </c>
      <c r="I80" s="61">
        <f>T80</f>
        <v>78.19</v>
      </c>
      <c r="J80" s="194">
        <v>12.5</v>
      </c>
      <c r="K80" s="62">
        <f>U80</f>
        <v>977.38</v>
      </c>
      <c r="O80" s="20"/>
      <c r="P80" s="20"/>
      <c r="Q80" s="20"/>
      <c r="R80" s="20"/>
      <c r="S80" s="20"/>
      <c r="T80" s="20">
        <f>ROUND(Source!AD33*Source!AV33*Source!I33,2)</f>
        <v>78.19</v>
      </c>
      <c r="U80" s="20">
        <f>Source!Q33</f>
        <v>977.38</v>
      </c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>
        <f>T80</f>
        <v>78.19</v>
      </c>
      <c r="GK80" s="20"/>
      <c r="GL80" s="20">
        <f>T80</f>
        <v>78.19</v>
      </c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>
        <f>T80</f>
        <v>78.19</v>
      </c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</row>
    <row r="81" spans="1:255" x14ac:dyDescent="0.2">
      <c r="A81" s="60"/>
      <c r="B81" s="57"/>
      <c r="C81" s="57" t="s">
        <v>330</v>
      </c>
      <c r="D81" s="58"/>
      <c r="E81" s="59"/>
      <c r="F81" s="61">
        <v>11.04</v>
      </c>
      <c r="G81" s="194"/>
      <c r="H81" s="61">
        <f>Source!AE33</f>
        <v>11.04</v>
      </c>
      <c r="I81" s="61">
        <f>GM81</f>
        <v>11.04</v>
      </c>
      <c r="J81" s="194">
        <v>18.3</v>
      </c>
      <c r="K81" s="62">
        <f>Source!R33</f>
        <v>202.03</v>
      </c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>
        <f>ROUND(Source!AE33*Source!AV33*Source!I33,2)</f>
        <v>11.04</v>
      </c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</row>
    <row r="82" spans="1:255" x14ac:dyDescent="0.2">
      <c r="A82" s="60"/>
      <c r="B82" s="57"/>
      <c r="C82" s="57" t="s">
        <v>331</v>
      </c>
      <c r="D82" s="58"/>
      <c r="E82" s="59">
        <v>95</v>
      </c>
      <c r="F82" s="195" t="s">
        <v>332</v>
      </c>
      <c r="G82" s="194"/>
      <c r="H82" s="61">
        <f>ROUND((Source!AF33*Source!AV33+Source!AE33*Source!AV33)*(Source!FX33)/100,2)</f>
        <v>225.25</v>
      </c>
      <c r="I82" s="61">
        <f>T82</f>
        <v>225.25</v>
      </c>
      <c r="J82" s="194" t="s">
        <v>333</v>
      </c>
      <c r="K82" s="62">
        <f>U82</f>
        <v>3514.68</v>
      </c>
      <c r="O82" s="20"/>
      <c r="P82" s="20"/>
      <c r="Q82" s="20"/>
      <c r="R82" s="20"/>
      <c r="S82" s="20"/>
      <c r="T82" s="20">
        <f>ROUND((ROUND(Source!AF33*Source!AV33*Source!I33,2)+ROUND(Source!AE33*Source!AV33*Source!I33,2))*(Source!FX33)/100,2)</f>
        <v>225.25</v>
      </c>
      <c r="U82" s="20">
        <f>Source!X33</f>
        <v>3514.68</v>
      </c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>
        <f>T82</f>
        <v>225.25</v>
      </c>
      <c r="GZ82" s="20"/>
      <c r="HA82" s="20"/>
      <c r="HB82" s="20"/>
      <c r="HC82" s="20">
        <f>T82</f>
        <v>225.25</v>
      </c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</row>
    <row r="83" spans="1:255" x14ac:dyDescent="0.2">
      <c r="A83" s="60"/>
      <c r="B83" s="57"/>
      <c r="C83" s="57" t="s">
        <v>334</v>
      </c>
      <c r="D83" s="58"/>
      <c r="E83" s="59">
        <v>65</v>
      </c>
      <c r="F83" s="195" t="s">
        <v>332</v>
      </c>
      <c r="G83" s="194"/>
      <c r="H83" s="61">
        <f>ROUND((Source!AF33*Source!AV33+Source!AE33*Source!AV33)*(Source!FY33)/100,2)</f>
        <v>154.12</v>
      </c>
      <c r="I83" s="61">
        <f>T83</f>
        <v>154.12</v>
      </c>
      <c r="J83" s="194" t="s">
        <v>335</v>
      </c>
      <c r="K83" s="62">
        <f>U83</f>
        <v>2256.34</v>
      </c>
      <c r="O83" s="20"/>
      <c r="P83" s="20"/>
      <c r="Q83" s="20"/>
      <c r="R83" s="20"/>
      <c r="S83" s="20"/>
      <c r="T83" s="20">
        <f>ROUND((ROUND(Source!AF33*Source!AV33*Source!I33,2)+ROUND(Source!AE33*Source!AV33*Source!I33,2))*(Source!FY33)/100,2)</f>
        <v>154.12</v>
      </c>
      <c r="U83" s="20">
        <f>Source!Y33</f>
        <v>2256.34</v>
      </c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>
        <f>T83</f>
        <v>154.12</v>
      </c>
      <c r="HA83" s="20"/>
      <c r="HB83" s="20"/>
      <c r="HC83" s="20">
        <f>T83</f>
        <v>154.12</v>
      </c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</row>
    <row r="84" spans="1:255" ht="13.5" thickBot="1" x14ac:dyDescent="0.25">
      <c r="A84" s="65"/>
      <c r="B84" s="66"/>
      <c r="C84" s="66" t="s">
        <v>336</v>
      </c>
      <c r="D84" s="67" t="s">
        <v>337</v>
      </c>
      <c r="E84" s="68">
        <v>23.5</v>
      </c>
      <c r="F84" s="69"/>
      <c r="G84" s="69"/>
      <c r="H84" s="69">
        <f>ROUND(Source!AH33,2)</f>
        <v>23.5</v>
      </c>
      <c r="I84" s="70">
        <f>Source!U33</f>
        <v>23.5</v>
      </c>
      <c r="J84" s="69"/>
      <c r="K84" s="71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</row>
    <row r="85" spans="1:255" x14ac:dyDescent="0.2">
      <c r="A85" s="64"/>
      <c r="B85" s="63"/>
      <c r="C85" s="63"/>
      <c r="D85" s="63"/>
      <c r="E85" s="63"/>
      <c r="F85" s="63"/>
      <c r="G85" s="63"/>
      <c r="H85" s="177">
        <f>R85</f>
        <v>683.63</v>
      </c>
      <c r="I85" s="178"/>
      <c r="J85" s="177">
        <f>S85</f>
        <v>10885.48</v>
      </c>
      <c r="K85" s="179"/>
      <c r="O85" s="20"/>
      <c r="P85" s="20"/>
      <c r="Q85" s="20"/>
      <c r="R85" s="20">
        <f>SUM(T78:T84)</f>
        <v>683.63</v>
      </c>
      <c r="S85" s="20">
        <f>SUM(U78:U84)</f>
        <v>10885.48</v>
      </c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  <c r="FM85" s="20"/>
      <c r="FN85" s="20"/>
      <c r="FO85" s="20"/>
      <c r="FP85" s="20"/>
      <c r="FQ85" s="20"/>
      <c r="FR85" s="20"/>
      <c r="FS85" s="20"/>
      <c r="FT85" s="20"/>
      <c r="FU85" s="20"/>
      <c r="FV85" s="20"/>
      <c r="FW85" s="20"/>
      <c r="FX85" s="20"/>
      <c r="FY85" s="20"/>
      <c r="FZ85" s="20"/>
      <c r="GA85" s="20"/>
      <c r="GB85" s="20"/>
      <c r="GC85" s="20"/>
      <c r="GD85" s="20"/>
      <c r="GE85" s="20"/>
      <c r="GF85" s="20"/>
      <c r="GG85" s="20"/>
      <c r="GH85" s="20"/>
      <c r="GI85" s="20"/>
      <c r="GJ85" s="20"/>
      <c r="GK85" s="20"/>
      <c r="GL85" s="20"/>
      <c r="GM85" s="20"/>
      <c r="GN85" s="20"/>
      <c r="GO85" s="20"/>
      <c r="GP85" s="20"/>
      <c r="GQ85" s="20"/>
      <c r="GR85" s="20"/>
      <c r="GS85" s="20"/>
      <c r="GT85" s="20"/>
      <c r="GU85" s="20"/>
      <c r="GV85" s="20"/>
      <c r="GW85" s="20"/>
      <c r="GX85" s="20"/>
      <c r="GY85" s="20"/>
      <c r="GZ85" s="20"/>
      <c r="HA85" s="20">
        <f>R85</f>
        <v>683.63</v>
      </c>
      <c r="HB85" s="20"/>
      <c r="HC85" s="20"/>
      <c r="HD85" s="20"/>
      <c r="HE85" s="20"/>
      <c r="HF85" s="20"/>
      <c r="HG85" s="20"/>
      <c r="HH85" s="20"/>
      <c r="HI85" s="20"/>
      <c r="HJ85" s="20"/>
      <c r="HK85" s="20"/>
      <c r="HL85" s="20"/>
      <c r="HM85" s="20"/>
      <c r="HN85" s="20"/>
      <c r="HO85" s="20"/>
      <c r="HP85" s="20"/>
      <c r="HQ85" s="20"/>
      <c r="HR85" s="20"/>
      <c r="HS85" s="20"/>
      <c r="HT85" s="20"/>
      <c r="HU85" s="20"/>
      <c r="HV85" s="20"/>
      <c r="HW85" s="20"/>
      <c r="HX85" s="20"/>
      <c r="HY85" s="20"/>
      <c r="HZ85" s="20"/>
      <c r="IA85" s="20"/>
      <c r="IB85" s="20"/>
      <c r="IC85" s="20"/>
      <c r="ID85" s="20"/>
      <c r="IE85" s="20"/>
      <c r="IF85" s="20"/>
      <c r="IG85" s="20"/>
      <c r="IH85" s="20"/>
      <c r="II85" s="20"/>
      <c r="IJ85" s="20"/>
      <c r="IK85" s="20"/>
      <c r="IL85" s="20"/>
      <c r="IM85" s="20"/>
      <c r="IN85" s="20"/>
      <c r="IO85" s="20"/>
      <c r="IP85" s="20"/>
      <c r="IQ85" s="20"/>
      <c r="IR85" s="20"/>
      <c r="IS85" s="20"/>
      <c r="IT85" s="20"/>
      <c r="IU85" s="20"/>
    </row>
    <row r="86" spans="1:255" x14ac:dyDescent="0.2">
      <c r="A86" s="72">
        <v>6</v>
      </c>
      <c r="B86" s="78" t="s">
        <v>27</v>
      </c>
      <c r="C86" s="73" t="s">
        <v>28</v>
      </c>
      <c r="D86" s="74" t="s">
        <v>15</v>
      </c>
      <c r="E86" s="75">
        <v>6</v>
      </c>
      <c r="F86" s="76">
        <f>Source!AK35</f>
        <v>109.16999999999999</v>
      </c>
      <c r="G86" s="196" t="s">
        <v>3</v>
      </c>
      <c r="H86" s="76">
        <f>Source!AB35</f>
        <v>65.45</v>
      </c>
      <c r="I86" s="76"/>
      <c r="J86" s="197"/>
      <c r="K86" s="77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0"/>
      <c r="CP86" s="20"/>
      <c r="CQ86" s="20"/>
      <c r="CR86" s="20"/>
      <c r="CS86" s="20"/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  <c r="DP86" s="20"/>
      <c r="DQ86" s="20"/>
      <c r="DR86" s="20"/>
      <c r="DS86" s="20"/>
      <c r="DT86" s="20"/>
      <c r="DU86" s="20"/>
      <c r="DV86" s="20"/>
      <c r="DW86" s="20"/>
      <c r="DX86" s="20"/>
      <c r="DY86" s="20"/>
      <c r="DZ86" s="20"/>
      <c r="EA86" s="20"/>
      <c r="EB86" s="20"/>
      <c r="EC86" s="20"/>
      <c r="ED86" s="20"/>
      <c r="EE86" s="20"/>
      <c r="EF86" s="20"/>
      <c r="EG86" s="20"/>
      <c r="EH86" s="20"/>
      <c r="EI86" s="20"/>
      <c r="EJ86" s="20"/>
      <c r="EK86" s="20"/>
      <c r="EL86" s="20"/>
      <c r="EM86" s="20"/>
      <c r="EN86" s="20"/>
      <c r="EO86" s="20"/>
      <c r="EP86" s="20"/>
      <c r="EQ86" s="20"/>
      <c r="ER86" s="20"/>
      <c r="ES86" s="20"/>
      <c r="ET86" s="20"/>
      <c r="EU86" s="20"/>
      <c r="EV86" s="20"/>
      <c r="EW86" s="20"/>
      <c r="EX86" s="20"/>
      <c r="EY86" s="20"/>
      <c r="EZ86" s="20"/>
      <c r="FA86" s="20"/>
      <c r="FB86" s="20"/>
      <c r="FC86" s="20"/>
      <c r="FD86" s="20"/>
      <c r="FE86" s="20"/>
      <c r="FF86" s="20"/>
      <c r="FG86" s="20"/>
      <c r="FH86" s="20"/>
      <c r="FI86" s="20"/>
      <c r="FJ86" s="20"/>
      <c r="FK86" s="20"/>
      <c r="FL86" s="20"/>
      <c r="FM86" s="20"/>
      <c r="FN86" s="20"/>
      <c r="FO86" s="20"/>
      <c r="FP86" s="20"/>
      <c r="FQ86" s="20"/>
      <c r="FR86" s="20"/>
      <c r="FS86" s="20"/>
      <c r="FT86" s="20"/>
      <c r="FU86" s="20"/>
      <c r="FV86" s="20"/>
      <c r="FW86" s="20"/>
      <c r="FX86" s="20"/>
      <c r="FY86" s="20"/>
      <c r="FZ86" s="20"/>
      <c r="GA86" s="20"/>
      <c r="GB86" s="20"/>
      <c r="GC86" s="20"/>
      <c r="GD86" s="20"/>
      <c r="GE86" s="20"/>
      <c r="GF86" s="20"/>
      <c r="GG86" s="20"/>
      <c r="GH86" s="20"/>
      <c r="GI86" s="20"/>
      <c r="GJ86" s="20"/>
      <c r="GK86" s="20"/>
      <c r="GL86" s="20"/>
      <c r="GM86" s="20"/>
      <c r="GN86" s="20"/>
      <c r="GO86" s="20"/>
      <c r="GP86" s="20"/>
      <c r="GQ86" s="20"/>
      <c r="GR86" s="20"/>
      <c r="GS86" s="20"/>
      <c r="GT86" s="20"/>
      <c r="GU86" s="20"/>
      <c r="GV86" s="20"/>
      <c r="GW86" s="20"/>
      <c r="GX86" s="20"/>
      <c r="GY86" s="20"/>
      <c r="GZ86" s="20"/>
      <c r="HA86" s="20"/>
      <c r="HB86" s="20"/>
      <c r="HC86" s="20"/>
      <c r="HD86" s="20"/>
      <c r="HE86" s="20"/>
      <c r="HF86" s="20"/>
      <c r="HG86" s="20"/>
      <c r="HH86" s="20"/>
      <c r="HI86" s="20"/>
      <c r="HJ86" s="20"/>
      <c r="HK86" s="20"/>
      <c r="HL86" s="20"/>
      <c r="HM86" s="20"/>
      <c r="HN86" s="20"/>
      <c r="HO86" s="20"/>
      <c r="HP86" s="20"/>
      <c r="HQ86" s="20"/>
      <c r="HR86" s="20"/>
      <c r="HS86" s="20"/>
      <c r="HT86" s="20"/>
      <c r="HU86" s="20"/>
      <c r="HV86" s="20"/>
      <c r="HW86" s="20"/>
      <c r="HX86" s="20"/>
      <c r="HY86" s="20"/>
      <c r="HZ86" s="20"/>
      <c r="IA86" s="20"/>
      <c r="IB86" s="20"/>
      <c r="IC86" s="20"/>
      <c r="ID86" s="20"/>
      <c r="IE86" s="20"/>
      <c r="IF86" s="20"/>
      <c r="IG86" s="20"/>
      <c r="IH86" s="20"/>
      <c r="II86" s="20"/>
      <c r="IJ86" s="20"/>
      <c r="IK86" s="20"/>
      <c r="IL86" s="20"/>
      <c r="IM86" s="20"/>
      <c r="IN86" s="20"/>
      <c r="IO86" s="20"/>
      <c r="IP86" s="20"/>
      <c r="IQ86" s="20"/>
      <c r="IR86" s="20"/>
      <c r="IS86" s="20"/>
      <c r="IT86" s="20"/>
      <c r="IU86" s="20"/>
    </row>
    <row r="87" spans="1:255" x14ac:dyDescent="0.2">
      <c r="A87" s="53"/>
      <c r="B87" s="50"/>
      <c r="C87" s="50" t="s">
        <v>327</v>
      </c>
      <c r="D87" s="51"/>
      <c r="E87" s="52"/>
      <c r="F87" s="54">
        <v>22.13</v>
      </c>
      <c r="G87" s="193"/>
      <c r="H87" s="54">
        <f>Source!AF35</f>
        <v>22.13</v>
      </c>
      <c r="I87" s="54">
        <f>T87</f>
        <v>132.78</v>
      </c>
      <c r="J87" s="193">
        <v>18.3</v>
      </c>
      <c r="K87" s="55">
        <f>U87</f>
        <v>2429.87</v>
      </c>
      <c r="O87" s="20"/>
      <c r="P87" s="20"/>
      <c r="Q87" s="20"/>
      <c r="R87" s="20"/>
      <c r="S87" s="20"/>
      <c r="T87" s="20">
        <f>ROUND(Source!AF35*Source!AV35*Source!I35,2)</f>
        <v>132.78</v>
      </c>
      <c r="U87" s="20">
        <f>Source!S35</f>
        <v>2429.87</v>
      </c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  <c r="GF87" s="20"/>
      <c r="GG87" s="20"/>
      <c r="GH87" s="20"/>
      <c r="GI87" s="20"/>
      <c r="GJ87" s="20">
        <f>T87</f>
        <v>132.78</v>
      </c>
      <c r="GK87" s="20">
        <f>T87</f>
        <v>132.78</v>
      </c>
      <c r="GL87" s="20"/>
      <c r="GM87" s="20"/>
      <c r="GN87" s="20"/>
      <c r="GO87" s="20"/>
      <c r="GP87" s="20"/>
      <c r="GQ87" s="20"/>
      <c r="GR87" s="20"/>
      <c r="GS87" s="20"/>
      <c r="GT87" s="20"/>
      <c r="GU87" s="20"/>
      <c r="GV87" s="20"/>
      <c r="GW87" s="20"/>
      <c r="GX87" s="20"/>
      <c r="GY87" s="20"/>
      <c r="GZ87" s="20"/>
      <c r="HA87" s="20"/>
      <c r="HB87" s="20"/>
      <c r="HC87" s="20">
        <f>T87</f>
        <v>132.78</v>
      </c>
      <c r="HD87" s="20"/>
      <c r="HE87" s="20"/>
      <c r="HF87" s="20"/>
      <c r="HG87" s="20"/>
      <c r="HH87" s="20"/>
      <c r="HI87" s="20"/>
      <c r="HJ87" s="20"/>
      <c r="HK87" s="20"/>
      <c r="HL87" s="20"/>
      <c r="HM87" s="20"/>
      <c r="HN87" s="20"/>
      <c r="HO87" s="20"/>
      <c r="HP87" s="20"/>
      <c r="HQ87" s="20"/>
      <c r="HR87" s="20"/>
      <c r="HS87" s="20"/>
      <c r="HT87" s="20"/>
      <c r="HU87" s="20"/>
      <c r="HV87" s="20"/>
      <c r="HW87" s="20"/>
      <c r="HX87" s="20"/>
      <c r="HY87" s="20"/>
      <c r="HZ87" s="20"/>
      <c r="IA87" s="20"/>
      <c r="IB87" s="20"/>
      <c r="IC87" s="20"/>
      <c r="ID87" s="20"/>
      <c r="IE87" s="20"/>
      <c r="IF87" s="20"/>
      <c r="IG87" s="20"/>
      <c r="IH87" s="20"/>
      <c r="II87" s="20"/>
      <c r="IJ87" s="20"/>
      <c r="IK87" s="20"/>
      <c r="IL87" s="20"/>
      <c r="IM87" s="20"/>
      <c r="IN87" s="20"/>
      <c r="IO87" s="20"/>
      <c r="IP87" s="20"/>
      <c r="IQ87" s="20"/>
      <c r="IR87" s="20"/>
      <c r="IS87" s="20"/>
      <c r="IT87" s="20"/>
      <c r="IU87" s="20"/>
    </row>
    <row r="88" spans="1:255" x14ac:dyDescent="0.2">
      <c r="A88" s="60"/>
      <c r="B88" s="57"/>
      <c r="C88" s="57" t="s">
        <v>329</v>
      </c>
      <c r="D88" s="58"/>
      <c r="E88" s="59"/>
      <c r="F88" s="61">
        <v>43.32</v>
      </c>
      <c r="G88" s="194"/>
      <c r="H88" s="61">
        <f>Source!AD35</f>
        <v>43.32</v>
      </c>
      <c r="I88" s="61">
        <f>T88</f>
        <v>259.92</v>
      </c>
      <c r="J88" s="194">
        <v>12.5</v>
      </c>
      <c r="K88" s="62">
        <f>U88</f>
        <v>3249</v>
      </c>
      <c r="O88" s="20"/>
      <c r="P88" s="20"/>
      <c r="Q88" s="20"/>
      <c r="R88" s="20"/>
      <c r="S88" s="20"/>
      <c r="T88" s="20">
        <f>ROUND(Source!AD35*Source!AV35*Source!I35,2)</f>
        <v>259.92</v>
      </c>
      <c r="U88" s="20">
        <f>Source!Q35</f>
        <v>3249</v>
      </c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  <c r="FD88" s="20"/>
      <c r="FE88" s="20"/>
      <c r="FF88" s="20"/>
      <c r="FG88" s="20"/>
      <c r="FH88" s="20"/>
      <c r="FI88" s="20"/>
      <c r="FJ88" s="20"/>
      <c r="FK88" s="20"/>
      <c r="FL88" s="20"/>
      <c r="FM88" s="20"/>
      <c r="FN88" s="20"/>
      <c r="FO88" s="20"/>
      <c r="FP88" s="20"/>
      <c r="FQ88" s="20"/>
      <c r="FR88" s="20"/>
      <c r="FS88" s="20"/>
      <c r="FT88" s="20"/>
      <c r="FU88" s="20"/>
      <c r="FV88" s="20"/>
      <c r="FW88" s="20"/>
      <c r="FX88" s="20"/>
      <c r="FY88" s="20"/>
      <c r="FZ88" s="20"/>
      <c r="GA88" s="20"/>
      <c r="GB88" s="20"/>
      <c r="GC88" s="20"/>
      <c r="GD88" s="20"/>
      <c r="GE88" s="20"/>
      <c r="GF88" s="20"/>
      <c r="GG88" s="20"/>
      <c r="GH88" s="20"/>
      <c r="GI88" s="20"/>
      <c r="GJ88" s="20">
        <f>T88</f>
        <v>259.92</v>
      </c>
      <c r="GK88" s="20"/>
      <c r="GL88" s="20">
        <f>T88</f>
        <v>259.92</v>
      </c>
      <c r="GM88" s="20"/>
      <c r="GN88" s="20"/>
      <c r="GO88" s="20"/>
      <c r="GP88" s="20"/>
      <c r="GQ88" s="20"/>
      <c r="GR88" s="20"/>
      <c r="GS88" s="20"/>
      <c r="GT88" s="20"/>
      <c r="GU88" s="20"/>
      <c r="GV88" s="20"/>
      <c r="GW88" s="20"/>
      <c r="GX88" s="20"/>
      <c r="GY88" s="20"/>
      <c r="GZ88" s="20"/>
      <c r="HA88" s="20"/>
      <c r="HB88" s="20"/>
      <c r="HC88" s="20">
        <f>T88</f>
        <v>259.92</v>
      </c>
      <c r="HD88" s="20"/>
      <c r="HE88" s="20"/>
      <c r="HF88" s="20"/>
      <c r="HG88" s="20"/>
      <c r="HH88" s="20"/>
      <c r="HI88" s="20"/>
      <c r="HJ88" s="20"/>
      <c r="HK88" s="20"/>
      <c r="HL88" s="20"/>
      <c r="HM88" s="20"/>
      <c r="HN88" s="20"/>
      <c r="HO88" s="20"/>
      <c r="HP88" s="20"/>
      <c r="HQ88" s="20"/>
      <c r="HR88" s="20"/>
      <c r="HS88" s="20"/>
      <c r="HT88" s="20"/>
      <c r="HU88" s="20"/>
      <c r="HV88" s="20"/>
      <c r="HW88" s="20"/>
      <c r="HX88" s="20"/>
      <c r="HY88" s="20"/>
      <c r="HZ88" s="20"/>
      <c r="IA88" s="20"/>
      <c r="IB88" s="20"/>
      <c r="IC88" s="20"/>
      <c r="ID88" s="20"/>
      <c r="IE88" s="20"/>
      <c r="IF88" s="20"/>
      <c r="IG88" s="20"/>
      <c r="IH88" s="20"/>
      <c r="II88" s="20"/>
      <c r="IJ88" s="20"/>
      <c r="IK88" s="20"/>
      <c r="IL88" s="20"/>
      <c r="IM88" s="20"/>
      <c r="IN88" s="20"/>
      <c r="IO88" s="20"/>
      <c r="IP88" s="20"/>
      <c r="IQ88" s="20"/>
      <c r="IR88" s="20"/>
      <c r="IS88" s="20"/>
      <c r="IT88" s="20"/>
      <c r="IU88" s="20"/>
    </row>
    <row r="89" spans="1:255" x14ac:dyDescent="0.2">
      <c r="A89" s="60"/>
      <c r="B89" s="57"/>
      <c r="C89" s="57" t="s">
        <v>330</v>
      </c>
      <c r="D89" s="58"/>
      <c r="E89" s="59"/>
      <c r="F89" s="61">
        <v>5.92</v>
      </c>
      <c r="G89" s="194"/>
      <c r="H89" s="61">
        <f>Source!AE35</f>
        <v>5.92</v>
      </c>
      <c r="I89" s="61">
        <f>GM89</f>
        <v>35.520000000000003</v>
      </c>
      <c r="J89" s="194">
        <v>18.3</v>
      </c>
      <c r="K89" s="62">
        <f>Source!R35</f>
        <v>650.02</v>
      </c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  <c r="FM89" s="20"/>
      <c r="FN89" s="20"/>
      <c r="FO89" s="20"/>
      <c r="FP89" s="20"/>
      <c r="FQ89" s="20"/>
      <c r="FR89" s="20"/>
      <c r="FS89" s="20"/>
      <c r="FT89" s="20"/>
      <c r="FU89" s="20"/>
      <c r="FV89" s="20"/>
      <c r="FW89" s="20"/>
      <c r="FX89" s="20"/>
      <c r="FY89" s="20"/>
      <c r="FZ89" s="20"/>
      <c r="GA89" s="20"/>
      <c r="GB89" s="20"/>
      <c r="GC89" s="20"/>
      <c r="GD89" s="20"/>
      <c r="GE89" s="20"/>
      <c r="GF89" s="20"/>
      <c r="GG89" s="20"/>
      <c r="GH89" s="20"/>
      <c r="GI89" s="20"/>
      <c r="GJ89" s="20"/>
      <c r="GK89" s="20"/>
      <c r="GL89" s="20"/>
      <c r="GM89" s="20">
        <f>ROUND(Source!AE35*Source!AV35*Source!I35,2)</f>
        <v>35.520000000000003</v>
      </c>
      <c r="GN89" s="20"/>
      <c r="GO89" s="20"/>
      <c r="GP89" s="20"/>
      <c r="GQ89" s="20"/>
      <c r="GR89" s="20"/>
      <c r="GS89" s="20"/>
      <c r="GT89" s="20"/>
      <c r="GU89" s="20"/>
      <c r="GV89" s="20"/>
      <c r="GW89" s="20"/>
      <c r="GX89" s="20"/>
      <c r="GY89" s="20"/>
      <c r="GZ89" s="20"/>
      <c r="HA89" s="20"/>
      <c r="HB89" s="20"/>
      <c r="HC89" s="20"/>
      <c r="HD89" s="20"/>
      <c r="HE89" s="20"/>
      <c r="HF89" s="20"/>
      <c r="HG89" s="20"/>
      <c r="HH89" s="20"/>
      <c r="HI89" s="20"/>
      <c r="HJ89" s="20"/>
      <c r="HK89" s="20"/>
      <c r="HL89" s="20"/>
      <c r="HM89" s="20"/>
      <c r="HN89" s="20"/>
      <c r="HO89" s="20"/>
      <c r="HP89" s="20"/>
      <c r="HQ89" s="20"/>
      <c r="HR89" s="20"/>
      <c r="HS89" s="20"/>
      <c r="HT89" s="20"/>
      <c r="HU89" s="20"/>
      <c r="HV89" s="20"/>
      <c r="HW89" s="20"/>
      <c r="HX89" s="20"/>
      <c r="HY89" s="20"/>
      <c r="HZ89" s="20"/>
      <c r="IA89" s="20"/>
      <c r="IB89" s="20"/>
      <c r="IC89" s="20"/>
      <c r="ID89" s="20"/>
      <c r="IE89" s="20"/>
      <c r="IF89" s="20"/>
      <c r="IG89" s="20"/>
      <c r="IH89" s="20"/>
      <c r="II89" s="20"/>
      <c r="IJ89" s="20"/>
      <c r="IK89" s="20"/>
      <c r="IL89" s="20"/>
      <c r="IM89" s="20"/>
      <c r="IN89" s="20"/>
      <c r="IO89" s="20"/>
      <c r="IP89" s="20"/>
      <c r="IQ89" s="20"/>
      <c r="IR89" s="20"/>
      <c r="IS89" s="20"/>
      <c r="IT89" s="20"/>
      <c r="IU89" s="20"/>
    </row>
    <row r="90" spans="1:255" x14ac:dyDescent="0.2">
      <c r="A90" s="60"/>
      <c r="B90" s="57"/>
      <c r="C90" s="57" t="s">
        <v>331</v>
      </c>
      <c r="D90" s="58"/>
      <c r="E90" s="59">
        <v>95</v>
      </c>
      <c r="F90" s="195" t="s">
        <v>332</v>
      </c>
      <c r="G90" s="194"/>
      <c r="H90" s="61">
        <f>ROUND((Source!AF35*Source!AV35+Source!AE35*Source!AV35)*(Source!FX35)/100,2)</f>
        <v>26.65</v>
      </c>
      <c r="I90" s="61">
        <f>T90</f>
        <v>159.88999999999999</v>
      </c>
      <c r="J90" s="194" t="s">
        <v>333</v>
      </c>
      <c r="K90" s="62">
        <f>U90</f>
        <v>2494.71</v>
      </c>
      <c r="O90" s="20"/>
      <c r="P90" s="20"/>
      <c r="Q90" s="20"/>
      <c r="R90" s="20"/>
      <c r="S90" s="20"/>
      <c r="T90" s="20">
        <f>ROUND((ROUND(Source!AF35*Source!AV35*Source!I35,2)+ROUND(Source!AE35*Source!AV35*Source!I35,2))*(Source!FX35)/100,2)</f>
        <v>159.88999999999999</v>
      </c>
      <c r="U90" s="20">
        <f>Source!X35</f>
        <v>2494.71</v>
      </c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  <c r="FD90" s="20"/>
      <c r="FE90" s="20"/>
      <c r="FF90" s="20"/>
      <c r="FG90" s="20"/>
      <c r="FH90" s="20"/>
      <c r="FI90" s="20"/>
      <c r="FJ90" s="20"/>
      <c r="FK90" s="20"/>
      <c r="FL90" s="20"/>
      <c r="FM90" s="20"/>
      <c r="FN90" s="20"/>
      <c r="FO90" s="20"/>
      <c r="FP90" s="20"/>
      <c r="FQ90" s="20"/>
      <c r="FR90" s="20"/>
      <c r="FS90" s="20"/>
      <c r="FT90" s="20"/>
      <c r="FU90" s="20"/>
      <c r="FV90" s="20"/>
      <c r="FW90" s="20"/>
      <c r="FX90" s="20"/>
      <c r="FY90" s="20"/>
      <c r="FZ90" s="20"/>
      <c r="GA90" s="20"/>
      <c r="GB90" s="20"/>
      <c r="GC90" s="20"/>
      <c r="GD90" s="20"/>
      <c r="GE90" s="20"/>
      <c r="GF90" s="20"/>
      <c r="GG90" s="20"/>
      <c r="GH90" s="20"/>
      <c r="GI90" s="20"/>
      <c r="GJ90" s="20"/>
      <c r="GK90" s="20"/>
      <c r="GL90" s="20"/>
      <c r="GM90" s="20"/>
      <c r="GN90" s="20"/>
      <c r="GO90" s="20"/>
      <c r="GP90" s="20"/>
      <c r="GQ90" s="20"/>
      <c r="GR90" s="20"/>
      <c r="GS90" s="20"/>
      <c r="GT90" s="20"/>
      <c r="GU90" s="20"/>
      <c r="GV90" s="20"/>
      <c r="GW90" s="20"/>
      <c r="GX90" s="20"/>
      <c r="GY90" s="20">
        <f>T90</f>
        <v>159.88999999999999</v>
      </c>
      <c r="GZ90" s="20"/>
      <c r="HA90" s="20"/>
      <c r="HB90" s="20"/>
      <c r="HC90" s="20">
        <f>T90</f>
        <v>159.88999999999999</v>
      </c>
      <c r="HD90" s="20"/>
      <c r="HE90" s="20"/>
      <c r="HF90" s="20"/>
      <c r="HG90" s="20"/>
      <c r="HH90" s="20"/>
      <c r="HI90" s="20"/>
      <c r="HJ90" s="20"/>
      <c r="HK90" s="20"/>
      <c r="HL90" s="20"/>
      <c r="HM90" s="20"/>
      <c r="HN90" s="20"/>
      <c r="HO90" s="20"/>
      <c r="HP90" s="20"/>
      <c r="HQ90" s="20"/>
      <c r="HR90" s="20"/>
      <c r="HS90" s="20"/>
      <c r="HT90" s="20"/>
      <c r="HU90" s="20"/>
      <c r="HV90" s="20"/>
      <c r="HW90" s="20"/>
      <c r="HX90" s="20"/>
      <c r="HY90" s="20"/>
      <c r="HZ90" s="20"/>
      <c r="IA90" s="20"/>
      <c r="IB90" s="20"/>
      <c r="IC90" s="20"/>
      <c r="ID90" s="20"/>
      <c r="IE90" s="20"/>
      <c r="IF90" s="20"/>
      <c r="IG90" s="20"/>
      <c r="IH90" s="20"/>
      <c r="II90" s="20"/>
      <c r="IJ90" s="20"/>
      <c r="IK90" s="20"/>
      <c r="IL90" s="20"/>
      <c r="IM90" s="20"/>
      <c r="IN90" s="20"/>
      <c r="IO90" s="20"/>
      <c r="IP90" s="20"/>
      <c r="IQ90" s="20"/>
      <c r="IR90" s="20"/>
      <c r="IS90" s="20"/>
      <c r="IT90" s="20"/>
      <c r="IU90" s="20"/>
    </row>
    <row r="91" spans="1:255" x14ac:dyDescent="0.2">
      <c r="A91" s="60"/>
      <c r="B91" s="57"/>
      <c r="C91" s="57" t="s">
        <v>334</v>
      </c>
      <c r="D91" s="58"/>
      <c r="E91" s="59">
        <v>65</v>
      </c>
      <c r="F91" s="195" t="s">
        <v>332</v>
      </c>
      <c r="G91" s="194"/>
      <c r="H91" s="61">
        <f>ROUND((Source!AF35*Source!AV35+Source!AE35*Source!AV35)*(Source!FY35)/100,2)</f>
        <v>18.23</v>
      </c>
      <c r="I91" s="61">
        <f>T91</f>
        <v>109.4</v>
      </c>
      <c r="J91" s="194" t="s">
        <v>335</v>
      </c>
      <c r="K91" s="62">
        <f>U91</f>
        <v>1601.54</v>
      </c>
      <c r="O91" s="20"/>
      <c r="P91" s="20"/>
      <c r="Q91" s="20"/>
      <c r="R91" s="20"/>
      <c r="S91" s="20"/>
      <c r="T91" s="20">
        <f>ROUND((ROUND(Source!AF35*Source!AV35*Source!I35,2)+ROUND(Source!AE35*Source!AV35*Source!I35,2))*(Source!FY35)/100,2)</f>
        <v>109.4</v>
      </c>
      <c r="U91" s="20">
        <f>Source!Y35</f>
        <v>1601.54</v>
      </c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  <c r="FM91" s="20"/>
      <c r="FN91" s="20"/>
      <c r="FO91" s="20"/>
      <c r="FP91" s="20"/>
      <c r="FQ91" s="20"/>
      <c r="FR91" s="20"/>
      <c r="FS91" s="20"/>
      <c r="FT91" s="20"/>
      <c r="FU91" s="20"/>
      <c r="FV91" s="20"/>
      <c r="FW91" s="20"/>
      <c r="FX91" s="20"/>
      <c r="FY91" s="20"/>
      <c r="FZ91" s="20"/>
      <c r="GA91" s="20"/>
      <c r="GB91" s="20"/>
      <c r="GC91" s="20"/>
      <c r="GD91" s="20"/>
      <c r="GE91" s="20"/>
      <c r="GF91" s="20"/>
      <c r="GG91" s="20"/>
      <c r="GH91" s="20"/>
      <c r="GI91" s="20"/>
      <c r="GJ91" s="20"/>
      <c r="GK91" s="20"/>
      <c r="GL91" s="20"/>
      <c r="GM91" s="20"/>
      <c r="GN91" s="20"/>
      <c r="GO91" s="20"/>
      <c r="GP91" s="20"/>
      <c r="GQ91" s="20"/>
      <c r="GR91" s="20"/>
      <c r="GS91" s="20"/>
      <c r="GT91" s="20"/>
      <c r="GU91" s="20"/>
      <c r="GV91" s="20"/>
      <c r="GW91" s="20"/>
      <c r="GX91" s="20"/>
      <c r="GY91" s="20"/>
      <c r="GZ91" s="20">
        <f>T91</f>
        <v>109.4</v>
      </c>
      <c r="HA91" s="20"/>
      <c r="HB91" s="20"/>
      <c r="HC91" s="20">
        <f>T91</f>
        <v>109.4</v>
      </c>
      <c r="HD91" s="20"/>
      <c r="HE91" s="20"/>
      <c r="HF91" s="20"/>
      <c r="HG91" s="20"/>
      <c r="HH91" s="20"/>
      <c r="HI91" s="20"/>
      <c r="HJ91" s="20"/>
      <c r="HK91" s="20"/>
      <c r="HL91" s="20"/>
      <c r="HM91" s="20"/>
      <c r="HN91" s="20"/>
      <c r="HO91" s="20"/>
      <c r="HP91" s="20"/>
      <c r="HQ91" s="20"/>
      <c r="HR91" s="20"/>
      <c r="HS91" s="20"/>
      <c r="HT91" s="20"/>
      <c r="HU91" s="20"/>
      <c r="HV91" s="20"/>
      <c r="HW91" s="20"/>
      <c r="HX91" s="20"/>
      <c r="HY91" s="20"/>
      <c r="HZ91" s="20"/>
      <c r="IA91" s="20"/>
      <c r="IB91" s="20"/>
      <c r="IC91" s="20"/>
      <c r="ID91" s="20"/>
      <c r="IE91" s="20"/>
      <c r="IF91" s="20"/>
      <c r="IG91" s="20"/>
      <c r="IH91" s="20"/>
      <c r="II91" s="20"/>
      <c r="IJ91" s="20"/>
      <c r="IK91" s="20"/>
      <c r="IL91" s="20"/>
      <c r="IM91" s="20"/>
      <c r="IN91" s="20"/>
      <c r="IO91" s="20"/>
      <c r="IP91" s="20"/>
      <c r="IQ91" s="20"/>
      <c r="IR91" s="20"/>
      <c r="IS91" s="20"/>
      <c r="IT91" s="20"/>
      <c r="IU91" s="20"/>
    </row>
    <row r="92" spans="1:255" ht="13.5" thickBot="1" x14ac:dyDescent="0.25">
      <c r="A92" s="65"/>
      <c r="B92" s="66"/>
      <c r="C92" s="66" t="s">
        <v>336</v>
      </c>
      <c r="D92" s="67" t="s">
        <v>337</v>
      </c>
      <c r="E92" s="68">
        <v>2.2999999999999998</v>
      </c>
      <c r="F92" s="69"/>
      <c r="G92" s="69"/>
      <c r="H92" s="69">
        <f>ROUND(Source!AH35,2)</f>
        <v>2.2999999999999998</v>
      </c>
      <c r="I92" s="70">
        <f>Source!U35</f>
        <v>13.799999999999999</v>
      </c>
      <c r="J92" s="69"/>
      <c r="K92" s="71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  <c r="FD92" s="20"/>
      <c r="FE92" s="20"/>
      <c r="FF92" s="20"/>
      <c r="FG92" s="20"/>
      <c r="FH92" s="20"/>
      <c r="FI92" s="20"/>
      <c r="FJ92" s="20"/>
      <c r="FK92" s="20"/>
      <c r="FL92" s="20"/>
      <c r="FM92" s="20"/>
      <c r="FN92" s="20"/>
      <c r="FO92" s="20"/>
      <c r="FP92" s="20"/>
      <c r="FQ92" s="20"/>
      <c r="FR92" s="20"/>
      <c r="FS92" s="20"/>
      <c r="FT92" s="20"/>
      <c r="FU92" s="20"/>
      <c r="FV92" s="20"/>
      <c r="FW92" s="20"/>
      <c r="FX92" s="20"/>
      <c r="FY92" s="20"/>
      <c r="FZ92" s="20"/>
      <c r="GA92" s="20"/>
      <c r="GB92" s="20"/>
      <c r="GC92" s="20"/>
      <c r="GD92" s="20"/>
      <c r="GE92" s="20"/>
      <c r="GF92" s="20"/>
      <c r="GG92" s="20"/>
      <c r="GH92" s="20"/>
      <c r="GI92" s="20"/>
      <c r="GJ92" s="20"/>
      <c r="GK92" s="20"/>
      <c r="GL92" s="20"/>
      <c r="GM92" s="20"/>
      <c r="GN92" s="20"/>
      <c r="GO92" s="20"/>
      <c r="GP92" s="20"/>
      <c r="GQ92" s="20"/>
      <c r="GR92" s="20"/>
      <c r="GS92" s="20"/>
      <c r="GT92" s="20"/>
      <c r="GU92" s="20"/>
      <c r="GV92" s="20"/>
      <c r="GW92" s="20"/>
      <c r="GX92" s="20"/>
      <c r="GY92" s="20"/>
      <c r="GZ92" s="20"/>
      <c r="HA92" s="20"/>
      <c r="HB92" s="20"/>
      <c r="HC92" s="20"/>
      <c r="HD92" s="20"/>
      <c r="HE92" s="20"/>
      <c r="HF92" s="20"/>
      <c r="HG92" s="20"/>
      <c r="HH92" s="20"/>
      <c r="HI92" s="20"/>
      <c r="HJ92" s="20"/>
      <c r="HK92" s="20"/>
      <c r="HL92" s="20"/>
      <c r="HM92" s="20"/>
      <c r="HN92" s="20"/>
      <c r="HO92" s="20"/>
      <c r="HP92" s="20"/>
      <c r="HQ92" s="20"/>
      <c r="HR92" s="20"/>
      <c r="HS92" s="20"/>
      <c r="HT92" s="20"/>
      <c r="HU92" s="20"/>
      <c r="HV92" s="20"/>
      <c r="HW92" s="20"/>
      <c r="HX92" s="20"/>
      <c r="HY92" s="20"/>
      <c r="HZ92" s="20"/>
      <c r="IA92" s="20"/>
      <c r="IB92" s="20"/>
      <c r="IC92" s="20"/>
      <c r="ID92" s="20"/>
      <c r="IE92" s="20"/>
      <c r="IF92" s="20"/>
      <c r="IG92" s="20"/>
      <c r="IH92" s="20"/>
      <c r="II92" s="20"/>
      <c r="IJ92" s="20"/>
      <c r="IK92" s="20"/>
      <c r="IL92" s="20"/>
      <c r="IM92" s="20"/>
      <c r="IN92" s="20"/>
      <c r="IO92" s="20"/>
      <c r="IP92" s="20"/>
      <c r="IQ92" s="20"/>
      <c r="IR92" s="20"/>
      <c r="IS92" s="20"/>
      <c r="IT92" s="20"/>
      <c r="IU92" s="20"/>
    </row>
    <row r="93" spans="1:255" x14ac:dyDescent="0.2">
      <c r="A93" s="64"/>
      <c r="B93" s="63"/>
      <c r="C93" s="63"/>
      <c r="D93" s="63"/>
      <c r="E93" s="63"/>
      <c r="F93" s="63"/>
      <c r="G93" s="63"/>
      <c r="H93" s="177">
        <f>R93</f>
        <v>661.99</v>
      </c>
      <c r="I93" s="178"/>
      <c r="J93" s="177">
        <f>S93</f>
        <v>9775.119999999999</v>
      </c>
      <c r="K93" s="179"/>
      <c r="O93" s="20"/>
      <c r="P93" s="20"/>
      <c r="Q93" s="20"/>
      <c r="R93" s="20">
        <f>SUM(T86:T92)</f>
        <v>661.99</v>
      </c>
      <c r="S93" s="20">
        <f>SUM(U86:U92)</f>
        <v>9775.119999999999</v>
      </c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  <c r="GN93" s="20"/>
      <c r="GO93" s="20"/>
      <c r="GP93" s="20"/>
      <c r="GQ93" s="20"/>
      <c r="GR93" s="20"/>
      <c r="GS93" s="20"/>
      <c r="GT93" s="20"/>
      <c r="GU93" s="20"/>
      <c r="GV93" s="20"/>
      <c r="GW93" s="20"/>
      <c r="GX93" s="20"/>
      <c r="GY93" s="20"/>
      <c r="GZ93" s="20"/>
      <c r="HA93" s="20">
        <f>R93</f>
        <v>661.99</v>
      </c>
      <c r="HB93" s="20"/>
      <c r="HC93" s="20"/>
      <c r="HD93" s="20"/>
      <c r="HE93" s="20"/>
      <c r="HF93" s="20"/>
      <c r="HG93" s="20"/>
      <c r="HH93" s="20"/>
      <c r="HI93" s="20"/>
      <c r="HJ93" s="20"/>
      <c r="HK93" s="20"/>
      <c r="HL93" s="20"/>
      <c r="HM93" s="20"/>
      <c r="HN93" s="20"/>
      <c r="HO93" s="20"/>
      <c r="HP93" s="20"/>
      <c r="HQ93" s="20"/>
      <c r="HR93" s="20"/>
      <c r="HS93" s="20"/>
      <c r="HT93" s="20"/>
      <c r="HU93" s="20"/>
      <c r="HV93" s="20"/>
      <c r="HW93" s="20"/>
      <c r="HX93" s="20"/>
      <c r="HY93" s="20"/>
      <c r="HZ93" s="20"/>
      <c r="IA93" s="20"/>
      <c r="IB93" s="20"/>
      <c r="IC93" s="20"/>
      <c r="ID93" s="20"/>
      <c r="IE93" s="20"/>
      <c r="IF93" s="20"/>
      <c r="IG93" s="20"/>
      <c r="IH93" s="20"/>
      <c r="II93" s="20"/>
      <c r="IJ93" s="20"/>
      <c r="IK93" s="20"/>
      <c r="IL93" s="20"/>
      <c r="IM93" s="20"/>
      <c r="IN93" s="20"/>
      <c r="IO93" s="20"/>
      <c r="IP93" s="20"/>
      <c r="IQ93" s="20"/>
      <c r="IR93" s="20"/>
      <c r="IS93" s="20"/>
      <c r="IT93" s="20"/>
      <c r="IU93" s="20"/>
    </row>
    <row r="94" spans="1:255" ht="36" x14ac:dyDescent="0.2">
      <c r="A94" s="72">
        <v>7</v>
      </c>
      <c r="B94" s="78" t="s">
        <v>31</v>
      </c>
      <c r="C94" s="73" t="s">
        <v>32</v>
      </c>
      <c r="D94" s="74" t="s">
        <v>33</v>
      </c>
      <c r="E94" s="75">
        <v>7.0000000000000007E-2</v>
      </c>
      <c r="F94" s="76">
        <f>Source!AK37</f>
        <v>845.07</v>
      </c>
      <c r="G94" s="196" t="s">
        <v>3</v>
      </c>
      <c r="H94" s="76">
        <f>Source!AB37</f>
        <v>766.88</v>
      </c>
      <c r="I94" s="76"/>
      <c r="J94" s="197"/>
      <c r="K94" s="77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  <c r="FD94" s="20"/>
      <c r="FE94" s="20"/>
      <c r="FF94" s="20"/>
      <c r="FG94" s="20"/>
      <c r="FH94" s="20"/>
      <c r="FI94" s="20"/>
      <c r="FJ94" s="20"/>
      <c r="FK94" s="20"/>
      <c r="FL94" s="20"/>
      <c r="FM94" s="20"/>
      <c r="FN94" s="20"/>
      <c r="FO94" s="20"/>
      <c r="FP94" s="20"/>
      <c r="FQ94" s="20"/>
      <c r="FR94" s="20"/>
      <c r="FS94" s="20"/>
      <c r="FT94" s="20"/>
      <c r="FU94" s="20"/>
      <c r="FV94" s="20"/>
      <c r="FW94" s="20"/>
      <c r="FX94" s="20"/>
      <c r="FY94" s="20"/>
      <c r="FZ94" s="20"/>
      <c r="GA94" s="20"/>
      <c r="GB94" s="20"/>
      <c r="GC94" s="20"/>
      <c r="GD94" s="20"/>
      <c r="GE94" s="20"/>
      <c r="GF94" s="20"/>
      <c r="GG94" s="20"/>
      <c r="GH94" s="20"/>
      <c r="GI94" s="20"/>
      <c r="GJ94" s="20"/>
      <c r="GK94" s="20"/>
      <c r="GL94" s="20"/>
      <c r="GM94" s="20"/>
      <c r="GN94" s="20"/>
      <c r="GO94" s="20"/>
      <c r="GP94" s="20"/>
      <c r="GQ94" s="20"/>
      <c r="GR94" s="20"/>
      <c r="GS94" s="20"/>
      <c r="GT94" s="20"/>
      <c r="GU94" s="20"/>
      <c r="GV94" s="20"/>
      <c r="GW94" s="20"/>
      <c r="GX94" s="20"/>
      <c r="GY94" s="20"/>
      <c r="GZ94" s="20"/>
      <c r="HA94" s="20"/>
      <c r="HB94" s="20"/>
      <c r="HC94" s="20"/>
      <c r="HD94" s="20"/>
      <c r="HE94" s="20"/>
      <c r="HF94" s="20"/>
      <c r="HG94" s="20"/>
      <c r="HH94" s="20"/>
      <c r="HI94" s="20"/>
      <c r="HJ94" s="20"/>
      <c r="HK94" s="20"/>
      <c r="HL94" s="20"/>
      <c r="HM94" s="20"/>
      <c r="HN94" s="20"/>
      <c r="HO94" s="20"/>
      <c r="HP94" s="20"/>
      <c r="HQ94" s="20"/>
      <c r="HR94" s="20"/>
      <c r="HS94" s="20"/>
      <c r="HT94" s="20"/>
      <c r="HU94" s="20"/>
      <c r="HV94" s="20"/>
      <c r="HW94" s="20"/>
      <c r="HX94" s="20"/>
      <c r="HY94" s="20"/>
      <c r="HZ94" s="20"/>
      <c r="IA94" s="20"/>
      <c r="IB94" s="20"/>
      <c r="IC94" s="20"/>
      <c r="ID94" s="20"/>
      <c r="IE94" s="20"/>
      <c r="IF94" s="20"/>
      <c r="IG94" s="20"/>
      <c r="IH94" s="20"/>
      <c r="II94" s="20"/>
      <c r="IJ94" s="20"/>
      <c r="IK94" s="20"/>
      <c r="IL94" s="20"/>
      <c r="IM94" s="20"/>
      <c r="IN94" s="20"/>
      <c r="IO94" s="20"/>
      <c r="IP94" s="20"/>
      <c r="IQ94" s="20"/>
      <c r="IR94" s="20"/>
      <c r="IS94" s="20"/>
      <c r="IT94" s="20"/>
      <c r="IU94" s="20"/>
    </row>
    <row r="95" spans="1:255" x14ac:dyDescent="0.2">
      <c r="A95" s="53"/>
      <c r="B95" s="50"/>
      <c r="C95" s="50" t="s">
        <v>327</v>
      </c>
      <c r="D95" s="51"/>
      <c r="E95" s="52"/>
      <c r="F95" s="54">
        <v>563.73</v>
      </c>
      <c r="G95" s="193"/>
      <c r="H95" s="54">
        <f>Source!AF37</f>
        <v>563.73</v>
      </c>
      <c r="I95" s="54">
        <f>T95</f>
        <v>39.46</v>
      </c>
      <c r="J95" s="193">
        <v>18.3</v>
      </c>
      <c r="K95" s="55">
        <f>U95</f>
        <v>722.14</v>
      </c>
      <c r="O95" s="20"/>
      <c r="P95" s="20"/>
      <c r="Q95" s="20"/>
      <c r="R95" s="20"/>
      <c r="S95" s="20"/>
      <c r="T95" s="20">
        <f>ROUND(Source!AF37*Source!AV37*Source!I37,2)</f>
        <v>39.46</v>
      </c>
      <c r="U95" s="20">
        <f>Source!S37</f>
        <v>722.14</v>
      </c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  <c r="FM95" s="20"/>
      <c r="FN95" s="20"/>
      <c r="FO95" s="20"/>
      <c r="FP95" s="20"/>
      <c r="FQ95" s="20"/>
      <c r="FR95" s="20"/>
      <c r="FS95" s="20"/>
      <c r="FT95" s="20"/>
      <c r="FU95" s="20"/>
      <c r="FV95" s="20"/>
      <c r="FW95" s="20"/>
      <c r="FX95" s="20"/>
      <c r="FY95" s="20"/>
      <c r="FZ95" s="20"/>
      <c r="GA95" s="20"/>
      <c r="GB95" s="20"/>
      <c r="GC95" s="20"/>
      <c r="GD95" s="20"/>
      <c r="GE95" s="20"/>
      <c r="GF95" s="20"/>
      <c r="GG95" s="20"/>
      <c r="GH95" s="20"/>
      <c r="GI95" s="20"/>
      <c r="GJ95" s="20">
        <f>T95</f>
        <v>39.46</v>
      </c>
      <c r="GK95" s="20">
        <f>T95</f>
        <v>39.46</v>
      </c>
      <c r="GL95" s="20"/>
      <c r="GM95" s="20"/>
      <c r="GN95" s="20"/>
      <c r="GO95" s="20"/>
      <c r="GP95" s="20"/>
      <c r="GQ95" s="20"/>
      <c r="GR95" s="20"/>
      <c r="GS95" s="20"/>
      <c r="GT95" s="20"/>
      <c r="GU95" s="20"/>
      <c r="GV95" s="20"/>
      <c r="GW95" s="20"/>
      <c r="GX95" s="20"/>
      <c r="GY95" s="20"/>
      <c r="GZ95" s="20"/>
      <c r="HA95" s="20"/>
      <c r="HB95" s="20"/>
      <c r="HC95" s="20">
        <f>T95</f>
        <v>39.46</v>
      </c>
      <c r="HD95" s="20"/>
      <c r="HE95" s="20"/>
      <c r="HF95" s="20"/>
      <c r="HG95" s="20"/>
      <c r="HH95" s="20"/>
      <c r="HI95" s="20"/>
      <c r="HJ95" s="20"/>
      <c r="HK95" s="20"/>
      <c r="HL95" s="20"/>
      <c r="HM95" s="20"/>
      <c r="HN95" s="20"/>
      <c r="HO95" s="20"/>
      <c r="HP95" s="20"/>
      <c r="HQ95" s="20"/>
      <c r="HR95" s="20"/>
      <c r="HS95" s="20"/>
      <c r="HT95" s="20"/>
      <c r="HU95" s="20"/>
      <c r="HV95" s="20"/>
      <c r="HW95" s="20"/>
      <c r="HX95" s="20"/>
      <c r="HY95" s="20"/>
      <c r="HZ95" s="20"/>
      <c r="IA95" s="20"/>
      <c r="IB95" s="20"/>
      <c r="IC95" s="20"/>
      <c r="ID95" s="20"/>
      <c r="IE95" s="20"/>
      <c r="IF95" s="20"/>
      <c r="IG95" s="20"/>
      <c r="IH95" s="20"/>
      <c r="II95" s="20"/>
      <c r="IJ95" s="20"/>
      <c r="IK95" s="20"/>
      <c r="IL95" s="20"/>
      <c r="IM95" s="20"/>
      <c r="IN95" s="20"/>
      <c r="IO95" s="20"/>
      <c r="IP95" s="20"/>
      <c r="IQ95" s="20"/>
      <c r="IR95" s="20"/>
      <c r="IS95" s="20"/>
      <c r="IT95" s="20"/>
      <c r="IU95" s="20"/>
    </row>
    <row r="96" spans="1:255" x14ac:dyDescent="0.2">
      <c r="A96" s="60"/>
      <c r="B96" s="57"/>
      <c r="C96" s="57" t="s">
        <v>329</v>
      </c>
      <c r="D96" s="58"/>
      <c r="E96" s="59"/>
      <c r="F96" s="61">
        <v>202.68</v>
      </c>
      <c r="G96" s="194"/>
      <c r="H96" s="61">
        <f>Source!AD37</f>
        <v>202.68</v>
      </c>
      <c r="I96" s="61">
        <f>T96</f>
        <v>14.19</v>
      </c>
      <c r="J96" s="194">
        <v>12.5</v>
      </c>
      <c r="K96" s="62">
        <f>U96</f>
        <v>177.35</v>
      </c>
      <c r="O96" s="20"/>
      <c r="P96" s="20"/>
      <c r="Q96" s="20"/>
      <c r="R96" s="20"/>
      <c r="S96" s="20"/>
      <c r="T96" s="20">
        <f>ROUND(Source!AD37*Source!AV37*Source!I37,2)</f>
        <v>14.19</v>
      </c>
      <c r="U96" s="20">
        <f>Source!Q37</f>
        <v>177.35</v>
      </c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  <c r="FD96" s="20"/>
      <c r="FE96" s="20"/>
      <c r="FF96" s="20"/>
      <c r="FG96" s="20"/>
      <c r="FH96" s="20"/>
      <c r="FI96" s="20"/>
      <c r="FJ96" s="20"/>
      <c r="FK96" s="20"/>
      <c r="FL96" s="20"/>
      <c r="FM96" s="20"/>
      <c r="FN96" s="20"/>
      <c r="FO96" s="20"/>
      <c r="FP96" s="20"/>
      <c r="FQ96" s="20"/>
      <c r="FR96" s="20"/>
      <c r="FS96" s="20"/>
      <c r="FT96" s="20"/>
      <c r="FU96" s="20"/>
      <c r="FV96" s="20"/>
      <c r="FW96" s="20"/>
      <c r="FX96" s="20"/>
      <c r="FY96" s="20"/>
      <c r="FZ96" s="20"/>
      <c r="GA96" s="20"/>
      <c r="GB96" s="20"/>
      <c r="GC96" s="20"/>
      <c r="GD96" s="20"/>
      <c r="GE96" s="20"/>
      <c r="GF96" s="20"/>
      <c r="GG96" s="20"/>
      <c r="GH96" s="20"/>
      <c r="GI96" s="20"/>
      <c r="GJ96" s="20">
        <f>T96</f>
        <v>14.19</v>
      </c>
      <c r="GK96" s="20"/>
      <c r="GL96" s="20">
        <f>T96</f>
        <v>14.19</v>
      </c>
      <c r="GM96" s="20"/>
      <c r="GN96" s="20"/>
      <c r="GO96" s="20"/>
      <c r="GP96" s="20"/>
      <c r="GQ96" s="20"/>
      <c r="GR96" s="20"/>
      <c r="GS96" s="20"/>
      <c r="GT96" s="20"/>
      <c r="GU96" s="20"/>
      <c r="GV96" s="20"/>
      <c r="GW96" s="20"/>
      <c r="GX96" s="20"/>
      <c r="GY96" s="20"/>
      <c r="GZ96" s="20"/>
      <c r="HA96" s="20"/>
      <c r="HB96" s="20"/>
      <c r="HC96" s="20">
        <f>T96</f>
        <v>14.19</v>
      </c>
      <c r="HD96" s="20"/>
      <c r="HE96" s="20"/>
      <c r="HF96" s="20"/>
      <c r="HG96" s="20"/>
      <c r="HH96" s="20"/>
      <c r="HI96" s="20"/>
      <c r="HJ96" s="20"/>
      <c r="HK96" s="20"/>
      <c r="HL96" s="20"/>
      <c r="HM96" s="20"/>
      <c r="HN96" s="20"/>
      <c r="HO96" s="20"/>
      <c r="HP96" s="20"/>
      <c r="HQ96" s="20"/>
      <c r="HR96" s="20"/>
      <c r="HS96" s="20"/>
      <c r="HT96" s="20"/>
      <c r="HU96" s="20"/>
      <c r="HV96" s="20"/>
      <c r="HW96" s="20"/>
      <c r="HX96" s="20"/>
      <c r="HY96" s="20"/>
      <c r="HZ96" s="20"/>
      <c r="IA96" s="20"/>
      <c r="IB96" s="20"/>
      <c r="IC96" s="20"/>
      <c r="ID96" s="20"/>
      <c r="IE96" s="20"/>
      <c r="IF96" s="20"/>
      <c r="IG96" s="20"/>
      <c r="IH96" s="20"/>
      <c r="II96" s="20"/>
      <c r="IJ96" s="20"/>
      <c r="IK96" s="20"/>
      <c r="IL96" s="20"/>
      <c r="IM96" s="20"/>
      <c r="IN96" s="20"/>
      <c r="IO96" s="20"/>
      <c r="IP96" s="20"/>
      <c r="IQ96" s="20"/>
      <c r="IR96" s="20"/>
      <c r="IS96" s="20"/>
      <c r="IT96" s="20"/>
      <c r="IU96" s="20"/>
    </row>
    <row r="97" spans="1:255" x14ac:dyDescent="0.2">
      <c r="A97" s="60"/>
      <c r="B97" s="57"/>
      <c r="C97" s="57" t="s">
        <v>330</v>
      </c>
      <c r="D97" s="58"/>
      <c r="E97" s="59"/>
      <c r="F97" s="61">
        <v>74.73</v>
      </c>
      <c r="G97" s="194"/>
      <c r="H97" s="61">
        <f>Source!AE37</f>
        <v>74.73</v>
      </c>
      <c r="I97" s="61">
        <f>GM97</f>
        <v>5.23</v>
      </c>
      <c r="J97" s="194">
        <v>18.3</v>
      </c>
      <c r="K97" s="62">
        <f>Source!R37</f>
        <v>95.73</v>
      </c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  <c r="FM97" s="20"/>
      <c r="FN97" s="20"/>
      <c r="FO97" s="20"/>
      <c r="FP97" s="20"/>
      <c r="FQ97" s="20"/>
      <c r="FR97" s="20"/>
      <c r="FS97" s="20"/>
      <c r="FT97" s="20"/>
      <c r="FU97" s="20"/>
      <c r="FV97" s="20"/>
      <c r="FW97" s="20"/>
      <c r="FX97" s="20"/>
      <c r="FY97" s="20"/>
      <c r="FZ97" s="20"/>
      <c r="GA97" s="20"/>
      <c r="GB97" s="20"/>
      <c r="GC97" s="20"/>
      <c r="GD97" s="20"/>
      <c r="GE97" s="20"/>
      <c r="GF97" s="20"/>
      <c r="GG97" s="20"/>
      <c r="GH97" s="20"/>
      <c r="GI97" s="20"/>
      <c r="GJ97" s="20"/>
      <c r="GK97" s="20"/>
      <c r="GL97" s="20"/>
      <c r="GM97" s="20">
        <f>ROUND(Source!AE37*Source!AV37*Source!I37,2)</f>
        <v>5.23</v>
      </c>
      <c r="GN97" s="20"/>
      <c r="GO97" s="20"/>
      <c r="GP97" s="20"/>
      <c r="GQ97" s="20"/>
      <c r="GR97" s="20"/>
      <c r="GS97" s="20"/>
      <c r="GT97" s="20"/>
      <c r="GU97" s="20"/>
      <c r="GV97" s="20"/>
      <c r="GW97" s="20"/>
      <c r="GX97" s="20"/>
      <c r="GY97" s="20"/>
      <c r="GZ97" s="20"/>
      <c r="HA97" s="20"/>
      <c r="HB97" s="20"/>
      <c r="HC97" s="20"/>
      <c r="HD97" s="20"/>
      <c r="HE97" s="20"/>
      <c r="HF97" s="20"/>
      <c r="HG97" s="20"/>
      <c r="HH97" s="20"/>
      <c r="HI97" s="20"/>
      <c r="HJ97" s="20"/>
      <c r="HK97" s="20"/>
      <c r="HL97" s="20"/>
      <c r="HM97" s="20"/>
      <c r="HN97" s="20"/>
      <c r="HO97" s="20"/>
      <c r="HP97" s="20"/>
      <c r="HQ97" s="20"/>
      <c r="HR97" s="20"/>
      <c r="HS97" s="20"/>
      <c r="HT97" s="20"/>
      <c r="HU97" s="20"/>
      <c r="HV97" s="20"/>
      <c r="HW97" s="20"/>
      <c r="HX97" s="20"/>
      <c r="HY97" s="20"/>
      <c r="HZ97" s="20"/>
      <c r="IA97" s="20"/>
      <c r="IB97" s="20"/>
      <c r="IC97" s="20"/>
      <c r="ID97" s="20"/>
      <c r="IE97" s="20"/>
      <c r="IF97" s="20"/>
      <c r="IG97" s="20"/>
      <c r="IH97" s="20"/>
      <c r="II97" s="20"/>
      <c r="IJ97" s="20"/>
      <c r="IK97" s="20"/>
      <c r="IL97" s="20"/>
      <c r="IM97" s="20"/>
      <c r="IN97" s="20"/>
      <c r="IO97" s="20"/>
      <c r="IP97" s="20"/>
      <c r="IQ97" s="20"/>
      <c r="IR97" s="20"/>
      <c r="IS97" s="20"/>
      <c r="IT97" s="20"/>
      <c r="IU97" s="20"/>
    </row>
    <row r="98" spans="1:255" x14ac:dyDescent="0.2">
      <c r="A98" s="60"/>
      <c r="B98" s="57"/>
      <c r="C98" s="57" t="s">
        <v>338</v>
      </c>
      <c r="D98" s="58"/>
      <c r="E98" s="59"/>
      <c r="F98" s="61">
        <v>78.66</v>
      </c>
      <c r="G98" s="194"/>
      <c r="H98" s="61">
        <f>Source!AC37</f>
        <v>0.47</v>
      </c>
      <c r="I98" s="61">
        <f>T98</f>
        <v>0.03</v>
      </c>
      <c r="J98" s="194">
        <v>7.5</v>
      </c>
      <c r="K98" s="62">
        <f>U98</f>
        <v>0.25</v>
      </c>
      <c r="O98" s="20"/>
      <c r="P98" s="20"/>
      <c r="Q98" s="20"/>
      <c r="R98" s="20"/>
      <c r="S98" s="20"/>
      <c r="T98" s="20">
        <f>ROUND(Source!AC37*Source!AW37*Source!I37,2)</f>
        <v>0.03</v>
      </c>
      <c r="U98" s="20">
        <f>Source!P37</f>
        <v>0.25</v>
      </c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0"/>
      <c r="CW98" s="20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0"/>
      <c r="DQ98" s="20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0"/>
      <c r="EK98" s="20"/>
      <c r="EL98" s="20"/>
      <c r="EM98" s="20"/>
      <c r="EN98" s="20"/>
      <c r="EO98" s="20"/>
      <c r="EP98" s="20"/>
      <c r="EQ98" s="20"/>
      <c r="ER98" s="20"/>
      <c r="ES98" s="20"/>
      <c r="ET98" s="20"/>
      <c r="EU98" s="20"/>
      <c r="EV98" s="20"/>
      <c r="EW98" s="20"/>
      <c r="EX98" s="20"/>
      <c r="EY98" s="20"/>
      <c r="EZ98" s="20"/>
      <c r="FA98" s="20"/>
      <c r="FB98" s="20"/>
      <c r="FC98" s="20"/>
      <c r="FD98" s="20"/>
      <c r="FE98" s="20"/>
      <c r="FF98" s="20"/>
      <c r="FG98" s="20"/>
      <c r="FH98" s="20"/>
      <c r="FI98" s="20"/>
      <c r="FJ98" s="20"/>
      <c r="FK98" s="20"/>
      <c r="FL98" s="20"/>
      <c r="FM98" s="20"/>
      <c r="FN98" s="20"/>
      <c r="FO98" s="20"/>
      <c r="FP98" s="20"/>
      <c r="FQ98" s="20"/>
      <c r="FR98" s="20"/>
      <c r="FS98" s="20"/>
      <c r="FT98" s="20"/>
      <c r="FU98" s="20"/>
      <c r="FV98" s="20"/>
      <c r="FW98" s="20"/>
      <c r="FX98" s="20"/>
      <c r="FY98" s="20"/>
      <c r="FZ98" s="20"/>
      <c r="GA98" s="20"/>
      <c r="GB98" s="20"/>
      <c r="GC98" s="20"/>
      <c r="GD98" s="20"/>
      <c r="GE98" s="20"/>
      <c r="GF98" s="20"/>
      <c r="GG98" s="20"/>
      <c r="GH98" s="20"/>
      <c r="GI98" s="20"/>
      <c r="GJ98" s="20">
        <f>T98</f>
        <v>0.03</v>
      </c>
      <c r="GK98" s="20"/>
      <c r="GL98" s="20"/>
      <c r="GM98" s="20"/>
      <c r="GN98" s="20">
        <f>T98</f>
        <v>0.03</v>
      </c>
      <c r="GO98" s="20"/>
      <c r="GP98" s="20">
        <f>T98</f>
        <v>0.03</v>
      </c>
      <c r="GQ98" s="20">
        <f>T98</f>
        <v>0.03</v>
      </c>
      <c r="GR98" s="20"/>
      <c r="GS98" s="20">
        <f>T98</f>
        <v>0.03</v>
      </c>
      <c r="GT98" s="20"/>
      <c r="GU98" s="20"/>
      <c r="GV98" s="20"/>
      <c r="GW98" s="20">
        <f>ROUND(Source!AG37*Source!I37,2)</f>
        <v>0</v>
      </c>
      <c r="GX98" s="20">
        <f>ROUND(Source!AJ37*Source!I37,2)</f>
        <v>0</v>
      </c>
      <c r="GY98" s="20"/>
      <c r="GZ98" s="20"/>
      <c r="HA98" s="20"/>
      <c r="HB98" s="20"/>
      <c r="HC98" s="20">
        <f>T98</f>
        <v>0.03</v>
      </c>
      <c r="HD98" s="20"/>
      <c r="HE98" s="20"/>
      <c r="HF98" s="20"/>
      <c r="HG98" s="20"/>
      <c r="HH98" s="20"/>
      <c r="HI98" s="20"/>
      <c r="HJ98" s="20"/>
      <c r="HK98" s="20"/>
      <c r="HL98" s="20"/>
      <c r="HM98" s="20"/>
      <c r="HN98" s="20"/>
      <c r="HO98" s="20"/>
      <c r="HP98" s="20"/>
      <c r="HQ98" s="20"/>
      <c r="HR98" s="20"/>
      <c r="HS98" s="20"/>
      <c r="HT98" s="20"/>
      <c r="HU98" s="20"/>
      <c r="HV98" s="20"/>
      <c r="HW98" s="20"/>
      <c r="HX98" s="20"/>
      <c r="HY98" s="20"/>
      <c r="HZ98" s="20"/>
      <c r="IA98" s="20"/>
      <c r="IB98" s="20"/>
      <c r="IC98" s="20"/>
      <c r="ID98" s="20"/>
      <c r="IE98" s="20"/>
      <c r="IF98" s="20"/>
      <c r="IG98" s="20"/>
      <c r="IH98" s="20"/>
      <c r="II98" s="20"/>
      <c r="IJ98" s="20"/>
      <c r="IK98" s="20"/>
      <c r="IL98" s="20"/>
      <c r="IM98" s="20"/>
      <c r="IN98" s="20"/>
      <c r="IO98" s="20"/>
      <c r="IP98" s="20"/>
      <c r="IQ98" s="20"/>
      <c r="IR98" s="20"/>
      <c r="IS98" s="20"/>
      <c r="IT98" s="20"/>
      <c r="IU98" s="20"/>
    </row>
    <row r="99" spans="1:255" x14ac:dyDescent="0.2">
      <c r="A99" s="60"/>
      <c r="B99" s="57"/>
      <c r="C99" s="57" t="s">
        <v>331</v>
      </c>
      <c r="D99" s="58"/>
      <c r="E99" s="59">
        <v>95</v>
      </c>
      <c r="F99" s="195" t="s">
        <v>332</v>
      </c>
      <c r="G99" s="194"/>
      <c r="H99" s="61">
        <f>ROUND((Source!AF37*Source!AV37+Source!AE37*Source!AV37)*(Source!FX37)/100,2)</f>
        <v>606.54</v>
      </c>
      <c r="I99" s="61">
        <f>T99</f>
        <v>42.46</v>
      </c>
      <c r="J99" s="194" t="s">
        <v>333</v>
      </c>
      <c r="K99" s="62">
        <f>U99</f>
        <v>662.47</v>
      </c>
      <c r="O99" s="20"/>
      <c r="P99" s="20"/>
      <c r="Q99" s="20"/>
      <c r="R99" s="20"/>
      <c r="S99" s="20"/>
      <c r="T99" s="20">
        <f>ROUND((ROUND(Source!AF37*Source!AV37*Source!I37,2)+ROUND(Source!AE37*Source!AV37*Source!I37,2))*(Source!FX37)/100,2)</f>
        <v>42.46</v>
      </c>
      <c r="U99" s="20">
        <f>Source!X37</f>
        <v>662.47</v>
      </c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  <c r="FM99" s="20"/>
      <c r="FN99" s="20"/>
      <c r="FO99" s="20"/>
      <c r="FP99" s="20"/>
      <c r="FQ99" s="20"/>
      <c r="FR99" s="20"/>
      <c r="FS99" s="20"/>
      <c r="FT99" s="20"/>
      <c r="FU99" s="20"/>
      <c r="FV99" s="20"/>
      <c r="FW99" s="20"/>
      <c r="FX99" s="20"/>
      <c r="FY99" s="20"/>
      <c r="FZ99" s="20"/>
      <c r="GA99" s="20"/>
      <c r="GB99" s="20"/>
      <c r="GC99" s="20"/>
      <c r="GD99" s="20"/>
      <c r="GE99" s="20"/>
      <c r="GF99" s="20"/>
      <c r="GG99" s="20"/>
      <c r="GH99" s="20"/>
      <c r="GI99" s="20"/>
      <c r="GJ99" s="20"/>
      <c r="GK99" s="20"/>
      <c r="GL99" s="20"/>
      <c r="GM99" s="20"/>
      <c r="GN99" s="20"/>
      <c r="GO99" s="20"/>
      <c r="GP99" s="20"/>
      <c r="GQ99" s="20"/>
      <c r="GR99" s="20"/>
      <c r="GS99" s="20"/>
      <c r="GT99" s="20"/>
      <c r="GU99" s="20"/>
      <c r="GV99" s="20"/>
      <c r="GW99" s="20"/>
      <c r="GX99" s="20"/>
      <c r="GY99" s="20">
        <f>T99</f>
        <v>42.46</v>
      </c>
      <c r="GZ99" s="20"/>
      <c r="HA99" s="20"/>
      <c r="HB99" s="20"/>
      <c r="HC99" s="20">
        <f>T99</f>
        <v>42.46</v>
      </c>
      <c r="HD99" s="20"/>
      <c r="HE99" s="20"/>
      <c r="HF99" s="20"/>
      <c r="HG99" s="20"/>
      <c r="HH99" s="20"/>
      <c r="HI99" s="20"/>
      <c r="HJ99" s="20"/>
      <c r="HK99" s="20"/>
      <c r="HL99" s="20"/>
      <c r="HM99" s="20"/>
      <c r="HN99" s="20"/>
      <c r="HO99" s="20"/>
      <c r="HP99" s="20"/>
      <c r="HQ99" s="20"/>
      <c r="HR99" s="20"/>
      <c r="HS99" s="20"/>
      <c r="HT99" s="20"/>
      <c r="HU99" s="20"/>
      <c r="HV99" s="20"/>
      <c r="HW99" s="20"/>
      <c r="HX99" s="20"/>
      <c r="HY99" s="20"/>
      <c r="HZ99" s="20"/>
      <c r="IA99" s="20"/>
      <c r="IB99" s="20"/>
      <c r="IC99" s="20"/>
      <c r="ID99" s="20"/>
      <c r="IE99" s="20"/>
      <c r="IF99" s="20"/>
      <c r="IG99" s="20"/>
      <c r="IH99" s="20"/>
      <c r="II99" s="20"/>
      <c r="IJ99" s="20"/>
      <c r="IK99" s="20"/>
      <c r="IL99" s="20"/>
      <c r="IM99" s="20"/>
      <c r="IN99" s="20"/>
      <c r="IO99" s="20"/>
      <c r="IP99" s="20"/>
      <c r="IQ99" s="20"/>
      <c r="IR99" s="20"/>
      <c r="IS99" s="20"/>
      <c r="IT99" s="20"/>
      <c r="IU99" s="20"/>
    </row>
    <row r="100" spans="1:255" x14ac:dyDescent="0.2">
      <c r="A100" s="60"/>
      <c r="B100" s="57"/>
      <c r="C100" s="57" t="s">
        <v>334</v>
      </c>
      <c r="D100" s="58"/>
      <c r="E100" s="59">
        <v>65</v>
      </c>
      <c r="F100" s="195" t="s">
        <v>332</v>
      </c>
      <c r="G100" s="194"/>
      <c r="H100" s="61">
        <f>ROUND((Source!AF37*Source!AV37+Source!AE37*Source!AV37)*(Source!FY37)/100,2)</f>
        <v>415</v>
      </c>
      <c r="I100" s="61">
        <f>T100</f>
        <v>29.05</v>
      </c>
      <c r="J100" s="194" t="s">
        <v>335</v>
      </c>
      <c r="K100" s="62">
        <f>U100</f>
        <v>425.29</v>
      </c>
      <c r="O100" s="20"/>
      <c r="P100" s="20"/>
      <c r="Q100" s="20"/>
      <c r="R100" s="20"/>
      <c r="S100" s="20"/>
      <c r="T100" s="20">
        <f>ROUND((ROUND(Source!AF37*Source!AV37*Source!I37,2)+ROUND(Source!AE37*Source!AV37*Source!I37,2))*(Source!FY37)/100,2)</f>
        <v>29.05</v>
      </c>
      <c r="U100" s="20">
        <f>Source!Y37</f>
        <v>425.29</v>
      </c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0"/>
      <c r="CP100" s="20"/>
      <c r="CQ100" s="20"/>
      <c r="CR100" s="20"/>
      <c r="CS100" s="20"/>
      <c r="CT100" s="20"/>
      <c r="CU100" s="20"/>
      <c r="CV100" s="20"/>
      <c r="CW100" s="20"/>
      <c r="CX100" s="20"/>
      <c r="CY100" s="20"/>
      <c r="CZ100" s="20"/>
      <c r="DA100" s="20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  <c r="DP100" s="20"/>
      <c r="DQ100" s="20"/>
      <c r="DR100" s="20"/>
      <c r="DS100" s="20"/>
      <c r="DT100" s="20"/>
      <c r="DU100" s="20"/>
      <c r="DV100" s="20"/>
      <c r="DW100" s="20"/>
      <c r="DX100" s="20"/>
      <c r="DY100" s="20"/>
      <c r="DZ100" s="20"/>
      <c r="EA100" s="20"/>
      <c r="EB100" s="20"/>
      <c r="EC100" s="20"/>
      <c r="ED100" s="20"/>
      <c r="EE100" s="20"/>
      <c r="EF100" s="20"/>
      <c r="EG100" s="20"/>
      <c r="EH100" s="20"/>
      <c r="EI100" s="20"/>
      <c r="EJ100" s="20"/>
      <c r="EK100" s="20"/>
      <c r="EL100" s="20"/>
      <c r="EM100" s="20"/>
      <c r="EN100" s="20"/>
      <c r="EO100" s="20"/>
      <c r="EP100" s="20"/>
      <c r="EQ100" s="20"/>
      <c r="ER100" s="20"/>
      <c r="ES100" s="20"/>
      <c r="ET100" s="20"/>
      <c r="EU100" s="20"/>
      <c r="EV100" s="20"/>
      <c r="EW100" s="20"/>
      <c r="EX100" s="20"/>
      <c r="EY100" s="20"/>
      <c r="EZ100" s="20"/>
      <c r="FA100" s="20"/>
      <c r="FB100" s="20"/>
      <c r="FC100" s="20"/>
      <c r="FD100" s="20"/>
      <c r="FE100" s="20"/>
      <c r="FF100" s="20"/>
      <c r="FG100" s="20"/>
      <c r="FH100" s="20"/>
      <c r="FI100" s="20"/>
      <c r="FJ100" s="20"/>
      <c r="FK100" s="20"/>
      <c r="FL100" s="20"/>
      <c r="FM100" s="20"/>
      <c r="FN100" s="20"/>
      <c r="FO100" s="20"/>
      <c r="FP100" s="20"/>
      <c r="FQ100" s="20"/>
      <c r="FR100" s="20"/>
      <c r="FS100" s="20"/>
      <c r="FT100" s="20"/>
      <c r="FU100" s="20"/>
      <c r="FV100" s="20"/>
      <c r="FW100" s="20"/>
      <c r="FX100" s="20"/>
      <c r="FY100" s="20"/>
      <c r="FZ100" s="20"/>
      <c r="GA100" s="20"/>
      <c r="GB100" s="20"/>
      <c r="GC100" s="20"/>
      <c r="GD100" s="20"/>
      <c r="GE100" s="20"/>
      <c r="GF100" s="20"/>
      <c r="GG100" s="20"/>
      <c r="GH100" s="20"/>
      <c r="GI100" s="20"/>
      <c r="GJ100" s="20"/>
      <c r="GK100" s="20"/>
      <c r="GL100" s="20"/>
      <c r="GM100" s="20"/>
      <c r="GN100" s="20"/>
      <c r="GO100" s="20"/>
      <c r="GP100" s="20"/>
      <c r="GQ100" s="20"/>
      <c r="GR100" s="20"/>
      <c r="GS100" s="20"/>
      <c r="GT100" s="20"/>
      <c r="GU100" s="20"/>
      <c r="GV100" s="20"/>
      <c r="GW100" s="20"/>
      <c r="GX100" s="20"/>
      <c r="GY100" s="20"/>
      <c r="GZ100" s="20">
        <f>T100</f>
        <v>29.05</v>
      </c>
      <c r="HA100" s="20"/>
      <c r="HB100" s="20"/>
      <c r="HC100" s="20">
        <f>T100</f>
        <v>29.05</v>
      </c>
      <c r="HD100" s="20"/>
      <c r="HE100" s="20"/>
      <c r="HF100" s="20"/>
      <c r="HG100" s="20"/>
      <c r="HH100" s="20"/>
      <c r="HI100" s="20"/>
      <c r="HJ100" s="20"/>
      <c r="HK100" s="20"/>
      <c r="HL100" s="20"/>
      <c r="HM100" s="20"/>
      <c r="HN100" s="20"/>
      <c r="HO100" s="20"/>
      <c r="HP100" s="20"/>
      <c r="HQ100" s="20"/>
      <c r="HR100" s="20"/>
      <c r="HS100" s="20"/>
      <c r="HT100" s="20"/>
      <c r="HU100" s="20"/>
      <c r="HV100" s="20"/>
      <c r="HW100" s="20"/>
      <c r="HX100" s="20"/>
      <c r="HY100" s="20"/>
      <c r="HZ100" s="20"/>
      <c r="IA100" s="20"/>
      <c r="IB100" s="20"/>
      <c r="IC100" s="20"/>
      <c r="ID100" s="20"/>
      <c r="IE100" s="20"/>
      <c r="IF100" s="20"/>
      <c r="IG100" s="20"/>
      <c r="IH100" s="20"/>
      <c r="II100" s="20"/>
      <c r="IJ100" s="20"/>
      <c r="IK100" s="20"/>
      <c r="IL100" s="20"/>
      <c r="IM100" s="20"/>
      <c r="IN100" s="20"/>
      <c r="IO100" s="20"/>
      <c r="IP100" s="20"/>
      <c r="IQ100" s="20"/>
      <c r="IR100" s="20"/>
      <c r="IS100" s="20"/>
      <c r="IT100" s="20"/>
      <c r="IU100" s="20"/>
    </row>
    <row r="101" spans="1:255" ht="13.5" thickBot="1" x14ac:dyDescent="0.25">
      <c r="A101" s="65"/>
      <c r="B101" s="66"/>
      <c r="C101" s="66" t="s">
        <v>336</v>
      </c>
      <c r="D101" s="67" t="s">
        <v>337</v>
      </c>
      <c r="E101" s="68">
        <v>58.6</v>
      </c>
      <c r="F101" s="69"/>
      <c r="G101" s="69"/>
      <c r="H101" s="69">
        <f>ROUND(Source!AH37,2)</f>
        <v>58.6</v>
      </c>
      <c r="I101" s="70">
        <f>Source!U37</f>
        <v>4.1020000000000003</v>
      </c>
      <c r="J101" s="69"/>
      <c r="K101" s="71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  <c r="FM101" s="20"/>
      <c r="FN101" s="20"/>
      <c r="FO101" s="20"/>
      <c r="FP101" s="20"/>
      <c r="FQ101" s="20"/>
      <c r="FR101" s="20"/>
      <c r="FS101" s="20"/>
      <c r="FT101" s="20"/>
      <c r="FU101" s="20"/>
      <c r="FV101" s="20"/>
      <c r="FW101" s="20"/>
      <c r="FX101" s="20"/>
      <c r="FY101" s="20"/>
      <c r="FZ101" s="20"/>
      <c r="GA101" s="20"/>
      <c r="GB101" s="20"/>
      <c r="GC101" s="20"/>
      <c r="GD101" s="20"/>
      <c r="GE101" s="20"/>
      <c r="GF101" s="20"/>
      <c r="GG101" s="20"/>
      <c r="GH101" s="20"/>
      <c r="GI101" s="20"/>
      <c r="GJ101" s="20"/>
      <c r="GK101" s="20"/>
      <c r="GL101" s="20"/>
      <c r="GM101" s="20"/>
      <c r="GN101" s="20"/>
      <c r="GO101" s="20"/>
      <c r="GP101" s="20"/>
      <c r="GQ101" s="20"/>
      <c r="GR101" s="20"/>
      <c r="GS101" s="20"/>
      <c r="GT101" s="20"/>
      <c r="GU101" s="20"/>
      <c r="GV101" s="20"/>
      <c r="GW101" s="20"/>
      <c r="GX101" s="20"/>
      <c r="GY101" s="20"/>
      <c r="GZ101" s="20"/>
      <c r="HA101" s="20"/>
      <c r="HB101" s="20"/>
      <c r="HC101" s="20"/>
      <c r="HD101" s="20"/>
      <c r="HE101" s="20"/>
      <c r="HF101" s="20"/>
      <c r="HG101" s="20"/>
      <c r="HH101" s="20"/>
      <c r="HI101" s="20"/>
      <c r="HJ101" s="20"/>
      <c r="HK101" s="20"/>
      <c r="HL101" s="20"/>
      <c r="HM101" s="20"/>
      <c r="HN101" s="20"/>
      <c r="HO101" s="20"/>
      <c r="HP101" s="20"/>
      <c r="HQ101" s="20"/>
      <c r="HR101" s="20"/>
      <c r="HS101" s="20"/>
      <c r="HT101" s="20"/>
      <c r="HU101" s="20"/>
      <c r="HV101" s="20"/>
      <c r="HW101" s="20"/>
      <c r="HX101" s="20"/>
      <c r="HY101" s="20"/>
      <c r="HZ101" s="20"/>
      <c r="IA101" s="20"/>
      <c r="IB101" s="20"/>
      <c r="IC101" s="20"/>
      <c r="ID101" s="20"/>
      <c r="IE101" s="20"/>
      <c r="IF101" s="20"/>
      <c r="IG101" s="20"/>
      <c r="IH101" s="20"/>
      <c r="II101" s="20"/>
      <c r="IJ101" s="20"/>
      <c r="IK101" s="20"/>
      <c r="IL101" s="20"/>
      <c r="IM101" s="20"/>
      <c r="IN101" s="20"/>
      <c r="IO101" s="20"/>
      <c r="IP101" s="20"/>
      <c r="IQ101" s="20"/>
      <c r="IR101" s="20"/>
      <c r="IS101" s="20"/>
      <c r="IT101" s="20"/>
      <c r="IU101" s="20"/>
    </row>
    <row r="102" spans="1:255" x14ac:dyDescent="0.2">
      <c r="A102" s="64"/>
      <c r="B102" s="63"/>
      <c r="C102" s="63"/>
      <c r="D102" s="63"/>
      <c r="E102" s="63"/>
      <c r="F102" s="63"/>
      <c r="G102" s="63"/>
      <c r="H102" s="177">
        <f>R102</f>
        <v>125.19</v>
      </c>
      <c r="I102" s="178"/>
      <c r="J102" s="177">
        <f>S102</f>
        <v>1987.5</v>
      </c>
      <c r="K102" s="179"/>
      <c r="O102" s="20"/>
      <c r="P102" s="20"/>
      <c r="Q102" s="20"/>
      <c r="R102" s="20">
        <f>SUM(T94:T101)</f>
        <v>125.19</v>
      </c>
      <c r="S102" s="20">
        <f>SUM(U94:U101)</f>
        <v>1987.5</v>
      </c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0"/>
      <c r="CP102" s="20"/>
      <c r="CQ102" s="20"/>
      <c r="CR102" s="20"/>
      <c r="CS102" s="20"/>
      <c r="CT102" s="20"/>
      <c r="CU102" s="20"/>
      <c r="CV102" s="20"/>
      <c r="CW102" s="20"/>
      <c r="CX102" s="20"/>
      <c r="CY102" s="20"/>
      <c r="CZ102" s="20"/>
      <c r="DA102" s="20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  <c r="DP102" s="20"/>
      <c r="DQ102" s="20"/>
      <c r="DR102" s="20"/>
      <c r="DS102" s="20"/>
      <c r="DT102" s="20"/>
      <c r="DU102" s="20"/>
      <c r="DV102" s="20"/>
      <c r="DW102" s="20"/>
      <c r="DX102" s="20"/>
      <c r="DY102" s="20"/>
      <c r="DZ102" s="20"/>
      <c r="EA102" s="20"/>
      <c r="EB102" s="20"/>
      <c r="EC102" s="20"/>
      <c r="ED102" s="20"/>
      <c r="EE102" s="20"/>
      <c r="EF102" s="20"/>
      <c r="EG102" s="20"/>
      <c r="EH102" s="20"/>
      <c r="EI102" s="20"/>
      <c r="EJ102" s="20"/>
      <c r="EK102" s="20"/>
      <c r="EL102" s="20"/>
      <c r="EM102" s="20"/>
      <c r="EN102" s="20"/>
      <c r="EO102" s="20"/>
      <c r="EP102" s="20"/>
      <c r="EQ102" s="20"/>
      <c r="ER102" s="20"/>
      <c r="ES102" s="20"/>
      <c r="ET102" s="20"/>
      <c r="EU102" s="20"/>
      <c r="EV102" s="20"/>
      <c r="EW102" s="20"/>
      <c r="EX102" s="20"/>
      <c r="EY102" s="20"/>
      <c r="EZ102" s="20"/>
      <c r="FA102" s="20"/>
      <c r="FB102" s="20"/>
      <c r="FC102" s="20"/>
      <c r="FD102" s="20"/>
      <c r="FE102" s="20"/>
      <c r="FF102" s="20"/>
      <c r="FG102" s="20"/>
      <c r="FH102" s="20"/>
      <c r="FI102" s="20"/>
      <c r="FJ102" s="20"/>
      <c r="FK102" s="20"/>
      <c r="FL102" s="20"/>
      <c r="FM102" s="20"/>
      <c r="FN102" s="20"/>
      <c r="FO102" s="20"/>
      <c r="FP102" s="20"/>
      <c r="FQ102" s="20"/>
      <c r="FR102" s="20"/>
      <c r="FS102" s="20"/>
      <c r="FT102" s="20"/>
      <c r="FU102" s="20"/>
      <c r="FV102" s="20"/>
      <c r="FW102" s="20"/>
      <c r="FX102" s="20"/>
      <c r="FY102" s="20"/>
      <c r="FZ102" s="20"/>
      <c r="GA102" s="20"/>
      <c r="GB102" s="20"/>
      <c r="GC102" s="20"/>
      <c r="GD102" s="20"/>
      <c r="GE102" s="20"/>
      <c r="GF102" s="20"/>
      <c r="GG102" s="20"/>
      <c r="GH102" s="20"/>
      <c r="GI102" s="20"/>
      <c r="GJ102" s="20"/>
      <c r="GK102" s="20"/>
      <c r="GL102" s="20"/>
      <c r="GM102" s="20"/>
      <c r="GN102" s="20"/>
      <c r="GO102" s="20"/>
      <c r="GP102" s="20"/>
      <c r="GQ102" s="20"/>
      <c r="GR102" s="20"/>
      <c r="GS102" s="20"/>
      <c r="GT102" s="20"/>
      <c r="GU102" s="20"/>
      <c r="GV102" s="20"/>
      <c r="GW102" s="20"/>
      <c r="GX102" s="20"/>
      <c r="GY102" s="20"/>
      <c r="GZ102" s="20"/>
      <c r="HA102" s="20">
        <f>R102</f>
        <v>125.19</v>
      </c>
      <c r="HB102" s="20"/>
      <c r="HC102" s="20"/>
      <c r="HD102" s="20"/>
      <c r="HE102" s="20"/>
      <c r="HF102" s="20"/>
      <c r="HG102" s="20"/>
      <c r="HH102" s="20"/>
      <c r="HI102" s="20"/>
      <c r="HJ102" s="20"/>
      <c r="HK102" s="20"/>
      <c r="HL102" s="20"/>
      <c r="HM102" s="20"/>
      <c r="HN102" s="20"/>
      <c r="HO102" s="20"/>
      <c r="HP102" s="20"/>
      <c r="HQ102" s="20"/>
      <c r="HR102" s="20"/>
      <c r="HS102" s="20"/>
      <c r="HT102" s="20"/>
      <c r="HU102" s="20"/>
      <c r="HV102" s="20"/>
      <c r="HW102" s="20"/>
      <c r="HX102" s="20"/>
      <c r="HY102" s="20"/>
      <c r="HZ102" s="20"/>
      <c r="IA102" s="20"/>
      <c r="IB102" s="20"/>
      <c r="IC102" s="20"/>
      <c r="ID102" s="20"/>
      <c r="IE102" s="20"/>
      <c r="IF102" s="20"/>
      <c r="IG102" s="20"/>
      <c r="IH102" s="20"/>
      <c r="II102" s="20"/>
      <c r="IJ102" s="20"/>
      <c r="IK102" s="20"/>
      <c r="IL102" s="20"/>
      <c r="IM102" s="20"/>
      <c r="IN102" s="20"/>
      <c r="IO102" s="20"/>
      <c r="IP102" s="20"/>
      <c r="IQ102" s="20"/>
      <c r="IR102" s="20"/>
      <c r="IS102" s="20"/>
      <c r="IT102" s="20"/>
      <c r="IU102" s="20"/>
    </row>
    <row r="103" spans="1:255" ht="36" x14ac:dyDescent="0.2">
      <c r="A103" s="72">
        <v>8</v>
      </c>
      <c r="B103" s="78" t="s">
        <v>36</v>
      </c>
      <c r="C103" s="73" t="s">
        <v>37</v>
      </c>
      <c r="D103" s="74" t="s">
        <v>33</v>
      </c>
      <c r="E103" s="75">
        <v>0.04</v>
      </c>
      <c r="F103" s="76">
        <f>Source!AK39</f>
        <v>748.97</v>
      </c>
      <c r="G103" s="196" t="s">
        <v>3</v>
      </c>
      <c r="H103" s="76">
        <f>Source!AB39</f>
        <v>239.57</v>
      </c>
      <c r="I103" s="76"/>
      <c r="J103" s="197"/>
      <c r="K103" s="77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  <c r="FM103" s="20"/>
      <c r="FN103" s="20"/>
      <c r="FO103" s="20"/>
      <c r="FP103" s="20"/>
      <c r="FQ103" s="20"/>
      <c r="FR103" s="20"/>
      <c r="FS103" s="20"/>
      <c r="FT103" s="20"/>
      <c r="FU103" s="20"/>
      <c r="FV103" s="20"/>
      <c r="FW103" s="20"/>
      <c r="FX103" s="20"/>
      <c r="FY103" s="20"/>
      <c r="FZ103" s="20"/>
      <c r="GA103" s="20"/>
      <c r="GB103" s="20"/>
      <c r="GC103" s="20"/>
      <c r="GD103" s="20"/>
      <c r="GE103" s="20"/>
      <c r="GF103" s="20"/>
      <c r="GG103" s="20"/>
      <c r="GH103" s="20"/>
      <c r="GI103" s="20"/>
      <c r="GJ103" s="20"/>
      <c r="GK103" s="20"/>
      <c r="GL103" s="20"/>
      <c r="GM103" s="20"/>
      <c r="GN103" s="20"/>
      <c r="GO103" s="20"/>
      <c r="GP103" s="20"/>
      <c r="GQ103" s="20"/>
      <c r="GR103" s="20"/>
      <c r="GS103" s="20"/>
      <c r="GT103" s="20"/>
      <c r="GU103" s="20"/>
      <c r="GV103" s="20"/>
      <c r="GW103" s="20"/>
      <c r="GX103" s="20"/>
      <c r="GY103" s="20"/>
      <c r="GZ103" s="20"/>
      <c r="HA103" s="20"/>
      <c r="HB103" s="20"/>
      <c r="HC103" s="20"/>
      <c r="HD103" s="20"/>
      <c r="HE103" s="20"/>
      <c r="HF103" s="20"/>
      <c r="HG103" s="20"/>
      <c r="HH103" s="20"/>
      <c r="HI103" s="20"/>
      <c r="HJ103" s="20"/>
      <c r="HK103" s="20"/>
      <c r="HL103" s="20"/>
      <c r="HM103" s="20"/>
      <c r="HN103" s="20"/>
      <c r="HO103" s="20"/>
      <c r="HP103" s="20"/>
      <c r="HQ103" s="20"/>
      <c r="HR103" s="20"/>
      <c r="HS103" s="20"/>
      <c r="HT103" s="20"/>
      <c r="HU103" s="20"/>
      <c r="HV103" s="20"/>
      <c r="HW103" s="20"/>
      <c r="HX103" s="20"/>
      <c r="HY103" s="20"/>
      <c r="HZ103" s="20"/>
      <c r="IA103" s="20"/>
      <c r="IB103" s="20"/>
      <c r="IC103" s="20"/>
      <c r="ID103" s="20"/>
      <c r="IE103" s="20"/>
      <c r="IF103" s="20"/>
      <c r="IG103" s="20"/>
      <c r="IH103" s="20"/>
      <c r="II103" s="20"/>
      <c r="IJ103" s="20"/>
      <c r="IK103" s="20"/>
      <c r="IL103" s="20"/>
      <c r="IM103" s="20"/>
      <c r="IN103" s="20"/>
      <c r="IO103" s="20"/>
      <c r="IP103" s="20"/>
      <c r="IQ103" s="20"/>
      <c r="IR103" s="20"/>
      <c r="IS103" s="20"/>
      <c r="IT103" s="20"/>
      <c r="IU103" s="20"/>
    </row>
    <row r="104" spans="1:255" x14ac:dyDescent="0.2">
      <c r="A104" s="53"/>
      <c r="B104" s="50"/>
      <c r="C104" s="50" t="s">
        <v>327</v>
      </c>
      <c r="D104" s="51"/>
      <c r="E104" s="52"/>
      <c r="F104" s="54">
        <v>178.6</v>
      </c>
      <c r="G104" s="193"/>
      <c r="H104" s="54">
        <f>Source!AF39</f>
        <v>178.6</v>
      </c>
      <c r="I104" s="54">
        <f>T104</f>
        <v>7.14</v>
      </c>
      <c r="J104" s="193">
        <v>18.3</v>
      </c>
      <c r="K104" s="55">
        <f>U104</f>
        <v>130.74</v>
      </c>
      <c r="O104" s="20"/>
      <c r="P104" s="20"/>
      <c r="Q104" s="20"/>
      <c r="R104" s="20"/>
      <c r="S104" s="20"/>
      <c r="T104" s="20">
        <f>ROUND(Source!AF39*Source!AV39*Source!I39,2)</f>
        <v>7.14</v>
      </c>
      <c r="U104" s="20">
        <f>Source!S39</f>
        <v>130.74</v>
      </c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>
        <f>T104</f>
        <v>7.14</v>
      </c>
      <c r="GK104" s="20">
        <f>T104</f>
        <v>7.14</v>
      </c>
      <c r="GL104" s="20"/>
      <c r="GM104" s="20"/>
      <c r="GN104" s="20"/>
      <c r="GO104" s="20"/>
      <c r="GP104" s="20"/>
      <c r="GQ104" s="20"/>
      <c r="GR104" s="20"/>
      <c r="GS104" s="20"/>
      <c r="GT104" s="20"/>
      <c r="GU104" s="20"/>
      <c r="GV104" s="20"/>
      <c r="GW104" s="20"/>
      <c r="GX104" s="20"/>
      <c r="GY104" s="20"/>
      <c r="GZ104" s="20"/>
      <c r="HA104" s="20"/>
      <c r="HB104" s="20"/>
      <c r="HC104" s="20">
        <f>T104</f>
        <v>7.14</v>
      </c>
      <c r="HD104" s="20"/>
      <c r="HE104" s="20"/>
      <c r="HF104" s="20"/>
      <c r="HG104" s="20"/>
      <c r="HH104" s="20"/>
      <c r="HI104" s="20"/>
      <c r="HJ104" s="20"/>
      <c r="HK104" s="20"/>
      <c r="HL104" s="20"/>
      <c r="HM104" s="20"/>
      <c r="HN104" s="20"/>
      <c r="HO104" s="20"/>
      <c r="HP104" s="20"/>
      <c r="HQ104" s="20"/>
      <c r="HR104" s="20"/>
      <c r="HS104" s="20"/>
      <c r="HT104" s="20"/>
      <c r="HU104" s="20"/>
      <c r="HV104" s="20"/>
      <c r="HW104" s="20"/>
      <c r="HX104" s="20"/>
      <c r="HY104" s="20"/>
      <c r="HZ104" s="20"/>
      <c r="IA104" s="20"/>
      <c r="IB104" s="20"/>
      <c r="IC104" s="20"/>
      <c r="ID104" s="20"/>
      <c r="IE104" s="20"/>
      <c r="IF104" s="20"/>
      <c r="IG104" s="20"/>
      <c r="IH104" s="20"/>
      <c r="II104" s="20"/>
      <c r="IJ104" s="20"/>
      <c r="IK104" s="20"/>
      <c r="IL104" s="20"/>
      <c r="IM104" s="20"/>
      <c r="IN104" s="20"/>
      <c r="IO104" s="20"/>
      <c r="IP104" s="20"/>
      <c r="IQ104" s="20"/>
      <c r="IR104" s="20"/>
      <c r="IS104" s="20"/>
      <c r="IT104" s="20"/>
      <c r="IU104" s="20"/>
    </row>
    <row r="105" spans="1:255" x14ac:dyDescent="0.2">
      <c r="A105" s="60"/>
      <c r="B105" s="57"/>
      <c r="C105" s="57" t="s">
        <v>329</v>
      </c>
      <c r="D105" s="58"/>
      <c r="E105" s="59"/>
      <c r="F105" s="61">
        <v>60.98</v>
      </c>
      <c r="G105" s="194"/>
      <c r="H105" s="61">
        <f>Source!AD39</f>
        <v>60.98</v>
      </c>
      <c r="I105" s="61">
        <f>T105</f>
        <v>2.44</v>
      </c>
      <c r="J105" s="194">
        <v>12.5</v>
      </c>
      <c r="K105" s="62">
        <f>U105</f>
        <v>30.49</v>
      </c>
      <c r="O105" s="20"/>
      <c r="P105" s="20"/>
      <c r="Q105" s="20"/>
      <c r="R105" s="20"/>
      <c r="S105" s="20"/>
      <c r="T105" s="20">
        <f>ROUND(Source!AD39*Source!AV39*Source!I39,2)</f>
        <v>2.44</v>
      </c>
      <c r="U105" s="20">
        <f>Source!Q39</f>
        <v>30.49</v>
      </c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  <c r="FM105" s="20"/>
      <c r="FN105" s="20"/>
      <c r="FO105" s="20"/>
      <c r="FP105" s="20"/>
      <c r="FQ105" s="20"/>
      <c r="FR105" s="20"/>
      <c r="FS105" s="20"/>
      <c r="FT105" s="20"/>
      <c r="FU105" s="20"/>
      <c r="FV105" s="20"/>
      <c r="FW105" s="20"/>
      <c r="FX105" s="20"/>
      <c r="FY105" s="20"/>
      <c r="FZ105" s="20"/>
      <c r="GA105" s="20"/>
      <c r="GB105" s="20"/>
      <c r="GC105" s="20"/>
      <c r="GD105" s="20"/>
      <c r="GE105" s="20"/>
      <c r="GF105" s="20"/>
      <c r="GG105" s="20"/>
      <c r="GH105" s="20"/>
      <c r="GI105" s="20"/>
      <c r="GJ105" s="20">
        <f>T105</f>
        <v>2.44</v>
      </c>
      <c r="GK105" s="20"/>
      <c r="GL105" s="20">
        <f>T105</f>
        <v>2.44</v>
      </c>
      <c r="GM105" s="20"/>
      <c r="GN105" s="20"/>
      <c r="GO105" s="20"/>
      <c r="GP105" s="20"/>
      <c r="GQ105" s="20"/>
      <c r="GR105" s="20"/>
      <c r="GS105" s="20"/>
      <c r="GT105" s="20"/>
      <c r="GU105" s="20"/>
      <c r="GV105" s="20"/>
      <c r="GW105" s="20"/>
      <c r="GX105" s="20"/>
      <c r="GY105" s="20"/>
      <c r="GZ105" s="20"/>
      <c r="HA105" s="20"/>
      <c r="HB105" s="20"/>
      <c r="HC105" s="20">
        <f>T105</f>
        <v>2.44</v>
      </c>
      <c r="HD105" s="20"/>
      <c r="HE105" s="20"/>
      <c r="HF105" s="20"/>
      <c r="HG105" s="20"/>
      <c r="HH105" s="20"/>
      <c r="HI105" s="20"/>
      <c r="HJ105" s="20"/>
      <c r="HK105" s="20"/>
      <c r="HL105" s="20"/>
      <c r="HM105" s="20"/>
      <c r="HN105" s="20"/>
      <c r="HO105" s="20"/>
      <c r="HP105" s="20"/>
      <c r="HQ105" s="20"/>
      <c r="HR105" s="20"/>
      <c r="HS105" s="20"/>
      <c r="HT105" s="20"/>
      <c r="HU105" s="20"/>
      <c r="HV105" s="20"/>
      <c r="HW105" s="20"/>
      <c r="HX105" s="20"/>
      <c r="HY105" s="20"/>
      <c r="HZ105" s="20"/>
      <c r="IA105" s="20"/>
      <c r="IB105" s="20"/>
      <c r="IC105" s="20"/>
      <c r="ID105" s="20"/>
      <c r="IE105" s="20"/>
      <c r="IF105" s="20"/>
      <c r="IG105" s="20"/>
      <c r="IH105" s="20"/>
      <c r="II105" s="20"/>
      <c r="IJ105" s="20"/>
      <c r="IK105" s="20"/>
      <c r="IL105" s="20"/>
      <c r="IM105" s="20"/>
      <c r="IN105" s="20"/>
      <c r="IO105" s="20"/>
      <c r="IP105" s="20"/>
      <c r="IQ105" s="20"/>
      <c r="IR105" s="20"/>
      <c r="IS105" s="20"/>
      <c r="IT105" s="20"/>
      <c r="IU105" s="20"/>
    </row>
    <row r="106" spans="1:255" x14ac:dyDescent="0.2">
      <c r="A106" s="60"/>
      <c r="B106" s="57"/>
      <c r="C106" s="57" t="s">
        <v>330</v>
      </c>
      <c r="D106" s="58"/>
      <c r="E106" s="59"/>
      <c r="F106" s="61">
        <v>4.7699999999999996</v>
      </c>
      <c r="G106" s="194"/>
      <c r="H106" s="61">
        <f>Source!AE39</f>
        <v>4.7699999999999996</v>
      </c>
      <c r="I106" s="61">
        <f>GM106</f>
        <v>0.19</v>
      </c>
      <c r="J106" s="194">
        <v>18.3</v>
      </c>
      <c r="K106" s="62">
        <f>Source!R39</f>
        <v>3.49</v>
      </c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0"/>
      <c r="CP106" s="20"/>
      <c r="CQ106" s="20"/>
      <c r="CR106" s="20"/>
      <c r="CS106" s="20"/>
      <c r="CT106" s="20"/>
      <c r="CU106" s="20"/>
      <c r="CV106" s="20"/>
      <c r="CW106" s="20"/>
      <c r="CX106" s="20"/>
      <c r="CY106" s="20"/>
      <c r="CZ106" s="20"/>
      <c r="DA106" s="20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  <c r="DP106" s="20"/>
      <c r="DQ106" s="20"/>
      <c r="DR106" s="20"/>
      <c r="DS106" s="20"/>
      <c r="DT106" s="20"/>
      <c r="DU106" s="20"/>
      <c r="DV106" s="20"/>
      <c r="DW106" s="20"/>
      <c r="DX106" s="20"/>
      <c r="DY106" s="20"/>
      <c r="DZ106" s="20"/>
      <c r="EA106" s="20"/>
      <c r="EB106" s="20"/>
      <c r="EC106" s="20"/>
      <c r="ED106" s="20"/>
      <c r="EE106" s="20"/>
      <c r="EF106" s="20"/>
      <c r="EG106" s="20"/>
      <c r="EH106" s="20"/>
      <c r="EI106" s="20"/>
      <c r="EJ106" s="20"/>
      <c r="EK106" s="20"/>
      <c r="EL106" s="20"/>
      <c r="EM106" s="20"/>
      <c r="EN106" s="20"/>
      <c r="EO106" s="20"/>
      <c r="EP106" s="20"/>
      <c r="EQ106" s="20"/>
      <c r="ER106" s="20"/>
      <c r="ES106" s="20"/>
      <c r="ET106" s="20"/>
      <c r="EU106" s="20"/>
      <c r="EV106" s="20"/>
      <c r="EW106" s="20"/>
      <c r="EX106" s="20"/>
      <c r="EY106" s="20"/>
      <c r="EZ106" s="20"/>
      <c r="FA106" s="20"/>
      <c r="FB106" s="20"/>
      <c r="FC106" s="20"/>
      <c r="FD106" s="20"/>
      <c r="FE106" s="20"/>
      <c r="FF106" s="20"/>
      <c r="FG106" s="20"/>
      <c r="FH106" s="20"/>
      <c r="FI106" s="20"/>
      <c r="FJ106" s="20"/>
      <c r="FK106" s="20"/>
      <c r="FL106" s="20"/>
      <c r="FM106" s="20"/>
      <c r="FN106" s="20"/>
      <c r="FO106" s="20"/>
      <c r="FP106" s="20"/>
      <c r="FQ106" s="20"/>
      <c r="FR106" s="20"/>
      <c r="FS106" s="20"/>
      <c r="FT106" s="20"/>
      <c r="FU106" s="20"/>
      <c r="FV106" s="20"/>
      <c r="FW106" s="20"/>
      <c r="FX106" s="20"/>
      <c r="FY106" s="20"/>
      <c r="FZ106" s="20"/>
      <c r="GA106" s="20"/>
      <c r="GB106" s="20"/>
      <c r="GC106" s="20"/>
      <c r="GD106" s="20"/>
      <c r="GE106" s="20"/>
      <c r="GF106" s="20"/>
      <c r="GG106" s="20"/>
      <c r="GH106" s="20"/>
      <c r="GI106" s="20"/>
      <c r="GJ106" s="20"/>
      <c r="GK106" s="20"/>
      <c r="GL106" s="20"/>
      <c r="GM106" s="20">
        <f>ROUND(Source!AE39*Source!AV39*Source!I39,2)</f>
        <v>0.19</v>
      </c>
      <c r="GN106" s="20"/>
      <c r="GO106" s="20"/>
      <c r="GP106" s="20"/>
      <c r="GQ106" s="20"/>
      <c r="GR106" s="20"/>
      <c r="GS106" s="20"/>
      <c r="GT106" s="20"/>
      <c r="GU106" s="20"/>
      <c r="GV106" s="20"/>
      <c r="GW106" s="20"/>
      <c r="GX106" s="20"/>
      <c r="GY106" s="20"/>
      <c r="GZ106" s="20"/>
      <c r="HA106" s="20"/>
      <c r="HB106" s="20"/>
      <c r="HC106" s="20"/>
      <c r="HD106" s="20"/>
      <c r="HE106" s="20"/>
      <c r="HF106" s="20"/>
      <c r="HG106" s="20"/>
      <c r="HH106" s="20"/>
      <c r="HI106" s="20"/>
      <c r="HJ106" s="20"/>
      <c r="HK106" s="20"/>
      <c r="HL106" s="20"/>
      <c r="HM106" s="20"/>
      <c r="HN106" s="20"/>
      <c r="HO106" s="20"/>
      <c r="HP106" s="20"/>
      <c r="HQ106" s="20"/>
      <c r="HR106" s="20"/>
      <c r="HS106" s="20"/>
      <c r="HT106" s="20"/>
      <c r="HU106" s="20"/>
      <c r="HV106" s="20"/>
      <c r="HW106" s="20"/>
      <c r="HX106" s="20"/>
      <c r="HY106" s="20"/>
      <c r="HZ106" s="20"/>
      <c r="IA106" s="20"/>
      <c r="IB106" s="20"/>
      <c r="IC106" s="20"/>
      <c r="ID106" s="20"/>
      <c r="IE106" s="20"/>
      <c r="IF106" s="20"/>
      <c r="IG106" s="20"/>
      <c r="IH106" s="20"/>
      <c r="II106" s="20"/>
      <c r="IJ106" s="20"/>
      <c r="IK106" s="20"/>
      <c r="IL106" s="20"/>
      <c r="IM106" s="20"/>
      <c r="IN106" s="20"/>
      <c r="IO106" s="20"/>
      <c r="IP106" s="20"/>
      <c r="IQ106" s="20"/>
      <c r="IR106" s="20"/>
      <c r="IS106" s="20"/>
      <c r="IT106" s="20"/>
      <c r="IU106" s="20"/>
    </row>
    <row r="107" spans="1:255" x14ac:dyDescent="0.2">
      <c r="A107" s="60"/>
      <c r="B107" s="57"/>
      <c r="C107" s="57" t="s">
        <v>338</v>
      </c>
      <c r="D107" s="58"/>
      <c r="E107" s="59"/>
      <c r="F107" s="61">
        <v>509.39</v>
      </c>
      <c r="G107" s="194"/>
      <c r="H107" s="61">
        <f>Source!AC39</f>
        <v>-0.01</v>
      </c>
      <c r="I107" s="61">
        <f>T107</f>
        <v>0</v>
      </c>
      <c r="J107" s="194">
        <v>7.5</v>
      </c>
      <c r="K107" s="62">
        <f>U107</f>
        <v>0</v>
      </c>
      <c r="O107" s="20"/>
      <c r="P107" s="20"/>
      <c r="Q107" s="20"/>
      <c r="R107" s="20"/>
      <c r="S107" s="20"/>
      <c r="T107" s="20">
        <f>ROUND(Source!AC39*Source!AW39*Source!I39,2)</f>
        <v>0</v>
      </c>
      <c r="U107" s="20">
        <f>Source!P39</f>
        <v>0</v>
      </c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  <c r="FM107" s="20"/>
      <c r="FN107" s="20"/>
      <c r="FO107" s="20"/>
      <c r="FP107" s="20"/>
      <c r="FQ107" s="20"/>
      <c r="FR107" s="20"/>
      <c r="FS107" s="20"/>
      <c r="FT107" s="20"/>
      <c r="FU107" s="20"/>
      <c r="FV107" s="20"/>
      <c r="FW107" s="20"/>
      <c r="FX107" s="20"/>
      <c r="FY107" s="20"/>
      <c r="FZ107" s="20"/>
      <c r="GA107" s="20"/>
      <c r="GB107" s="20"/>
      <c r="GC107" s="20"/>
      <c r="GD107" s="20"/>
      <c r="GE107" s="20"/>
      <c r="GF107" s="20"/>
      <c r="GG107" s="20"/>
      <c r="GH107" s="20"/>
      <c r="GI107" s="20"/>
      <c r="GJ107" s="20">
        <f>T107</f>
        <v>0</v>
      </c>
      <c r="GK107" s="20"/>
      <c r="GL107" s="20"/>
      <c r="GM107" s="20"/>
      <c r="GN107" s="20">
        <f>T107</f>
        <v>0</v>
      </c>
      <c r="GO107" s="20"/>
      <c r="GP107" s="20">
        <f>T107</f>
        <v>0</v>
      </c>
      <c r="GQ107" s="20">
        <f>T107</f>
        <v>0</v>
      </c>
      <c r="GR107" s="20"/>
      <c r="GS107" s="20">
        <f>T107</f>
        <v>0</v>
      </c>
      <c r="GT107" s="20"/>
      <c r="GU107" s="20"/>
      <c r="GV107" s="20"/>
      <c r="GW107" s="20">
        <f>ROUND(Source!AG39*Source!I39,2)</f>
        <v>0</v>
      </c>
      <c r="GX107" s="20">
        <f>ROUND(Source!AJ39*Source!I39,2)</f>
        <v>0</v>
      </c>
      <c r="GY107" s="20"/>
      <c r="GZ107" s="20"/>
      <c r="HA107" s="20"/>
      <c r="HB107" s="20"/>
      <c r="HC107" s="20">
        <f>T107</f>
        <v>0</v>
      </c>
      <c r="HD107" s="20"/>
      <c r="HE107" s="20"/>
      <c r="HF107" s="20"/>
      <c r="HG107" s="20"/>
      <c r="HH107" s="20"/>
      <c r="HI107" s="20"/>
      <c r="HJ107" s="20"/>
      <c r="HK107" s="20"/>
      <c r="HL107" s="20"/>
      <c r="HM107" s="20"/>
      <c r="HN107" s="20"/>
      <c r="HO107" s="20"/>
      <c r="HP107" s="20"/>
      <c r="HQ107" s="20"/>
      <c r="HR107" s="20"/>
      <c r="HS107" s="20"/>
      <c r="HT107" s="20"/>
      <c r="HU107" s="20"/>
      <c r="HV107" s="20"/>
      <c r="HW107" s="20"/>
      <c r="HX107" s="20"/>
      <c r="HY107" s="20"/>
      <c r="HZ107" s="20"/>
      <c r="IA107" s="20"/>
      <c r="IB107" s="20"/>
      <c r="IC107" s="20"/>
      <c r="ID107" s="20"/>
      <c r="IE107" s="20"/>
      <c r="IF107" s="20"/>
      <c r="IG107" s="20"/>
      <c r="IH107" s="20"/>
      <c r="II107" s="20"/>
      <c r="IJ107" s="20"/>
      <c r="IK107" s="20"/>
      <c r="IL107" s="20"/>
      <c r="IM107" s="20"/>
      <c r="IN107" s="20"/>
      <c r="IO107" s="20"/>
      <c r="IP107" s="20"/>
      <c r="IQ107" s="20"/>
      <c r="IR107" s="20"/>
      <c r="IS107" s="20"/>
      <c r="IT107" s="20"/>
      <c r="IU107" s="20"/>
    </row>
    <row r="108" spans="1:255" x14ac:dyDescent="0.2">
      <c r="A108" s="60"/>
      <c r="B108" s="57"/>
      <c r="C108" s="57" t="s">
        <v>331</v>
      </c>
      <c r="D108" s="58"/>
      <c r="E108" s="59">
        <v>95</v>
      </c>
      <c r="F108" s="195" t="s">
        <v>332</v>
      </c>
      <c r="G108" s="194"/>
      <c r="H108" s="61">
        <f>ROUND((Source!AF39*Source!AV39+Source!AE39*Source!AV39)*(Source!FX39)/100,2)</f>
        <v>174.2</v>
      </c>
      <c r="I108" s="61">
        <f>T108</f>
        <v>6.96</v>
      </c>
      <c r="J108" s="194" t="s">
        <v>333</v>
      </c>
      <c r="K108" s="62">
        <f>U108</f>
        <v>108.73</v>
      </c>
      <c r="O108" s="20"/>
      <c r="P108" s="20"/>
      <c r="Q108" s="20"/>
      <c r="R108" s="20"/>
      <c r="S108" s="20"/>
      <c r="T108" s="20">
        <f>ROUND((ROUND(Source!AF39*Source!AV39*Source!I39,2)+ROUND(Source!AE39*Source!AV39*Source!I39,2))*(Source!FX39)/100,2)</f>
        <v>6.96</v>
      </c>
      <c r="U108" s="20">
        <f>Source!X39</f>
        <v>108.73</v>
      </c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0"/>
      <c r="CP108" s="20"/>
      <c r="CQ108" s="20"/>
      <c r="CR108" s="20"/>
      <c r="CS108" s="20"/>
      <c r="CT108" s="20"/>
      <c r="CU108" s="20"/>
      <c r="CV108" s="20"/>
      <c r="CW108" s="20"/>
      <c r="CX108" s="20"/>
      <c r="CY108" s="20"/>
      <c r="CZ108" s="20"/>
      <c r="DA108" s="20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  <c r="DP108" s="20"/>
      <c r="DQ108" s="20"/>
      <c r="DR108" s="20"/>
      <c r="DS108" s="20"/>
      <c r="DT108" s="20"/>
      <c r="DU108" s="20"/>
      <c r="DV108" s="20"/>
      <c r="DW108" s="20"/>
      <c r="DX108" s="20"/>
      <c r="DY108" s="20"/>
      <c r="DZ108" s="20"/>
      <c r="EA108" s="20"/>
      <c r="EB108" s="20"/>
      <c r="EC108" s="20"/>
      <c r="ED108" s="20"/>
      <c r="EE108" s="20"/>
      <c r="EF108" s="20"/>
      <c r="EG108" s="20"/>
      <c r="EH108" s="20"/>
      <c r="EI108" s="20"/>
      <c r="EJ108" s="20"/>
      <c r="EK108" s="20"/>
      <c r="EL108" s="20"/>
      <c r="EM108" s="20"/>
      <c r="EN108" s="20"/>
      <c r="EO108" s="20"/>
      <c r="EP108" s="20"/>
      <c r="EQ108" s="20"/>
      <c r="ER108" s="20"/>
      <c r="ES108" s="20"/>
      <c r="ET108" s="20"/>
      <c r="EU108" s="20"/>
      <c r="EV108" s="20"/>
      <c r="EW108" s="20"/>
      <c r="EX108" s="20"/>
      <c r="EY108" s="20"/>
      <c r="EZ108" s="20"/>
      <c r="FA108" s="20"/>
      <c r="FB108" s="20"/>
      <c r="FC108" s="20"/>
      <c r="FD108" s="20"/>
      <c r="FE108" s="20"/>
      <c r="FF108" s="20"/>
      <c r="FG108" s="20"/>
      <c r="FH108" s="20"/>
      <c r="FI108" s="20"/>
      <c r="FJ108" s="20"/>
      <c r="FK108" s="20"/>
      <c r="FL108" s="20"/>
      <c r="FM108" s="20"/>
      <c r="FN108" s="20"/>
      <c r="FO108" s="20"/>
      <c r="FP108" s="20"/>
      <c r="FQ108" s="20"/>
      <c r="FR108" s="20"/>
      <c r="FS108" s="20"/>
      <c r="FT108" s="20"/>
      <c r="FU108" s="20"/>
      <c r="FV108" s="20"/>
      <c r="FW108" s="20"/>
      <c r="FX108" s="20"/>
      <c r="FY108" s="20"/>
      <c r="FZ108" s="20"/>
      <c r="GA108" s="20"/>
      <c r="GB108" s="20"/>
      <c r="GC108" s="20"/>
      <c r="GD108" s="20"/>
      <c r="GE108" s="20"/>
      <c r="GF108" s="20"/>
      <c r="GG108" s="20"/>
      <c r="GH108" s="20"/>
      <c r="GI108" s="20"/>
      <c r="GJ108" s="20"/>
      <c r="GK108" s="20"/>
      <c r="GL108" s="20"/>
      <c r="GM108" s="20"/>
      <c r="GN108" s="20"/>
      <c r="GO108" s="20"/>
      <c r="GP108" s="20"/>
      <c r="GQ108" s="20"/>
      <c r="GR108" s="20"/>
      <c r="GS108" s="20"/>
      <c r="GT108" s="20"/>
      <c r="GU108" s="20"/>
      <c r="GV108" s="20"/>
      <c r="GW108" s="20"/>
      <c r="GX108" s="20"/>
      <c r="GY108" s="20">
        <f>T108</f>
        <v>6.96</v>
      </c>
      <c r="GZ108" s="20"/>
      <c r="HA108" s="20"/>
      <c r="HB108" s="20"/>
      <c r="HC108" s="20">
        <f>T108</f>
        <v>6.96</v>
      </c>
      <c r="HD108" s="20"/>
      <c r="HE108" s="20"/>
      <c r="HF108" s="20"/>
      <c r="HG108" s="20"/>
      <c r="HH108" s="20"/>
      <c r="HI108" s="20"/>
      <c r="HJ108" s="20"/>
      <c r="HK108" s="20"/>
      <c r="HL108" s="20"/>
      <c r="HM108" s="20"/>
      <c r="HN108" s="20"/>
      <c r="HO108" s="20"/>
      <c r="HP108" s="20"/>
      <c r="HQ108" s="20"/>
      <c r="HR108" s="20"/>
      <c r="HS108" s="20"/>
      <c r="HT108" s="20"/>
      <c r="HU108" s="20"/>
      <c r="HV108" s="20"/>
      <c r="HW108" s="20"/>
      <c r="HX108" s="20"/>
      <c r="HY108" s="20"/>
      <c r="HZ108" s="20"/>
      <c r="IA108" s="20"/>
      <c r="IB108" s="20"/>
      <c r="IC108" s="20"/>
      <c r="ID108" s="20"/>
      <c r="IE108" s="20"/>
      <c r="IF108" s="20"/>
      <c r="IG108" s="20"/>
      <c r="IH108" s="20"/>
      <c r="II108" s="20"/>
      <c r="IJ108" s="20"/>
      <c r="IK108" s="20"/>
      <c r="IL108" s="20"/>
      <c r="IM108" s="20"/>
      <c r="IN108" s="20"/>
      <c r="IO108" s="20"/>
      <c r="IP108" s="20"/>
      <c r="IQ108" s="20"/>
      <c r="IR108" s="20"/>
      <c r="IS108" s="20"/>
      <c r="IT108" s="20"/>
      <c r="IU108" s="20"/>
    </row>
    <row r="109" spans="1:255" x14ac:dyDescent="0.2">
      <c r="A109" s="60"/>
      <c r="B109" s="57"/>
      <c r="C109" s="57" t="s">
        <v>334</v>
      </c>
      <c r="D109" s="58"/>
      <c r="E109" s="59">
        <v>65</v>
      </c>
      <c r="F109" s="195" t="s">
        <v>332</v>
      </c>
      <c r="G109" s="194"/>
      <c r="H109" s="61">
        <f>ROUND((Source!AF39*Source!AV39+Source!AE39*Source!AV39)*(Source!FY39)/100,2)</f>
        <v>119.19</v>
      </c>
      <c r="I109" s="61">
        <f>T109</f>
        <v>4.76</v>
      </c>
      <c r="J109" s="194" t="s">
        <v>335</v>
      </c>
      <c r="K109" s="62">
        <f>U109</f>
        <v>69.8</v>
      </c>
      <c r="O109" s="20"/>
      <c r="P109" s="20"/>
      <c r="Q109" s="20"/>
      <c r="R109" s="20"/>
      <c r="S109" s="20"/>
      <c r="T109" s="20">
        <f>ROUND((ROUND(Source!AF39*Source!AV39*Source!I39,2)+ROUND(Source!AE39*Source!AV39*Source!I39,2))*(Source!FY39)/100,2)</f>
        <v>4.76</v>
      </c>
      <c r="U109" s="20">
        <f>Source!Y39</f>
        <v>69.8</v>
      </c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  <c r="FM109" s="20"/>
      <c r="FN109" s="20"/>
      <c r="FO109" s="20"/>
      <c r="FP109" s="20"/>
      <c r="FQ109" s="20"/>
      <c r="FR109" s="20"/>
      <c r="FS109" s="20"/>
      <c r="FT109" s="20"/>
      <c r="FU109" s="20"/>
      <c r="FV109" s="20"/>
      <c r="FW109" s="20"/>
      <c r="FX109" s="20"/>
      <c r="FY109" s="20"/>
      <c r="FZ109" s="20"/>
      <c r="GA109" s="20"/>
      <c r="GB109" s="20"/>
      <c r="GC109" s="20"/>
      <c r="GD109" s="20"/>
      <c r="GE109" s="20"/>
      <c r="GF109" s="20"/>
      <c r="GG109" s="20"/>
      <c r="GH109" s="20"/>
      <c r="GI109" s="20"/>
      <c r="GJ109" s="20"/>
      <c r="GK109" s="20"/>
      <c r="GL109" s="20"/>
      <c r="GM109" s="20"/>
      <c r="GN109" s="20"/>
      <c r="GO109" s="20"/>
      <c r="GP109" s="20"/>
      <c r="GQ109" s="20"/>
      <c r="GR109" s="20"/>
      <c r="GS109" s="20"/>
      <c r="GT109" s="20"/>
      <c r="GU109" s="20"/>
      <c r="GV109" s="20"/>
      <c r="GW109" s="20"/>
      <c r="GX109" s="20"/>
      <c r="GY109" s="20"/>
      <c r="GZ109" s="20">
        <f>T109</f>
        <v>4.76</v>
      </c>
      <c r="HA109" s="20"/>
      <c r="HB109" s="20"/>
      <c r="HC109" s="20">
        <f>T109</f>
        <v>4.76</v>
      </c>
      <c r="HD109" s="20"/>
      <c r="HE109" s="20"/>
      <c r="HF109" s="20"/>
      <c r="HG109" s="20"/>
      <c r="HH109" s="20"/>
      <c r="HI109" s="20"/>
      <c r="HJ109" s="20"/>
      <c r="HK109" s="20"/>
      <c r="HL109" s="20"/>
      <c r="HM109" s="20"/>
      <c r="HN109" s="20"/>
      <c r="HO109" s="20"/>
      <c r="HP109" s="20"/>
      <c r="HQ109" s="20"/>
      <c r="HR109" s="20"/>
      <c r="HS109" s="20"/>
      <c r="HT109" s="20"/>
      <c r="HU109" s="20"/>
      <c r="HV109" s="20"/>
      <c r="HW109" s="20"/>
      <c r="HX109" s="20"/>
      <c r="HY109" s="20"/>
      <c r="HZ109" s="20"/>
      <c r="IA109" s="20"/>
      <c r="IB109" s="20"/>
      <c r="IC109" s="20"/>
      <c r="ID109" s="20"/>
      <c r="IE109" s="20"/>
      <c r="IF109" s="20"/>
      <c r="IG109" s="20"/>
      <c r="IH109" s="20"/>
      <c r="II109" s="20"/>
      <c r="IJ109" s="20"/>
      <c r="IK109" s="20"/>
      <c r="IL109" s="20"/>
      <c r="IM109" s="20"/>
      <c r="IN109" s="20"/>
      <c r="IO109" s="20"/>
      <c r="IP109" s="20"/>
      <c r="IQ109" s="20"/>
      <c r="IR109" s="20"/>
      <c r="IS109" s="20"/>
      <c r="IT109" s="20"/>
      <c r="IU109" s="20"/>
    </row>
    <row r="110" spans="1:255" ht="13.5" thickBot="1" x14ac:dyDescent="0.25">
      <c r="A110" s="65"/>
      <c r="B110" s="66"/>
      <c r="C110" s="66" t="s">
        <v>336</v>
      </c>
      <c r="D110" s="67" t="s">
        <v>337</v>
      </c>
      <c r="E110" s="68">
        <v>19</v>
      </c>
      <c r="F110" s="69"/>
      <c r="G110" s="69"/>
      <c r="H110" s="69">
        <f>ROUND(Source!AH39,2)</f>
        <v>19</v>
      </c>
      <c r="I110" s="70">
        <f>Source!U39</f>
        <v>0.76</v>
      </c>
      <c r="J110" s="69"/>
      <c r="K110" s="71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  <c r="FD110" s="20"/>
      <c r="FE110" s="20"/>
      <c r="FF110" s="20"/>
      <c r="FG110" s="20"/>
      <c r="FH110" s="20"/>
      <c r="FI110" s="20"/>
      <c r="FJ110" s="20"/>
      <c r="FK110" s="20"/>
      <c r="FL110" s="20"/>
      <c r="FM110" s="20"/>
      <c r="FN110" s="20"/>
      <c r="FO110" s="20"/>
      <c r="FP110" s="20"/>
      <c r="FQ110" s="20"/>
      <c r="FR110" s="20"/>
      <c r="FS110" s="20"/>
      <c r="FT110" s="20"/>
      <c r="FU110" s="20"/>
      <c r="FV110" s="20"/>
      <c r="FW110" s="20"/>
      <c r="FX110" s="20"/>
      <c r="FY110" s="20"/>
      <c r="FZ110" s="20"/>
      <c r="GA110" s="20"/>
      <c r="GB110" s="20"/>
      <c r="GC110" s="20"/>
      <c r="GD110" s="20"/>
      <c r="GE110" s="20"/>
      <c r="GF110" s="20"/>
      <c r="GG110" s="20"/>
      <c r="GH110" s="20"/>
      <c r="GI110" s="20"/>
      <c r="GJ110" s="20"/>
      <c r="GK110" s="20"/>
      <c r="GL110" s="20"/>
      <c r="GM110" s="20"/>
      <c r="GN110" s="20"/>
      <c r="GO110" s="20"/>
      <c r="GP110" s="20"/>
      <c r="GQ110" s="20"/>
      <c r="GR110" s="20"/>
      <c r="GS110" s="20"/>
      <c r="GT110" s="20"/>
      <c r="GU110" s="20"/>
      <c r="GV110" s="20"/>
      <c r="GW110" s="20"/>
      <c r="GX110" s="20"/>
      <c r="GY110" s="20"/>
      <c r="GZ110" s="20"/>
      <c r="HA110" s="20"/>
      <c r="HB110" s="20"/>
      <c r="HC110" s="20"/>
      <c r="HD110" s="20"/>
      <c r="HE110" s="20"/>
      <c r="HF110" s="20"/>
      <c r="HG110" s="20"/>
      <c r="HH110" s="20"/>
      <c r="HI110" s="20"/>
      <c r="HJ110" s="20"/>
      <c r="HK110" s="20"/>
      <c r="HL110" s="20"/>
      <c r="HM110" s="20"/>
      <c r="HN110" s="20"/>
      <c r="HO110" s="20"/>
      <c r="HP110" s="20"/>
      <c r="HQ110" s="20"/>
      <c r="HR110" s="20"/>
      <c r="HS110" s="20"/>
      <c r="HT110" s="20"/>
      <c r="HU110" s="20"/>
      <c r="HV110" s="20"/>
      <c r="HW110" s="20"/>
      <c r="HX110" s="20"/>
      <c r="HY110" s="20"/>
      <c r="HZ110" s="20"/>
      <c r="IA110" s="20"/>
      <c r="IB110" s="20"/>
      <c r="IC110" s="20"/>
      <c r="ID110" s="20"/>
      <c r="IE110" s="20"/>
      <c r="IF110" s="20"/>
      <c r="IG110" s="20"/>
      <c r="IH110" s="20"/>
      <c r="II110" s="20"/>
      <c r="IJ110" s="20"/>
      <c r="IK110" s="20"/>
      <c r="IL110" s="20"/>
      <c r="IM110" s="20"/>
      <c r="IN110" s="20"/>
      <c r="IO110" s="20"/>
      <c r="IP110" s="20"/>
      <c r="IQ110" s="20"/>
      <c r="IR110" s="20"/>
      <c r="IS110" s="20"/>
      <c r="IT110" s="20"/>
      <c r="IU110" s="20"/>
    </row>
    <row r="111" spans="1:255" x14ac:dyDescent="0.2">
      <c r="A111" s="64"/>
      <c r="B111" s="63"/>
      <c r="C111" s="63"/>
      <c r="D111" s="63"/>
      <c r="E111" s="63"/>
      <c r="F111" s="63"/>
      <c r="G111" s="63"/>
      <c r="H111" s="177">
        <f>R111</f>
        <v>21.299999999999997</v>
      </c>
      <c r="I111" s="178"/>
      <c r="J111" s="177">
        <f>S111</f>
        <v>339.76000000000005</v>
      </c>
      <c r="K111" s="179"/>
      <c r="O111" s="20"/>
      <c r="P111" s="20"/>
      <c r="Q111" s="20"/>
      <c r="R111" s="20">
        <f>SUM(T103:T110)</f>
        <v>21.299999999999997</v>
      </c>
      <c r="S111" s="20">
        <f>SUM(U103:U110)</f>
        <v>339.76000000000005</v>
      </c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  <c r="FM111" s="20"/>
      <c r="FN111" s="20"/>
      <c r="FO111" s="20"/>
      <c r="FP111" s="20"/>
      <c r="FQ111" s="20"/>
      <c r="FR111" s="20"/>
      <c r="FS111" s="20"/>
      <c r="FT111" s="20"/>
      <c r="FU111" s="20"/>
      <c r="FV111" s="20"/>
      <c r="FW111" s="20"/>
      <c r="FX111" s="20"/>
      <c r="FY111" s="20"/>
      <c r="FZ111" s="20"/>
      <c r="GA111" s="20"/>
      <c r="GB111" s="20"/>
      <c r="GC111" s="20"/>
      <c r="GD111" s="20"/>
      <c r="GE111" s="20"/>
      <c r="GF111" s="20"/>
      <c r="GG111" s="20"/>
      <c r="GH111" s="20"/>
      <c r="GI111" s="20"/>
      <c r="GJ111" s="20"/>
      <c r="GK111" s="20"/>
      <c r="GL111" s="20"/>
      <c r="GM111" s="20"/>
      <c r="GN111" s="20"/>
      <c r="GO111" s="20"/>
      <c r="GP111" s="20"/>
      <c r="GQ111" s="20"/>
      <c r="GR111" s="20"/>
      <c r="GS111" s="20"/>
      <c r="GT111" s="20"/>
      <c r="GU111" s="20"/>
      <c r="GV111" s="20"/>
      <c r="GW111" s="20"/>
      <c r="GX111" s="20"/>
      <c r="GY111" s="20"/>
      <c r="GZ111" s="20"/>
      <c r="HA111" s="20">
        <f>R111</f>
        <v>21.299999999999997</v>
      </c>
      <c r="HB111" s="20"/>
      <c r="HC111" s="20"/>
      <c r="HD111" s="20"/>
      <c r="HE111" s="20"/>
      <c r="HF111" s="20"/>
      <c r="HG111" s="20"/>
      <c r="HH111" s="20"/>
      <c r="HI111" s="20"/>
      <c r="HJ111" s="20"/>
      <c r="HK111" s="20"/>
      <c r="HL111" s="20"/>
      <c r="HM111" s="20"/>
      <c r="HN111" s="20"/>
      <c r="HO111" s="20"/>
      <c r="HP111" s="20"/>
      <c r="HQ111" s="20"/>
      <c r="HR111" s="20"/>
      <c r="HS111" s="20"/>
      <c r="HT111" s="20"/>
      <c r="HU111" s="20"/>
      <c r="HV111" s="20"/>
      <c r="HW111" s="20"/>
      <c r="HX111" s="20"/>
      <c r="HY111" s="20"/>
      <c r="HZ111" s="20"/>
      <c r="IA111" s="20"/>
      <c r="IB111" s="20"/>
      <c r="IC111" s="20"/>
      <c r="ID111" s="20"/>
      <c r="IE111" s="20"/>
      <c r="IF111" s="20"/>
      <c r="IG111" s="20"/>
      <c r="IH111" s="20"/>
      <c r="II111" s="20"/>
      <c r="IJ111" s="20"/>
      <c r="IK111" s="20"/>
      <c r="IL111" s="20"/>
      <c r="IM111" s="20"/>
      <c r="IN111" s="20"/>
      <c r="IO111" s="20"/>
      <c r="IP111" s="20"/>
      <c r="IQ111" s="20"/>
      <c r="IR111" s="20"/>
      <c r="IS111" s="20"/>
      <c r="IT111" s="20"/>
      <c r="IU111" s="20"/>
    </row>
    <row r="112" spans="1:255" ht="36" x14ac:dyDescent="0.2">
      <c r="A112" s="72">
        <v>9</v>
      </c>
      <c r="B112" s="78" t="s">
        <v>44</v>
      </c>
      <c r="C112" s="73" t="s">
        <v>45</v>
      </c>
      <c r="D112" s="74" t="s">
        <v>15</v>
      </c>
      <c r="E112" s="75">
        <v>1</v>
      </c>
      <c r="F112" s="76">
        <f>Source!AK41</f>
        <v>263.77999999999997</v>
      </c>
      <c r="G112" s="196" t="s">
        <v>3</v>
      </c>
      <c r="H112" s="76">
        <f>Source!AB41</f>
        <v>263.77999999999997</v>
      </c>
      <c r="I112" s="76"/>
      <c r="J112" s="197"/>
      <c r="K112" s="77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0"/>
      <c r="CP112" s="20"/>
      <c r="CQ112" s="20"/>
      <c r="CR112" s="20"/>
      <c r="CS112" s="20"/>
      <c r="CT112" s="20"/>
      <c r="CU112" s="20"/>
      <c r="CV112" s="20"/>
      <c r="CW112" s="20"/>
      <c r="CX112" s="20"/>
      <c r="CY112" s="20"/>
      <c r="CZ112" s="20"/>
      <c r="DA112" s="20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  <c r="DP112" s="20"/>
      <c r="DQ112" s="20"/>
      <c r="DR112" s="20"/>
      <c r="DS112" s="20"/>
      <c r="DT112" s="20"/>
      <c r="DU112" s="20"/>
      <c r="DV112" s="20"/>
      <c r="DW112" s="20"/>
      <c r="DX112" s="20"/>
      <c r="DY112" s="20"/>
      <c r="DZ112" s="20"/>
      <c r="EA112" s="20"/>
      <c r="EB112" s="20"/>
      <c r="EC112" s="20"/>
      <c r="ED112" s="20"/>
      <c r="EE112" s="20"/>
      <c r="EF112" s="20"/>
      <c r="EG112" s="20"/>
      <c r="EH112" s="20"/>
      <c r="EI112" s="20"/>
      <c r="EJ112" s="20"/>
      <c r="EK112" s="20"/>
      <c r="EL112" s="20"/>
      <c r="EM112" s="20"/>
      <c r="EN112" s="20"/>
      <c r="EO112" s="20"/>
      <c r="EP112" s="20"/>
      <c r="EQ112" s="20"/>
      <c r="ER112" s="20"/>
      <c r="ES112" s="20"/>
      <c r="ET112" s="20"/>
      <c r="EU112" s="20"/>
      <c r="EV112" s="20"/>
      <c r="EW112" s="20"/>
      <c r="EX112" s="20"/>
      <c r="EY112" s="20"/>
      <c r="EZ112" s="20"/>
      <c r="FA112" s="20"/>
      <c r="FB112" s="20"/>
      <c r="FC112" s="20"/>
      <c r="FD112" s="20"/>
      <c r="FE112" s="20"/>
      <c r="FF112" s="20"/>
      <c r="FG112" s="20"/>
      <c r="FH112" s="20"/>
      <c r="FI112" s="20"/>
      <c r="FJ112" s="20"/>
      <c r="FK112" s="20"/>
      <c r="FL112" s="20"/>
      <c r="FM112" s="20"/>
      <c r="FN112" s="20"/>
      <c r="FO112" s="20"/>
      <c r="FP112" s="20"/>
      <c r="FQ112" s="20"/>
      <c r="FR112" s="20"/>
      <c r="FS112" s="20"/>
      <c r="FT112" s="20"/>
      <c r="FU112" s="20"/>
      <c r="FV112" s="20"/>
      <c r="FW112" s="20"/>
      <c r="FX112" s="20"/>
      <c r="FY112" s="20"/>
      <c r="FZ112" s="20"/>
      <c r="GA112" s="20"/>
      <c r="GB112" s="20"/>
      <c r="GC112" s="20"/>
      <c r="GD112" s="20"/>
      <c r="GE112" s="20"/>
      <c r="GF112" s="20"/>
      <c r="GG112" s="20"/>
      <c r="GH112" s="20"/>
      <c r="GI112" s="20"/>
      <c r="GJ112" s="20"/>
      <c r="GK112" s="20"/>
      <c r="GL112" s="20"/>
      <c r="GM112" s="20"/>
      <c r="GN112" s="20"/>
      <c r="GO112" s="20"/>
      <c r="GP112" s="20"/>
      <c r="GQ112" s="20"/>
      <c r="GR112" s="20"/>
      <c r="GS112" s="20"/>
      <c r="GT112" s="20"/>
      <c r="GU112" s="20"/>
      <c r="GV112" s="20"/>
      <c r="GW112" s="20"/>
      <c r="GX112" s="20"/>
      <c r="GY112" s="20"/>
      <c r="GZ112" s="20"/>
      <c r="HA112" s="20"/>
      <c r="HB112" s="20"/>
      <c r="HC112" s="20"/>
      <c r="HD112" s="20"/>
      <c r="HE112" s="20"/>
      <c r="HF112" s="20"/>
      <c r="HG112" s="20"/>
      <c r="HH112" s="20"/>
      <c r="HI112" s="20"/>
      <c r="HJ112" s="20"/>
      <c r="HK112" s="20"/>
      <c r="HL112" s="20"/>
      <c r="HM112" s="20"/>
      <c r="HN112" s="20"/>
      <c r="HO112" s="20"/>
      <c r="HP112" s="20"/>
      <c r="HQ112" s="20"/>
      <c r="HR112" s="20"/>
      <c r="HS112" s="20"/>
      <c r="HT112" s="20"/>
      <c r="HU112" s="20"/>
      <c r="HV112" s="20"/>
      <c r="HW112" s="20"/>
      <c r="HX112" s="20"/>
      <c r="HY112" s="20"/>
      <c r="HZ112" s="20"/>
      <c r="IA112" s="20"/>
      <c r="IB112" s="20"/>
      <c r="IC112" s="20"/>
      <c r="ID112" s="20"/>
      <c r="IE112" s="20"/>
      <c r="IF112" s="20"/>
      <c r="IG112" s="20"/>
      <c r="IH112" s="20"/>
      <c r="II112" s="20"/>
      <c r="IJ112" s="20"/>
      <c r="IK112" s="20"/>
      <c r="IL112" s="20"/>
      <c r="IM112" s="20"/>
      <c r="IN112" s="20"/>
      <c r="IO112" s="20"/>
      <c r="IP112" s="20"/>
      <c r="IQ112" s="20"/>
      <c r="IR112" s="20"/>
      <c r="IS112" s="20"/>
      <c r="IT112" s="20"/>
      <c r="IU112" s="20"/>
    </row>
    <row r="113" spans="1:255" x14ac:dyDescent="0.2">
      <c r="A113" s="53"/>
      <c r="B113" s="50"/>
      <c r="C113" s="50" t="s">
        <v>327</v>
      </c>
      <c r="D113" s="51"/>
      <c r="E113" s="52"/>
      <c r="F113" s="54">
        <v>263.77999999999997</v>
      </c>
      <c r="G113" s="193"/>
      <c r="H113" s="54">
        <f>Source!AF41</f>
        <v>263.77999999999997</v>
      </c>
      <c r="I113" s="54">
        <f>T113</f>
        <v>263.77999999999997</v>
      </c>
      <c r="J113" s="193">
        <v>18.3</v>
      </c>
      <c r="K113" s="55">
        <f>U113</f>
        <v>4827.17</v>
      </c>
      <c r="O113" s="20"/>
      <c r="P113" s="20"/>
      <c r="Q113" s="20"/>
      <c r="R113" s="20"/>
      <c r="S113" s="20"/>
      <c r="T113" s="20">
        <f>ROUND(Source!AF41*Source!AV41*Source!I41,2)</f>
        <v>263.77999999999997</v>
      </c>
      <c r="U113" s="20">
        <f>Source!S41</f>
        <v>4827.17</v>
      </c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>
        <f>T113</f>
        <v>263.77999999999997</v>
      </c>
      <c r="GK113" s="20">
        <f>T113</f>
        <v>263.77999999999997</v>
      </c>
      <c r="GL113" s="20"/>
      <c r="GM113" s="20"/>
      <c r="GN113" s="20"/>
      <c r="GO113" s="20"/>
      <c r="GP113" s="20"/>
      <c r="GQ113" s="20"/>
      <c r="GR113" s="20"/>
      <c r="GS113" s="20"/>
      <c r="GT113" s="20"/>
      <c r="GU113" s="20"/>
      <c r="GV113" s="20"/>
      <c r="GW113" s="20"/>
      <c r="GX113" s="20"/>
      <c r="GY113" s="20"/>
      <c r="GZ113" s="20"/>
      <c r="HA113" s="20"/>
      <c r="HB113" s="20"/>
      <c r="HC113" s="20"/>
      <c r="HD113" s="20"/>
      <c r="HE113" s="20">
        <f>T113</f>
        <v>263.77999999999997</v>
      </c>
      <c r="HF113" s="20"/>
      <c r="HG113" s="20"/>
      <c r="HH113" s="20"/>
      <c r="HI113" s="20"/>
      <c r="HJ113" s="20"/>
      <c r="HK113" s="20"/>
      <c r="HL113" s="20"/>
      <c r="HM113" s="20"/>
      <c r="HN113" s="20"/>
      <c r="HO113" s="20"/>
      <c r="HP113" s="20"/>
      <c r="HQ113" s="20"/>
      <c r="HR113" s="20"/>
      <c r="HS113" s="20"/>
      <c r="HT113" s="20"/>
      <c r="HU113" s="20"/>
      <c r="HV113" s="20"/>
      <c r="HW113" s="20"/>
      <c r="HX113" s="20"/>
      <c r="HY113" s="20"/>
      <c r="HZ113" s="20"/>
      <c r="IA113" s="20"/>
      <c r="IB113" s="20"/>
      <c r="IC113" s="20"/>
      <c r="ID113" s="20"/>
      <c r="IE113" s="20"/>
      <c r="IF113" s="20"/>
      <c r="IG113" s="20"/>
      <c r="IH113" s="20"/>
      <c r="II113" s="20"/>
      <c r="IJ113" s="20"/>
      <c r="IK113" s="20"/>
      <c r="IL113" s="20"/>
      <c r="IM113" s="20"/>
      <c r="IN113" s="20"/>
      <c r="IO113" s="20"/>
      <c r="IP113" s="20"/>
      <c r="IQ113" s="20"/>
      <c r="IR113" s="20"/>
      <c r="IS113" s="20"/>
      <c r="IT113" s="20"/>
      <c r="IU113" s="20"/>
    </row>
    <row r="114" spans="1:255" x14ac:dyDescent="0.2">
      <c r="A114" s="60"/>
      <c r="B114" s="57"/>
      <c r="C114" s="57" t="s">
        <v>331</v>
      </c>
      <c r="D114" s="58"/>
      <c r="E114" s="59">
        <v>65</v>
      </c>
      <c r="F114" s="195" t="s">
        <v>332</v>
      </c>
      <c r="G114" s="194"/>
      <c r="H114" s="61">
        <f>ROUND((Source!AF41*Source!AV41+Source!AE41*Source!AV41)*(Source!FX41)/100,2)</f>
        <v>171.46</v>
      </c>
      <c r="I114" s="61">
        <f>T114</f>
        <v>171.46</v>
      </c>
      <c r="J114" s="194" t="s">
        <v>339</v>
      </c>
      <c r="K114" s="62">
        <f>U114</f>
        <v>2654.94</v>
      </c>
      <c r="O114" s="20"/>
      <c r="P114" s="20"/>
      <c r="Q114" s="20"/>
      <c r="R114" s="20"/>
      <c r="S114" s="20"/>
      <c r="T114" s="20">
        <f>ROUND((ROUND(Source!AF41*Source!AV41*Source!I41,2)+ROUND(Source!AE41*Source!AV41*Source!I41,2))*(Source!FX41)/100,2)</f>
        <v>171.46</v>
      </c>
      <c r="U114" s="20">
        <f>Source!X41</f>
        <v>2654.94</v>
      </c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  <c r="GN114" s="20"/>
      <c r="GO114" s="20"/>
      <c r="GP114" s="20"/>
      <c r="GQ114" s="20"/>
      <c r="GR114" s="20"/>
      <c r="GS114" s="20"/>
      <c r="GT114" s="20"/>
      <c r="GU114" s="20"/>
      <c r="GV114" s="20"/>
      <c r="GW114" s="20"/>
      <c r="GX114" s="20"/>
      <c r="GY114" s="20">
        <f>T114</f>
        <v>171.46</v>
      </c>
      <c r="GZ114" s="20"/>
      <c r="HA114" s="20"/>
      <c r="HB114" s="20"/>
      <c r="HC114" s="20"/>
      <c r="HD114" s="20"/>
      <c r="HE114" s="20">
        <f>T114</f>
        <v>171.46</v>
      </c>
      <c r="HF114" s="20"/>
      <c r="HG114" s="20"/>
      <c r="HH114" s="20"/>
      <c r="HI114" s="20"/>
      <c r="HJ114" s="20"/>
      <c r="HK114" s="20"/>
      <c r="HL114" s="20"/>
      <c r="HM114" s="20"/>
      <c r="HN114" s="20"/>
      <c r="HO114" s="20"/>
      <c r="HP114" s="20"/>
      <c r="HQ114" s="20"/>
      <c r="HR114" s="20"/>
      <c r="HS114" s="20"/>
      <c r="HT114" s="20"/>
      <c r="HU114" s="20"/>
      <c r="HV114" s="20"/>
      <c r="HW114" s="20"/>
      <c r="HX114" s="20"/>
      <c r="HY114" s="20"/>
      <c r="HZ114" s="20"/>
      <c r="IA114" s="20"/>
      <c r="IB114" s="20"/>
      <c r="IC114" s="20"/>
      <c r="ID114" s="20"/>
      <c r="IE114" s="20"/>
      <c r="IF114" s="20"/>
      <c r="IG114" s="20"/>
      <c r="IH114" s="20"/>
      <c r="II114" s="20"/>
      <c r="IJ114" s="20"/>
      <c r="IK114" s="20"/>
      <c r="IL114" s="20"/>
      <c r="IM114" s="20"/>
      <c r="IN114" s="20"/>
      <c r="IO114" s="20"/>
      <c r="IP114" s="20"/>
      <c r="IQ114" s="20"/>
      <c r="IR114" s="20"/>
      <c r="IS114" s="20"/>
      <c r="IT114" s="20"/>
      <c r="IU114" s="20"/>
    </row>
    <row r="115" spans="1:255" x14ac:dyDescent="0.2">
      <c r="A115" s="60"/>
      <c r="B115" s="57"/>
      <c r="C115" s="57" t="s">
        <v>334</v>
      </c>
      <c r="D115" s="58"/>
      <c r="E115" s="59">
        <v>40</v>
      </c>
      <c r="F115" s="195" t="s">
        <v>332</v>
      </c>
      <c r="G115" s="194"/>
      <c r="H115" s="61">
        <f>ROUND((Source!AF41*Source!AV41+Source!AE41*Source!AV41)*(Source!FY41)/100,2)</f>
        <v>105.51</v>
      </c>
      <c r="I115" s="61">
        <f>T115</f>
        <v>105.51</v>
      </c>
      <c r="J115" s="194" t="s">
        <v>340</v>
      </c>
      <c r="K115" s="62">
        <f>U115</f>
        <v>1544.69</v>
      </c>
      <c r="O115" s="20"/>
      <c r="P115" s="20"/>
      <c r="Q115" s="20"/>
      <c r="R115" s="20"/>
      <c r="S115" s="20"/>
      <c r="T115" s="20">
        <f>ROUND((ROUND(Source!AF41*Source!AV41*Source!I41,2)+ROUND(Source!AE41*Source!AV41*Source!I41,2))*(Source!FY41)/100,2)</f>
        <v>105.51</v>
      </c>
      <c r="U115" s="20">
        <f>Source!Y41</f>
        <v>1544.69</v>
      </c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  <c r="GN115" s="20"/>
      <c r="GO115" s="20"/>
      <c r="GP115" s="20"/>
      <c r="GQ115" s="20"/>
      <c r="GR115" s="20"/>
      <c r="GS115" s="20"/>
      <c r="GT115" s="20"/>
      <c r="GU115" s="20"/>
      <c r="GV115" s="20"/>
      <c r="GW115" s="20"/>
      <c r="GX115" s="20"/>
      <c r="GY115" s="20"/>
      <c r="GZ115" s="20">
        <f>T115</f>
        <v>105.51</v>
      </c>
      <c r="HA115" s="20"/>
      <c r="HB115" s="20"/>
      <c r="HC115" s="20"/>
      <c r="HD115" s="20"/>
      <c r="HE115" s="20">
        <f>T115</f>
        <v>105.51</v>
      </c>
      <c r="HF115" s="20"/>
      <c r="HG115" s="20"/>
      <c r="HH115" s="20"/>
      <c r="HI115" s="20"/>
      <c r="HJ115" s="20"/>
      <c r="HK115" s="20"/>
      <c r="HL115" s="20"/>
      <c r="HM115" s="20"/>
      <c r="HN115" s="20"/>
      <c r="HO115" s="20"/>
      <c r="HP115" s="20"/>
      <c r="HQ115" s="20"/>
      <c r="HR115" s="20"/>
      <c r="HS115" s="20"/>
      <c r="HT115" s="20"/>
      <c r="HU115" s="20"/>
      <c r="HV115" s="20"/>
      <c r="HW115" s="20"/>
      <c r="HX115" s="20"/>
      <c r="HY115" s="20"/>
      <c r="HZ115" s="20"/>
      <c r="IA115" s="20"/>
      <c r="IB115" s="20"/>
      <c r="IC115" s="20"/>
      <c r="ID115" s="20"/>
      <c r="IE115" s="20"/>
      <c r="IF115" s="20"/>
      <c r="IG115" s="20"/>
      <c r="IH115" s="20"/>
      <c r="II115" s="20"/>
      <c r="IJ115" s="20"/>
      <c r="IK115" s="20"/>
      <c r="IL115" s="20"/>
      <c r="IM115" s="20"/>
      <c r="IN115" s="20"/>
      <c r="IO115" s="20"/>
      <c r="IP115" s="20"/>
      <c r="IQ115" s="20"/>
      <c r="IR115" s="20"/>
      <c r="IS115" s="20"/>
      <c r="IT115" s="20"/>
      <c r="IU115" s="20"/>
    </row>
    <row r="116" spans="1:255" ht="13.5" thickBot="1" x14ac:dyDescent="0.25">
      <c r="A116" s="65"/>
      <c r="B116" s="66"/>
      <c r="C116" s="66" t="s">
        <v>336</v>
      </c>
      <c r="D116" s="67" t="s">
        <v>337</v>
      </c>
      <c r="E116" s="68">
        <v>21.6</v>
      </c>
      <c r="F116" s="69"/>
      <c r="G116" s="69"/>
      <c r="H116" s="69">
        <f>ROUND(Source!AH41,2)</f>
        <v>21.6</v>
      </c>
      <c r="I116" s="70">
        <f>Source!U41</f>
        <v>21.6</v>
      </c>
      <c r="J116" s="69"/>
      <c r="K116" s="71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  <c r="GN116" s="20"/>
      <c r="GO116" s="20"/>
      <c r="GP116" s="20"/>
      <c r="GQ116" s="20"/>
      <c r="GR116" s="20"/>
      <c r="GS116" s="20"/>
      <c r="GT116" s="20"/>
      <c r="GU116" s="20"/>
      <c r="GV116" s="20"/>
      <c r="GW116" s="20"/>
      <c r="GX116" s="20"/>
      <c r="GY116" s="20"/>
      <c r="GZ116" s="20"/>
      <c r="HA116" s="20"/>
      <c r="HB116" s="20"/>
      <c r="HC116" s="20"/>
      <c r="HD116" s="20"/>
      <c r="HE116" s="20"/>
      <c r="HF116" s="20"/>
      <c r="HG116" s="20"/>
      <c r="HH116" s="20"/>
      <c r="HI116" s="20"/>
      <c r="HJ116" s="20"/>
      <c r="HK116" s="20"/>
      <c r="HL116" s="20"/>
      <c r="HM116" s="20"/>
      <c r="HN116" s="20"/>
      <c r="HO116" s="20"/>
      <c r="HP116" s="20"/>
      <c r="HQ116" s="20"/>
      <c r="HR116" s="20"/>
      <c r="HS116" s="20"/>
      <c r="HT116" s="20"/>
      <c r="HU116" s="20"/>
      <c r="HV116" s="20"/>
      <c r="HW116" s="20"/>
      <c r="HX116" s="20"/>
      <c r="HY116" s="20"/>
      <c r="HZ116" s="20"/>
      <c r="IA116" s="20"/>
      <c r="IB116" s="20"/>
      <c r="IC116" s="20"/>
      <c r="ID116" s="20"/>
      <c r="IE116" s="20"/>
      <c r="IF116" s="20"/>
      <c r="IG116" s="20"/>
      <c r="IH116" s="20"/>
      <c r="II116" s="20"/>
      <c r="IJ116" s="20"/>
      <c r="IK116" s="20"/>
      <c r="IL116" s="20"/>
      <c r="IM116" s="20"/>
      <c r="IN116" s="20"/>
      <c r="IO116" s="20"/>
      <c r="IP116" s="20"/>
      <c r="IQ116" s="20"/>
      <c r="IR116" s="20"/>
      <c r="IS116" s="20"/>
      <c r="IT116" s="20"/>
      <c r="IU116" s="20"/>
    </row>
    <row r="117" spans="1:255" x14ac:dyDescent="0.2">
      <c r="A117" s="64"/>
      <c r="B117" s="63"/>
      <c r="C117" s="63"/>
      <c r="D117" s="63"/>
      <c r="E117" s="63"/>
      <c r="F117" s="63"/>
      <c r="G117" s="63"/>
      <c r="H117" s="177">
        <f>R117</f>
        <v>540.75</v>
      </c>
      <c r="I117" s="178"/>
      <c r="J117" s="177">
        <f>S117</f>
        <v>9026.8000000000011</v>
      </c>
      <c r="K117" s="179"/>
      <c r="O117" s="20"/>
      <c r="P117" s="20"/>
      <c r="Q117" s="20"/>
      <c r="R117" s="20">
        <f>SUM(T112:T116)</f>
        <v>540.75</v>
      </c>
      <c r="S117" s="20">
        <f>SUM(U112:U116)</f>
        <v>9026.8000000000011</v>
      </c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  <c r="GN117" s="20"/>
      <c r="GO117" s="20"/>
      <c r="GP117" s="20"/>
      <c r="GQ117" s="20"/>
      <c r="GR117" s="20"/>
      <c r="GS117" s="20"/>
      <c r="GT117" s="20"/>
      <c r="GU117" s="20"/>
      <c r="GV117" s="20"/>
      <c r="GW117" s="20"/>
      <c r="GX117" s="20"/>
      <c r="GY117" s="20"/>
      <c r="GZ117" s="20"/>
      <c r="HA117" s="20">
        <f>R117</f>
        <v>540.75</v>
      </c>
      <c r="HB117" s="20"/>
      <c r="HC117" s="20"/>
      <c r="HD117" s="20"/>
      <c r="HE117" s="20"/>
      <c r="HF117" s="20"/>
      <c r="HG117" s="20"/>
      <c r="HH117" s="20"/>
      <c r="HI117" s="20"/>
      <c r="HJ117" s="20"/>
      <c r="HK117" s="20"/>
      <c r="HL117" s="20"/>
      <c r="HM117" s="20"/>
      <c r="HN117" s="20"/>
      <c r="HO117" s="20"/>
      <c r="HP117" s="20"/>
      <c r="HQ117" s="20"/>
      <c r="HR117" s="20"/>
      <c r="HS117" s="20"/>
      <c r="HT117" s="20"/>
      <c r="HU117" s="20"/>
      <c r="HV117" s="20"/>
      <c r="HW117" s="20"/>
      <c r="HX117" s="20"/>
      <c r="HY117" s="20"/>
      <c r="HZ117" s="20"/>
      <c r="IA117" s="20"/>
      <c r="IB117" s="20"/>
      <c r="IC117" s="20"/>
      <c r="ID117" s="20"/>
      <c r="IE117" s="20"/>
      <c r="IF117" s="20"/>
      <c r="IG117" s="20"/>
      <c r="IH117" s="20"/>
      <c r="II117" s="20"/>
      <c r="IJ117" s="20"/>
      <c r="IK117" s="20"/>
      <c r="IL117" s="20"/>
      <c r="IM117" s="20"/>
      <c r="IN117" s="20"/>
      <c r="IO117" s="20"/>
      <c r="IP117" s="20"/>
      <c r="IQ117" s="20"/>
      <c r="IR117" s="20"/>
      <c r="IS117" s="20"/>
      <c r="IT117" s="20"/>
      <c r="IU117" s="20"/>
    </row>
    <row r="118" spans="1:255" ht="24" x14ac:dyDescent="0.2">
      <c r="A118" s="72">
        <v>10</v>
      </c>
      <c r="B118" s="78" t="s">
        <v>51</v>
      </c>
      <c r="C118" s="73" t="s">
        <v>52</v>
      </c>
      <c r="D118" s="74" t="s">
        <v>15</v>
      </c>
      <c r="E118" s="75">
        <v>1</v>
      </c>
      <c r="F118" s="76">
        <f>Source!AK43</f>
        <v>65.94</v>
      </c>
      <c r="G118" s="196" t="s">
        <v>3</v>
      </c>
      <c r="H118" s="76">
        <f>Source!AB43</f>
        <v>65.94</v>
      </c>
      <c r="I118" s="76"/>
      <c r="J118" s="197"/>
      <c r="K118" s="77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  <c r="GN118" s="20"/>
      <c r="GO118" s="20"/>
      <c r="GP118" s="20"/>
      <c r="GQ118" s="20"/>
      <c r="GR118" s="20"/>
      <c r="GS118" s="20"/>
      <c r="GT118" s="20"/>
      <c r="GU118" s="20"/>
      <c r="GV118" s="20"/>
      <c r="GW118" s="20"/>
      <c r="GX118" s="20"/>
      <c r="GY118" s="20"/>
      <c r="GZ118" s="20"/>
      <c r="HA118" s="20"/>
      <c r="HB118" s="20"/>
      <c r="HC118" s="20"/>
      <c r="HD118" s="20"/>
      <c r="HE118" s="20"/>
      <c r="HF118" s="20"/>
      <c r="HG118" s="20"/>
      <c r="HH118" s="20"/>
      <c r="HI118" s="20"/>
      <c r="HJ118" s="20"/>
      <c r="HK118" s="20"/>
      <c r="HL118" s="20"/>
      <c r="HM118" s="20"/>
      <c r="HN118" s="20"/>
      <c r="HO118" s="20"/>
      <c r="HP118" s="20"/>
      <c r="HQ118" s="20"/>
      <c r="HR118" s="20"/>
      <c r="HS118" s="20"/>
      <c r="HT118" s="20"/>
      <c r="HU118" s="20"/>
      <c r="HV118" s="20"/>
      <c r="HW118" s="20"/>
      <c r="HX118" s="20"/>
      <c r="HY118" s="20"/>
      <c r="HZ118" s="20"/>
      <c r="IA118" s="20"/>
      <c r="IB118" s="20"/>
      <c r="IC118" s="20"/>
      <c r="ID118" s="20"/>
      <c r="IE118" s="20"/>
      <c r="IF118" s="20"/>
      <c r="IG118" s="20"/>
      <c r="IH118" s="20"/>
      <c r="II118" s="20"/>
      <c r="IJ118" s="20"/>
      <c r="IK118" s="20"/>
      <c r="IL118" s="20"/>
      <c r="IM118" s="20"/>
      <c r="IN118" s="20"/>
      <c r="IO118" s="20"/>
      <c r="IP118" s="20"/>
      <c r="IQ118" s="20"/>
      <c r="IR118" s="20"/>
      <c r="IS118" s="20"/>
      <c r="IT118" s="20"/>
      <c r="IU118" s="20"/>
    </row>
    <row r="119" spans="1:255" x14ac:dyDescent="0.2">
      <c r="A119" s="53"/>
      <c r="B119" s="50"/>
      <c r="C119" s="50" t="s">
        <v>327</v>
      </c>
      <c r="D119" s="51"/>
      <c r="E119" s="52"/>
      <c r="F119" s="54">
        <v>65.94</v>
      </c>
      <c r="G119" s="193"/>
      <c r="H119" s="54">
        <f>Source!AF43</f>
        <v>65.94</v>
      </c>
      <c r="I119" s="54">
        <f>T119</f>
        <v>65.94</v>
      </c>
      <c r="J119" s="193">
        <v>18.3</v>
      </c>
      <c r="K119" s="55">
        <f>U119</f>
        <v>1206.7</v>
      </c>
      <c r="O119" s="20"/>
      <c r="P119" s="20"/>
      <c r="Q119" s="20"/>
      <c r="R119" s="20"/>
      <c r="S119" s="20"/>
      <c r="T119" s="20">
        <f>ROUND(Source!AF43*Source!AV43*Source!I43,2)</f>
        <v>65.94</v>
      </c>
      <c r="U119" s="20">
        <f>Source!S43</f>
        <v>1206.7</v>
      </c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>
        <f>T119</f>
        <v>65.94</v>
      </c>
      <c r="GK119" s="20">
        <f>T119</f>
        <v>65.94</v>
      </c>
      <c r="GL119" s="20"/>
      <c r="GM119" s="20"/>
      <c r="GN119" s="20"/>
      <c r="GO119" s="20"/>
      <c r="GP119" s="20"/>
      <c r="GQ119" s="20"/>
      <c r="GR119" s="20"/>
      <c r="GS119" s="20"/>
      <c r="GT119" s="20"/>
      <c r="GU119" s="20"/>
      <c r="GV119" s="20"/>
      <c r="GW119" s="20"/>
      <c r="GX119" s="20"/>
      <c r="GY119" s="20"/>
      <c r="GZ119" s="20"/>
      <c r="HA119" s="20"/>
      <c r="HB119" s="20"/>
      <c r="HC119" s="20"/>
      <c r="HD119" s="20"/>
      <c r="HE119" s="20">
        <f>T119</f>
        <v>65.94</v>
      </c>
      <c r="HF119" s="20"/>
      <c r="HG119" s="20"/>
      <c r="HH119" s="20"/>
      <c r="HI119" s="20"/>
      <c r="HJ119" s="20"/>
      <c r="HK119" s="20"/>
      <c r="HL119" s="20"/>
      <c r="HM119" s="20"/>
      <c r="HN119" s="20"/>
      <c r="HO119" s="20"/>
      <c r="HP119" s="20"/>
      <c r="HQ119" s="20"/>
      <c r="HR119" s="20"/>
      <c r="HS119" s="20"/>
      <c r="HT119" s="20"/>
      <c r="HU119" s="20"/>
      <c r="HV119" s="20"/>
      <c r="HW119" s="20"/>
      <c r="HX119" s="20"/>
      <c r="HY119" s="20"/>
      <c r="HZ119" s="20"/>
      <c r="IA119" s="20"/>
      <c r="IB119" s="20"/>
      <c r="IC119" s="20"/>
      <c r="ID119" s="20"/>
      <c r="IE119" s="20"/>
      <c r="IF119" s="20"/>
      <c r="IG119" s="20"/>
      <c r="IH119" s="20"/>
      <c r="II119" s="20"/>
      <c r="IJ119" s="20"/>
      <c r="IK119" s="20"/>
      <c r="IL119" s="20"/>
      <c r="IM119" s="20"/>
      <c r="IN119" s="20"/>
      <c r="IO119" s="20"/>
      <c r="IP119" s="20"/>
      <c r="IQ119" s="20"/>
      <c r="IR119" s="20"/>
      <c r="IS119" s="20"/>
      <c r="IT119" s="20"/>
      <c r="IU119" s="20"/>
    </row>
    <row r="120" spans="1:255" x14ac:dyDescent="0.2">
      <c r="A120" s="60"/>
      <c r="B120" s="57"/>
      <c r="C120" s="57" t="s">
        <v>331</v>
      </c>
      <c r="D120" s="58"/>
      <c r="E120" s="59">
        <v>65</v>
      </c>
      <c r="F120" s="195" t="s">
        <v>332</v>
      </c>
      <c r="G120" s="194"/>
      <c r="H120" s="61">
        <f>ROUND((Source!AF43*Source!AV43+Source!AE43*Source!AV43)*(Source!FX43)/100,2)</f>
        <v>42.86</v>
      </c>
      <c r="I120" s="61">
        <f>T120</f>
        <v>42.86</v>
      </c>
      <c r="J120" s="194" t="s">
        <v>339</v>
      </c>
      <c r="K120" s="62">
        <f>U120</f>
        <v>663.69</v>
      </c>
      <c r="O120" s="20"/>
      <c r="P120" s="20"/>
      <c r="Q120" s="20"/>
      <c r="R120" s="20"/>
      <c r="S120" s="20"/>
      <c r="T120" s="20">
        <f>ROUND((ROUND(Source!AF43*Source!AV43*Source!I43,2)+ROUND(Source!AE43*Source!AV43*Source!I43,2))*(Source!FX43)/100,2)</f>
        <v>42.86</v>
      </c>
      <c r="U120" s="20">
        <f>Source!X43</f>
        <v>663.69</v>
      </c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  <c r="GN120" s="20"/>
      <c r="GO120" s="20"/>
      <c r="GP120" s="20"/>
      <c r="GQ120" s="20"/>
      <c r="GR120" s="20"/>
      <c r="GS120" s="20"/>
      <c r="GT120" s="20"/>
      <c r="GU120" s="20"/>
      <c r="GV120" s="20"/>
      <c r="GW120" s="20"/>
      <c r="GX120" s="20"/>
      <c r="GY120" s="20">
        <f>T120</f>
        <v>42.86</v>
      </c>
      <c r="GZ120" s="20"/>
      <c r="HA120" s="20"/>
      <c r="HB120" s="20"/>
      <c r="HC120" s="20"/>
      <c r="HD120" s="20"/>
      <c r="HE120" s="20">
        <f>T120</f>
        <v>42.86</v>
      </c>
      <c r="HF120" s="20"/>
      <c r="HG120" s="20"/>
      <c r="HH120" s="20"/>
      <c r="HI120" s="20"/>
      <c r="HJ120" s="20"/>
      <c r="HK120" s="20"/>
      <c r="HL120" s="20"/>
      <c r="HM120" s="20"/>
      <c r="HN120" s="20"/>
      <c r="HO120" s="20"/>
      <c r="HP120" s="20"/>
      <c r="HQ120" s="20"/>
      <c r="HR120" s="20"/>
      <c r="HS120" s="20"/>
      <c r="HT120" s="20"/>
      <c r="HU120" s="20"/>
      <c r="HV120" s="20"/>
      <c r="HW120" s="20"/>
      <c r="HX120" s="20"/>
      <c r="HY120" s="20"/>
      <c r="HZ120" s="20"/>
      <c r="IA120" s="20"/>
      <c r="IB120" s="20"/>
      <c r="IC120" s="20"/>
      <c r="ID120" s="20"/>
      <c r="IE120" s="20"/>
      <c r="IF120" s="20"/>
      <c r="IG120" s="20"/>
      <c r="IH120" s="20"/>
      <c r="II120" s="20"/>
      <c r="IJ120" s="20"/>
      <c r="IK120" s="20"/>
      <c r="IL120" s="20"/>
      <c r="IM120" s="20"/>
      <c r="IN120" s="20"/>
      <c r="IO120" s="20"/>
      <c r="IP120" s="20"/>
      <c r="IQ120" s="20"/>
      <c r="IR120" s="20"/>
      <c r="IS120" s="20"/>
      <c r="IT120" s="20"/>
      <c r="IU120" s="20"/>
    </row>
    <row r="121" spans="1:255" x14ac:dyDescent="0.2">
      <c r="A121" s="60"/>
      <c r="B121" s="57"/>
      <c r="C121" s="57" t="s">
        <v>334</v>
      </c>
      <c r="D121" s="58"/>
      <c r="E121" s="59">
        <v>40</v>
      </c>
      <c r="F121" s="195" t="s">
        <v>332</v>
      </c>
      <c r="G121" s="194"/>
      <c r="H121" s="61">
        <f>ROUND((Source!AF43*Source!AV43+Source!AE43*Source!AV43)*(Source!FY43)/100,2)</f>
        <v>26.38</v>
      </c>
      <c r="I121" s="61">
        <f>T121</f>
        <v>26.38</v>
      </c>
      <c r="J121" s="194" t="s">
        <v>340</v>
      </c>
      <c r="K121" s="62">
        <f>U121</f>
        <v>386.14</v>
      </c>
      <c r="O121" s="20"/>
      <c r="P121" s="20"/>
      <c r="Q121" s="20"/>
      <c r="R121" s="20"/>
      <c r="S121" s="20"/>
      <c r="T121" s="20">
        <f>ROUND((ROUND(Source!AF43*Source!AV43*Source!I43,2)+ROUND(Source!AE43*Source!AV43*Source!I43,2))*(Source!FY43)/100,2)</f>
        <v>26.38</v>
      </c>
      <c r="U121" s="20">
        <f>Source!Y43</f>
        <v>386.14</v>
      </c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  <c r="GN121" s="20"/>
      <c r="GO121" s="20"/>
      <c r="GP121" s="20"/>
      <c r="GQ121" s="20"/>
      <c r="GR121" s="20"/>
      <c r="GS121" s="20"/>
      <c r="GT121" s="20"/>
      <c r="GU121" s="20"/>
      <c r="GV121" s="20"/>
      <c r="GW121" s="20"/>
      <c r="GX121" s="20"/>
      <c r="GY121" s="20"/>
      <c r="GZ121" s="20">
        <f>T121</f>
        <v>26.38</v>
      </c>
      <c r="HA121" s="20"/>
      <c r="HB121" s="20"/>
      <c r="HC121" s="20"/>
      <c r="HD121" s="20"/>
      <c r="HE121" s="20">
        <f>T121</f>
        <v>26.38</v>
      </c>
      <c r="HF121" s="20"/>
      <c r="HG121" s="20"/>
      <c r="HH121" s="20"/>
      <c r="HI121" s="20"/>
      <c r="HJ121" s="20"/>
      <c r="HK121" s="20"/>
      <c r="HL121" s="20"/>
      <c r="HM121" s="20"/>
      <c r="HN121" s="20"/>
      <c r="HO121" s="20"/>
      <c r="HP121" s="20"/>
      <c r="HQ121" s="20"/>
      <c r="HR121" s="20"/>
      <c r="HS121" s="20"/>
      <c r="HT121" s="20"/>
      <c r="HU121" s="20"/>
      <c r="HV121" s="20"/>
      <c r="HW121" s="20"/>
      <c r="HX121" s="20"/>
      <c r="HY121" s="20"/>
      <c r="HZ121" s="20"/>
      <c r="IA121" s="20"/>
      <c r="IB121" s="20"/>
      <c r="IC121" s="20"/>
      <c r="ID121" s="20"/>
      <c r="IE121" s="20"/>
      <c r="IF121" s="20"/>
      <c r="IG121" s="20"/>
      <c r="IH121" s="20"/>
      <c r="II121" s="20"/>
      <c r="IJ121" s="20"/>
      <c r="IK121" s="20"/>
      <c r="IL121" s="20"/>
      <c r="IM121" s="20"/>
      <c r="IN121" s="20"/>
      <c r="IO121" s="20"/>
      <c r="IP121" s="20"/>
      <c r="IQ121" s="20"/>
      <c r="IR121" s="20"/>
      <c r="IS121" s="20"/>
      <c r="IT121" s="20"/>
      <c r="IU121" s="20"/>
    </row>
    <row r="122" spans="1:255" ht="13.5" thickBot="1" x14ac:dyDescent="0.25">
      <c r="A122" s="65"/>
      <c r="B122" s="66"/>
      <c r="C122" s="66" t="s">
        <v>336</v>
      </c>
      <c r="D122" s="67" t="s">
        <v>337</v>
      </c>
      <c r="E122" s="68">
        <v>5.4</v>
      </c>
      <c r="F122" s="69"/>
      <c r="G122" s="69"/>
      <c r="H122" s="69">
        <f>ROUND(Source!AH43,2)</f>
        <v>5.4</v>
      </c>
      <c r="I122" s="70">
        <f>Source!U43</f>
        <v>5.4</v>
      </c>
      <c r="J122" s="69"/>
      <c r="K122" s="71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  <c r="GN122" s="20"/>
      <c r="GO122" s="20"/>
      <c r="GP122" s="20"/>
      <c r="GQ122" s="20"/>
      <c r="GR122" s="20"/>
      <c r="GS122" s="20"/>
      <c r="GT122" s="20"/>
      <c r="GU122" s="20"/>
      <c r="GV122" s="20"/>
      <c r="GW122" s="20"/>
      <c r="GX122" s="20"/>
      <c r="GY122" s="20"/>
      <c r="GZ122" s="20"/>
      <c r="HA122" s="20"/>
      <c r="HB122" s="20"/>
      <c r="HC122" s="20"/>
      <c r="HD122" s="20"/>
      <c r="HE122" s="20"/>
      <c r="HF122" s="20"/>
      <c r="HG122" s="20"/>
      <c r="HH122" s="20"/>
      <c r="HI122" s="20"/>
      <c r="HJ122" s="20"/>
      <c r="HK122" s="20"/>
      <c r="HL122" s="20"/>
      <c r="HM122" s="20"/>
      <c r="HN122" s="20"/>
      <c r="HO122" s="20"/>
      <c r="HP122" s="20"/>
      <c r="HQ122" s="20"/>
      <c r="HR122" s="20"/>
      <c r="HS122" s="20"/>
      <c r="HT122" s="20"/>
      <c r="HU122" s="20"/>
      <c r="HV122" s="20"/>
      <c r="HW122" s="20"/>
      <c r="HX122" s="20"/>
      <c r="HY122" s="20"/>
      <c r="HZ122" s="20"/>
      <c r="IA122" s="20"/>
      <c r="IB122" s="20"/>
      <c r="IC122" s="20"/>
      <c r="ID122" s="20"/>
      <c r="IE122" s="20"/>
      <c r="IF122" s="20"/>
      <c r="IG122" s="20"/>
      <c r="IH122" s="20"/>
      <c r="II122" s="20"/>
      <c r="IJ122" s="20"/>
      <c r="IK122" s="20"/>
      <c r="IL122" s="20"/>
      <c r="IM122" s="20"/>
      <c r="IN122" s="20"/>
      <c r="IO122" s="20"/>
      <c r="IP122" s="20"/>
      <c r="IQ122" s="20"/>
      <c r="IR122" s="20"/>
      <c r="IS122" s="20"/>
      <c r="IT122" s="20"/>
      <c r="IU122" s="20"/>
    </row>
    <row r="123" spans="1:255" x14ac:dyDescent="0.2">
      <c r="A123" s="64"/>
      <c r="B123" s="63"/>
      <c r="C123" s="63"/>
      <c r="D123" s="63"/>
      <c r="E123" s="63"/>
      <c r="F123" s="63"/>
      <c r="G123" s="63"/>
      <c r="H123" s="177">
        <f>R123</f>
        <v>135.18</v>
      </c>
      <c r="I123" s="178"/>
      <c r="J123" s="177">
        <f>S123</f>
        <v>2256.5300000000002</v>
      </c>
      <c r="K123" s="179"/>
      <c r="O123" s="20"/>
      <c r="P123" s="20"/>
      <c r="Q123" s="20"/>
      <c r="R123" s="20">
        <f>SUM(T118:T122)</f>
        <v>135.18</v>
      </c>
      <c r="S123" s="20">
        <f>SUM(U118:U122)</f>
        <v>2256.5300000000002</v>
      </c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  <c r="GN123" s="20"/>
      <c r="GO123" s="20"/>
      <c r="GP123" s="20"/>
      <c r="GQ123" s="20"/>
      <c r="GR123" s="20"/>
      <c r="GS123" s="20"/>
      <c r="GT123" s="20"/>
      <c r="GU123" s="20"/>
      <c r="GV123" s="20"/>
      <c r="GW123" s="20"/>
      <c r="GX123" s="20"/>
      <c r="GY123" s="20"/>
      <c r="GZ123" s="20"/>
      <c r="HA123" s="20">
        <f>R123</f>
        <v>135.18</v>
      </c>
      <c r="HB123" s="20"/>
      <c r="HC123" s="20"/>
      <c r="HD123" s="20"/>
      <c r="HE123" s="20"/>
      <c r="HF123" s="20"/>
      <c r="HG123" s="20"/>
      <c r="HH123" s="20"/>
      <c r="HI123" s="20"/>
      <c r="HJ123" s="20"/>
      <c r="HK123" s="20"/>
      <c r="HL123" s="20"/>
      <c r="HM123" s="20"/>
      <c r="HN123" s="20"/>
      <c r="HO123" s="20"/>
      <c r="HP123" s="20"/>
      <c r="HQ123" s="20"/>
      <c r="HR123" s="20"/>
      <c r="HS123" s="20"/>
      <c r="HT123" s="20"/>
      <c r="HU123" s="20"/>
      <c r="HV123" s="20"/>
      <c r="HW123" s="20"/>
      <c r="HX123" s="20"/>
      <c r="HY123" s="20"/>
      <c r="HZ123" s="20"/>
      <c r="IA123" s="20"/>
      <c r="IB123" s="20"/>
      <c r="IC123" s="20"/>
      <c r="ID123" s="20"/>
      <c r="IE123" s="20"/>
      <c r="IF123" s="20"/>
      <c r="IG123" s="20"/>
      <c r="IH123" s="20"/>
      <c r="II123" s="20"/>
      <c r="IJ123" s="20"/>
      <c r="IK123" s="20"/>
      <c r="IL123" s="20"/>
      <c r="IM123" s="20"/>
      <c r="IN123" s="20"/>
      <c r="IO123" s="20"/>
      <c r="IP123" s="20"/>
      <c r="IQ123" s="20"/>
      <c r="IR123" s="20"/>
      <c r="IS123" s="20"/>
      <c r="IT123" s="20"/>
      <c r="IU123" s="20"/>
    </row>
    <row r="124" spans="1:255" ht="24" x14ac:dyDescent="0.2">
      <c r="A124" s="72">
        <v>11</v>
      </c>
      <c r="B124" s="78" t="s">
        <v>55</v>
      </c>
      <c r="C124" s="73" t="s">
        <v>56</v>
      </c>
      <c r="D124" s="74" t="s">
        <v>57</v>
      </c>
      <c r="E124" s="75">
        <v>1</v>
      </c>
      <c r="F124" s="76">
        <f>Source!AK45</f>
        <v>83.55</v>
      </c>
      <c r="G124" s="196" t="s">
        <v>3</v>
      </c>
      <c r="H124" s="76">
        <f>Source!AB45</f>
        <v>83.55</v>
      </c>
      <c r="I124" s="76"/>
      <c r="J124" s="197"/>
      <c r="K124" s="77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  <c r="GN124" s="20"/>
      <c r="GO124" s="20"/>
      <c r="GP124" s="20"/>
      <c r="GQ124" s="20"/>
      <c r="GR124" s="20"/>
      <c r="GS124" s="20"/>
      <c r="GT124" s="20"/>
      <c r="GU124" s="20"/>
      <c r="GV124" s="20"/>
      <c r="GW124" s="20"/>
      <c r="GX124" s="20"/>
      <c r="GY124" s="20"/>
      <c r="GZ124" s="20"/>
      <c r="HA124" s="20"/>
      <c r="HB124" s="20"/>
      <c r="HC124" s="20"/>
      <c r="HD124" s="20"/>
      <c r="HE124" s="20"/>
      <c r="HF124" s="20"/>
      <c r="HG124" s="20"/>
      <c r="HH124" s="20"/>
      <c r="HI124" s="20"/>
      <c r="HJ124" s="20"/>
      <c r="HK124" s="20"/>
      <c r="HL124" s="20"/>
      <c r="HM124" s="20"/>
      <c r="HN124" s="20"/>
      <c r="HO124" s="20"/>
      <c r="HP124" s="20"/>
      <c r="HQ124" s="20"/>
      <c r="HR124" s="20"/>
      <c r="HS124" s="20"/>
      <c r="HT124" s="20"/>
      <c r="HU124" s="20"/>
      <c r="HV124" s="20"/>
      <c r="HW124" s="20"/>
      <c r="HX124" s="20"/>
      <c r="HY124" s="20"/>
      <c r="HZ124" s="20"/>
      <c r="IA124" s="20"/>
      <c r="IB124" s="20"/>
      <c r="IC124" s="20"/>
      <c r="ID124" s="20"/>
      <c r="IE124" s="20"/>
      <c r="IF124" s="20"/>
      <c r="IG124" s="20"/>
      <c r="IH124" s="20"/>
      <c r="II124" s="20"/>
      <c r="IJ124" s="20"/>
      <c r="IK124" s="20"/>
      <c r="IL124" s="20"/>
      <c r="IM124" s="20"/>
      <c r="IN124" s="20"/>
      <c r="IO124" s="20"/>
      <c r="IP124" s="20"/>
      <c r="IQ124" s="20"/>
      <c r="IR124" s="20"/>
      <c r="IS124" s="20"/>
      <c r="IT124" s="20"/>
      <c r="IU124" s="20"/>
    </row>
    <row r="125" spans="1:255" x14ac:dyDescent="0.2">
      <c r="A125" s="53"/>
      <c r="B125" s="50"/>
      <c r="C125" s="50" t="s">
        <v>327</v>
      </c>
      <c r="D125" s="51"/>
      <c r="E125" s="52"/>
      <c r="F125" s="54">
        <v>83.55</v>
      </c>
      <c r="G125" s="193"/>
      <c r="H125" s="54">
        <f>Source!AF45</f>
        <v>83.55</v>
      </c>
      <c r="I125" s="54">
        <f>T125</f>
        <v>83.55</v>
      </c>
      <c r="J125" s="193">
        <v>18.3</v>
      </c>
      <c r="K125" s="55">
        <f>U125</f>
        <v>1528.97</v>
      </c>
      <c r="O125" s="20"/>
      <c r="P125" s="20"/>
      <c r="Q125" s="20"/>
      <c r="R125" s="20"/>
      <c r="S125" s="20"/>
      <c r="T125" s="20">
        <f>ROUND(Source!AF45*Source!AV45*Source!I45,2)</f>
        <v>83.55</v>
      </c>
      <c r="U125" s="20">
        <f>Source!S45</f>
        <v>1528.97</v>
      </c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>
        <f>T125</f>
        <v>83.55</v>
      </c>
      <c r="GK125" s="20">
        <f>T125</f>
        <v>83.55</v>
      </c>
      <c r="GL125" s="20"/>
      <c r="GM125" s="20"/>
      <c r="GN125" s="20"/>
      <c r="GO125" s="20"/>
      <c r="GP125" s="20"/>
      <c r="GQ125" s="20"/>
      <c r="GR125" s="20"/>
      <c r="GS125" s="20"/>
      <c r="GT125" s="20"/>
      <c r="GU125" s="20"/>
      <c r="GV125" s="20"/>
      <c r="GW125" s="20"/>
      <c r="GX125" s="20"/>
      <c r="GY125" s="20"/>
      <c r="GZ125" s="20"/>
      <c r="HA125" s="20"/>
      <c r="HB125" s="20"/>
      <c r="HC125" s="20"/>
      <c r="HD125" s="20"/>
      <c r="HE125" s="20">
        <f>T125</f>
        <v>83.55</v>
      </c>
      <c r="HF125" s="20"/>
      <c r="HG125" s="20"/>
      <c r="HH125" s="20"/>
      <c r="HI125" s="20"/>
      <c r="HJ125" s="20"/>
      <c r="HK125" s="20"/>
      <c r="HL125" s="20"/>
      <c r="HM125" s="20"/>
      <c r="HN125" s="20"/>
      <c r="HO125" s="20"/>
      <c r="HP125" s="20"/>
      <c r="HQ125" s="20"/>
      <c r="HR125" s="20"/>
      <c r="HS125" s="20"/>
      <c r="HT125" s="20"/>
      <c r="HU125" s="20"/>
      <c r="HV125" s="20"/>
      <c r="HW125" s="20"/>
      <c r="HX125" s="20"/>
      <c r="HY125" s="20"/>
      <c r="HZ125" s="20"/>
      <c r="IA125" s="20"/>
      <c r="IB125" s="20"/>
      <c r="IC125" s="20"/>
      <c r="ID125" s="20"/>
      <c r="IE125" s="20"/>
      <c r="IF125" s="20"/>
      <c r="IG125" s="20"/>
      <c r="IH125" s="20"/>
      <c r="II125" s="20"/>
      <c r="IJ125" s="20"/>
      <c r="IK125" s="20"/>
      <c r="IL125" s="20"/>
      <c r="IM125" s="20"/>
      <c r="IN125" s="20"/>
      <c r="IO125" s="20"/>
      <c r="IP125" s="20"/>
      <c r="IQ125" s="20"/>
      <c r="IR125" s="20"/>
      <c r="IS125" s="20"/>
      <c r="IT125" s="20"/>
      <c r="IU125" s="20"/>
    </row>
    <row r="126" spans="1:255" x14ac:dyDescent="0.2">
      <c r="A126" s="60"/>
      <c r="B126" s="57"/>
      <c r="C126" s="57" t="s">
        <v>331</v>
      </c>
      <c r="D126" s="58"/>
      <c r="E126" s="59">
        <v>65</v>
      </c>
      <c r="F126" s="195" t="s">
        <v>332</v>
      </c>
      <c r="G126" s="194"/>
      <c r="H126" s="61">
        <f>ROUND((Source!AF45*Source!AV45+Source!AE45*Source!AV45)*(Source!FX45)/100,2)</f>
        <v>54.31</v>
      </c>
      <c r="I126" s="61">
        <f>T126</f>
        <v>54.31</v>
      </c>
      <c r="J126" s="194" t="s">
        <v>339</v>
      </c>
      <c r="K126" s="62">
        <f>U126</f>
        <v>840.93</v>
      </c>
      <c r="O126" s="20"/>
      <c r="P126" s="20"/>
      <c r="Q126" s="20"/>
      <c r="R126" s="20"/>
      <c r="S126" s="20"/>
      <c r="T126" s="20">
        <f>ROUND((ROUND(Source!AF45*Source!AV45*Source!I45,2)+ROUND(Source!AE45*Source!AV45*Source!I45,2))*(Source!FX45)/100,2)</f>
        <v>54.31</v>
      </c>
      <c r="U126" s="20">
        <f>Source!X45</f>
        <v>840.93</v>
      </c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  <c r="GN126" s="20"/>
      <c r="GO126" s="20"/>
      <c r="GP126" s="20"/>
      <c r="GQ126" s="20"/>
      <c r="GR126" s="20"/>
      <c r="GS126" s="20"/>
      <c r="GT126" s="20"/>
      <c r="GU126" s="20"/>
      <c r="GV126" s="20"/>
      <c r="GW126" s="20"/>
      <c r="GX126" s="20"/>
      <c r="GY126" s="20">
        <f>T126</f>
        <v>54.31</v>
      </c>
      <c r="GZ126" s="20"/>
      <c r="HA126" s="20"/>
      <c r="HB126" s="20"/>
      <c r="HC126" s="20"/>
      <c r="HD126" s="20"/>
      <c r="HE126" s="20">
        <f>T126</f>
        <v>54.31</v>
      </c>
      <c r="HF126" s="20"/>
      <c r="HG126" s="20"/>
      <c r="HH126" s="20"/>
      <c r="HI126" s="20"/>
      <c r="HJ126" s="20"/>
      <c r="HK126" s="20"/>
      <c r="HL126" s="20"/>
      <c r="HM126" s="20"/>
      <c r="HN126" s="20"/>
      <c r="HO126" s="20"/>
      <c r="HP126" s="20"/>
      <c r="HQ126" s="20"/>
      <c r="HR126" s="20"/>
      <c r="HS126" s="20"/>
      <c r="HT126" s="20"/>
      <c r="HU126" s="20"/>
      <c r="HV126" s="20"/>
      <c r="HW126" s="20"/>
      <c r="HX126" s="20"/>
      <c r="HY126" s="20"/>
      <c r="HZ126" s="20"/>
      <c r="IA126" s="20"/>
      <c r="IB126" s="20"/>
      <c r="IC126" s="20"/>
      <c r="ID126" s="20"/>
      <c r="IE126" s="20"/>
      <c r="IF126" s="20"/>
      <c r="IG126" s="20"/>
      <c r="IH126" s="20"/>
      <c r="II126" s="20"/>
      <c r="IJ126" s="20"/>
      <c r="IK126" s="20"/>
      <c r="IL126" s="20"/>
      <c r="IM126" s="20"/>
      <c r="IN126" s="20"/>
      <c r="IO126" s="20"/>
      <c r="IP126" s="20"/>
      <c r="IQ126" s="20"/>
      <c r="IR126" s="20"/>
      <c r="IS126" s="20"/>
      <c r="IT126" s="20"/>
      <c r="IU126" s="20"/>
    </row>
    <row r="127" spans="1:255" x14ac:dyDescent="0.2">
      <c r="A127" s="60"/>
      <c r="B127" s="57"/>
      <c r="C127" s="57" t="s">
        <v>334</v>
      </c>
      <c r="D127" s="58"/>
      <c r="E127" s="59">
        <v>40</v>
      </c>
      <c r="F127" s="195" t="s">
        <v>332</v>
      </c>
      <c r="G127" s="194"/>
      <c r="H127" s="61">
        <f>ROUND((Source!AF45*Source!AV45+Source!AE45*Source!AV45)*(Source!FY45)/100,2)</f>
        <v>33.42</v>
      </c>
      <c r="I127" s="61">
        <f>T127</f>
        <v>33.42</v>
      </c>
      <c r="J127" s="194" t="s">
        <v>340</v>
      </c>
      <c r="K127" s="62">
        <f>U127</f>
        <v>489.27</v>
      </c>
      <c r="O127" s="20"/>
      <c r="P127" s="20"/>
      <c r="Q127" s="20"/>
      <c r="R127" s="20"/>
      <c r="S127" s="20"/>
      <c r="T127" s="20">
        <f>ROUND((ROUND(Source!AF45*Source!AV45*Source!I45,2)+ROUND(Source!AE45*Source!AV45*Source!I45,2))*(Source!FY45)/100,2)</f>
        <v>33.42</v>
      </c>
      <c r="U127" s="20">
        <f>Source!Y45</f>
        <v>489.27</v>
      </c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  <c r="GN127" s="20"/>
      <c r="GO127" s="20"/>
      <c r="GP127" s="20"/>
      <c r="GQ127" s="20"/>
      <c r="GR127" s="20"/>
      <c r="GS127" s="20"/>
      <c r="GT127" s="20"/>
      <c r="GU127" s="20"/>
      <c r="GV127" s="20"/>
      <c r="GW127" s="20"/>
      <c r="GX127" s="20"/>
      <c r="GY127" s="20"/>
      <c r="GZ127" s="20">
        <f>T127</f>
        <v>33.42</v>
      </c>
      <c r="HA127" s="20"/>
      <c r="HB127" s="20"/>
      <c r="HC127" s="20"/>
      <c r="HD127" s="20"/>
      <c r="HE127" s="20">
        <f>T127</f>
        <v>33.42</v>
      </c>
      <c r="HF127" s="20"/>
      <c r="HG127" s="20"/>
      <c r="HH127" s="20"/>
      <c r="HI127" s="20"/>
      <c r="HJ127" s="20"/>
      <c r="HK127" s="20"/>
      <c r="HL127" s="20"/>
      <c r="HM127" s="20"/>
      <c r="HN127" s="20"/>
      <c r="HO127" s="20"/>
      <c r="HP127" s="20"/>
      <c r="HQ127" s="20"/>
      <c r="HR127" s="20"/>
      <c r="HS127" s="20"/>
      <c r="HT127" s="20"/>
      <c r="HU127" s="20"/>
      <c r="HV127" s="20"/>
      <c r="HW127" s="20"/>
      <c r="HX127" s="20"/>
      <c r="HY127" s="20"/>
      <c r="HZ127" s="20"/>
      <c r="IA127" s="20"/>
      <c r="IB127" s="20"/>
      <c r="IC127" s="20"/>
      <c r="ID127" s="20"/>
      <c r="IE127" s="20"/>
      <c r="IF127" s="20"/>
      <c r="IG127" s="20"/>
      <c r="IH127" s="20"/>
      <c r="II127" s="20"/>
      <c r="IJ127" s="20"/>
      <c r="IK127" s="20"/>
      <c r="IL127" s="20"/>
      <c r="IM127" s="20"/>
      <c r="IN127" s="20"/>
      <c r="IO127" s="20"/>
      <c r="IP127" s="20"/>
      <c r="IQ127" s="20"/>
      <c r="IR127" s="20"/>
      <c r="IS127" s="20"/>
      <c r="IT127" s="20"/>
      <c r="IU127" s="20"/>
    </row>
    <row r="128" spans="1:255" ht="13.5" thickBot="1" x14ac:dyDescent="0.25">
      <c r="A128" s="65"/>
      <c r="B128" s="66"/>
      <c r="C128" s="66" t="s">
        <v>336</v>
      </c>
      <c r="D128" s="67" t="s">
        <v>337</v>
      </c>
      <c r="E128" s="68">
        <v>7.29</v>
      </c>
      <c r="F128" s="69"/>
      <c r="G128" s="69"/>
      <c r="H128" s="69">
        <f>ROUND(Source!AH45,2)</f>
        <v>7.29</v>
      </c>
      <c r="I128" s="70">
        <f>Source!U45</f>
        <v>7.29</v>
      </c>
      <c r="J128" s="69"/>
      <c r="K128" s="71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  <c r="GN128" s="20"/>
      <c r="GO128" s="20"/>
      <c r="GP128" s="20"/>
      <c r="GQ128" s="20"/>
      <c r="GR128" s="20"/>
      <c r="GS128" s="20"/>
      <c r="GT128" s="20"/>
      <c r="GU128" s="20"/>
      <c r="GV128" s="20"/>
      <c r="GW128" s="20"/>
      <c r="GX128" s="20"/>
      <c r="GY128" s="20"/>
      <c r="GZ128" s="20"/>
      <c r="HA128" s="20"/>
      <c r="HB128" s="20"/>
      <c r="HC128" s="20"/>
      <c r="HD128" s="20"/>
      <c r="HE128" s="20"/>
      <c r="HF128" s="20"/>
      <c r="HG128" s="20"/>
      <c r="HH128" s="20"/>
      <c r="HI128" s="20"/>
      <c r="HJ128" s="20"/>
      <c r="HK128" s="20"/>
      <c r="HL128" s="20"/>
      <c r="HM128" s="20"/>
      <c r="HN128" s="20"/>
      <c r="HO128" s="20"/>
      <c r="HP128" s="20"/>
      <c r="HQ128" s="20"/>
      <c r="HR128" s="20"/>
      <c r="HS128" s="20"/>
      <c r="HT128" s="20"/>
      <c r="HU128" s="20"/>
      <c r="HV128" s="20"/>
      <c r="HW128" s="20"/>
      <c r="HX128" s="20"/>
      <c r="HY128" s="20"/>
      <c r="HZ128" s="20"/>
      <c r="IA128" s="20"/>
      <c r="IB128" s="20"/>
      <c r="IC128" s="20"/>
      <c r="ID128" s="20"/>
      <c r="IE128" s="20"/>
      <c r="IF128" s="20"/>
      <c r="IG128" s="20"/>
      <c r="IH128" s="20"/>
      <c r="II128" s="20"/>
      <c r="IJ128" s="20"/>
      <c r="IK128" s="20"/>
      <c r="IL128" s="20"/>
      <c r="IM128" s="20"/>
      <c r="IN128" s="20"/>
      <c r="IO128" s="20"/>
      <c r="IP128" s="20"/>
      <c r="IQ128" s="20"/>
      <c r="IR128" s="20"/>
      <c r="IS128" s="20"/>
      <c r="IT128" s="20"/>
      <c r="IU128" s="20"/>
    </row>
    <row r="129" spans="1:255" x14ac:dyDescent="0.2">
      <c r="A129" s="64"/>
      <c r="B129" s="63"/>
      <c r="C129" s="63"/>
      <c r="D129" s="63"/>
      <c r="E129" s="63"/>
      <c r="F129" s="63"/>
      <c r="G129" s="63"/>
      <c r="H129" s="177">
        <f>R129</f>
        <v>171.28000000000003</v>
      </c>
      <c r="I129" s="178"/>
      <c r="J129" s="177">
        <f>S129</f>
        <v>2859.17</v>
      </c>
      <c r="K129" s="179"/>
      <c r="O129" s="20"/>
      <c r="P129" s="20"/>
      <c r="Q129" s="20"/>
      <c r="R129" s="20">
        <f>SUM(T124:T128)</f>
        <v>171.28000000000003</v>
      </c>
      <c r="S129" s="20">
        <f>SUM(U124:U128)</f>
        <v>2859.17</v>
      </c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  <c r="GN129" s="20"/>
      <c r="GO129" s="20"/>
      <c r="GP129" s="20"/>
      <c r="GQ129" s="20"/>
      <c r="GR129" s="20"/>
      <c r="GS129" s="20"/>
      <c r="GT129" s="20"/>
      <c r="GU129" s="20"/>
      <c r="GV129" s="20"/>
      <c r="GW129" s="20"/>
      <c r="GX129" s="20"/>
      <c r="GY129" s="20"/>
      <c r="GZ129" s="20"/>
      <c r="HA129" s="20">
        <f>R129</f>
        <v>171.28000000000003</v>
      </c>
      <c r="HB129" s="20"/>
      <c r="HC129" s="20"/>
      <c r="HD129" s="20"/>
      <c r="HE129" s="20"/>
      <c r="HF129" s="20"/>
      <c r="HG129" s="20"/>
      <c r="HH129" s="20"/>
      <c r="HI129" s="20"/>
      <c r="HJ129" s="20"/>
      <c r="HK129" s="20"/>
      <c r="HL129" s="20"/>
      <c r="HM129" s="20"/>
      <c r="HN129" s="20"/>
      <c r="HO129" s="20"/>
      <c r="HP129" s="20"/>
      <c r="HQ129" s="20"/>
      <c r="HR129" s="20"/>
      <c r="HS129" s="20"/>
      <c r="HT129" s="20"/>
      <c r="HU129" s="20"/>
      <c r="HV129" s="20"/>
      <c r="HW129" s="20"/>
      <c r="HX129" s="20"/>
      <c r="HY129" s="20"/>
      <c r="HZ129" s="20"/>
      <c r="IA129" s="20"/>
      <c r="IB129" s="20"/>
      <c r="IC129" s="20"/>
      <c r="ID129" s="20"/>
      <c r="IE129" s="20"/>
      <c r="IF129" s="20"/>
      <c r="IG129" s="20"/>
      <c r="IH129" s="20"/>
      <c r="II129" s="20"/>
      <c r="IJ129" s="20"/>
      <c r="IK129" s="20"/>
      <c r="IL129" s="20"/>
      <c r="IM129" s="20"/>
      <c r="IN129" s="20"/>
      <c r="IO129" s="20"/>
      <c r="IP129" s="20"/>
      <c r="IQ129" s="20"/>
      <c r="IR129" s="20"/>
      <c r="IS129" s="20"/>
      <c r="IT129" s="20"/>
      <c r="IU129" s="20"/>
    </row>
    <row r="130" spans="1:255" x14ac:dyDescent="0.2">
      <c r="A130" s="72">
        <v>12</v>
      </c>
      <c r="B130" s="78" t="s">
        <v>60</v>
      </c>
      <c r="C130" s="73" t="s">
        <v>61</v>
      </c>
      <c r="D130" s="74" t="s">
        <v>63</v>
      </c>
      <c r="E130" s="75">
        <v>1</v>
      </c>
      <c r="F130" s="76">
        <v>5876.67</v>
      </c>
      <c r="G130" s="198"/>
      <c r="H130" s="76">
        <f>Source!AC47</f>
        <v>5876.67</v>
      </c>
      <c r="I130" s="76">
        <f>T130</f>
        <v>5876.67</v>
      </c>
      <c r="J130" s="198">
        <v>7.5</v>
      </c>
      <c r="K130" s="77">
        <f>U130</f>
        <v>44075.03</v>
      </c>
      <c r="O130" s="20"/>
      <c r="P130" s="20"/>
      <c r="Q130" s="20"/>
      <c r="R130" s="20"/>
      <c r="S130" s="20"/>
      <c r="T130" s="20">
        <f>ROUND(Source!AC47*Source!AW47*Source!I47,2)</f>
        <v>5876.67</v>
      </c>
      <c r="U130" s="20">
        <f>Source!P47</f>
        <v>44075.03</v>
      </c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>
        <f>T130</f>
        <v>5876.67</v>
      </c>
      <c r="GK130" s="20"/>
      <c r="GL130" s="20"/>
      <c r="GM130" s="20"/>
      <c r="GN130" s="20">
        <f>T130</f>
        <v>5876.67</v>
      </c>
      <c r="GO130" s="20"/>
      <c r="GP130" s="20">
        <f>T130</f>
        <v>5876.67</v>
      </c>
      <c r="GQ130" s="20">
        <f>T130</f>
        <v>5876.67</v>
      </c>
      <c r="GR130" s="20"/>
      <c r="GS130" s="20">
        <f>T130</f>
        <v>5876.67</v>
      </c>
      <c r="GT130" s="20"/>
      <c r="GU130" s="20"/>
      <c r="GV130" s="20"/>
      <c r="GW130" s="20">
        <f>ROUND(Source!AG47*Source!I47,2)</f>
        <v>0</v>
      </c>
      <c r="GX130" s="20">
        <f>ROUND(Source!AJ47*Source!I47,2)</f>
        <v>0</v>
      </c>
      <c r="GY130" s="20"/>
      <c r="GZ130" s="20"/>
      <c r="HA130" s="20"/>
      <c r="HB130" s="20">
        <f>T130</f>
        <v>5876.67</v>
      </c>
      <c r="HC130" s="20"/>
      <c r="HD130" s="20"/>
      <c r="HE130" s="20"/>
      <c r="HF130" s="20"/>
      <c r="HG130" s="20"/>
      <c r="HH130" s="20"/>
      <c r="HI130" s="20"/>
      <c r="HJ130" s="20"/>
      <c r="HK130" s="20"/>
      <c r="HL130" s="20"/>
      <c r="HM130" s="20"/>
      <c r="HN130" s="20"/>
      <c r="HO130" s="20"/>
      <c r="HP130" s="20"/>
      <c r="HQ130" s="20"/>
      <c r="HR130" s="20"/>
      <c r="HS130" s="20"/>
      <c r="HT130" s="20"/>
      <c r="HU130" s="20"/>
      <c r="HV130" s="20"/>
      <c r="HW130" s="20"/>
      <c r="HX130" s="20"/>
      <c r="HY130" s="20"/>
      <c r="HZ130" s="20"/>
      <c r="IA130" s="20"/>
      <c r="IB130" s="20"/>
      <c r="IC130" s="20"/>
      <c r="ID130" s="20"/>
      <c r="IE130" s="20"/>
      <c r="IF130" s="20"/>
      <c r="IG130" s="20"/>
      <c r="IH130" s="20"/>
      <c r="II130" s="20"/>
      <c r="IJ130" s="20"/>
      <c r="IK130" s="20"/>
      <c r="IL130" s="20"/>
      <c r="IM130" s="20"/>
      <c r="IN130" s="20"/>
      <c r="IO130" s="20"/>
      <c r="IP130" s="20"/>
      <c r="IQ130" s="20"/>
      <c r="IR130" s="20"/>
      <c r="IS130" s="20"/>
      <c r="IT130" s="20"/>
      <c r="IU130" s="20"/>
    </row>
    <row r="131" spans="1:255" ht="13.5" thickBot="1" x14ac:dyDescent="0.25">
      <c r="A131" s="199"/>
      <c r="B131" s="200" t="s">
        <v>341</v>
      </c>
      <c r="C131" s="200" t="s">
        <v>342</v>
      </c>
      <c r="D131" s="201"/>
      <c r="E131" s="201"/>
      <c r="F131" s="201"/>
      <c r="G131" s="201"/>
      <c r="H131" s="201"/>
      <c r="I131" s="201"/>
      <c r="J131" s="201"/>
      <c r="K131" s="202"/>
    </row>
    <row r="132" spans="1:255" x14ac:dyDescent="0.2">
      <c r="A132" s="64"/>
      <c r="B132" s="63"/>
      <c r="C132" s="63"/>
      <c r="D132" s="63"/>
      <c r="E132" s="63"/>
      <c r="F132" s="63"/>
      <c r="G132" s="63"/>
      <c r="H132" s="177">
        <f>R132</f>
        <v>5876.67</v>
      </c>
      <c r="I132" s="178"/>
      <c r="J132" s="177">
        <f>S132</f>
        <v>44075.03</v>
      </c>
      <c r="K132" s="179"/>
      <c r="O132" s="20"/>
      <c r="P132" s="20"/>
      <c r="Q132" s="20"/>
      <c r="R132" s="20">
        <f>SUM(T130:T131)</f>
        <v>5876.67</v>
      </c>
      <c r="S132" s="20">
        <f>SUM(U130:U131)</f>
        <v>44075.03</v>
      </c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  <c r="GN132" s="20"/>
      <c r="GO132" s="20"/>
      <c r="GP132" s="20"/>
      <c r="GQ132" s="20"/>
      <c r="GR132" s="20"/>
      <c r="GS132" s="20"/>
      <c r="GT132" s="20"/>
      <c r="GU132" s="20"/>
      <c r="GV132" s="20"/>
      <c r="GW132" s="20"/>
      <c r="GX132" s="20"/>
      <c r="GY132" s="20"/>
      <c r="GZ132" s="20"/>
      <c r="HA132" s="20">
        <f>R132</f>
        <v>5876.67</v>
      </c>
      <c r="HB132" s="20"/>
      <c r="HC132" s="20"/>
      <c r="HD132" s="20"/>
      <c r="HE132" s="20"/>
      <c r="HF132" s="20"/>
      <c r="HG132" s="20"/>
      <c r="HH132" s="20"/>
      <c r="HI132" s="20"/>
      <c r="HJ132" s="20"/>
      <c r="HK132" s="20"/>
      <c r="HL132" s="20"/>
      <c r="HM132" s="20"/>
      <c r="HN132" s="20"/>
      <c r="HO132" s="20"/>
      <c r="HP132" s="20"/>
      <c r="HQ132" s="20"/>
      <c r="HR132" s="20"/>
      <c r="HS132" s="20"/>
      <c r="HT132" s="20"/>
      <c r="HU132" s="20"/>
      <c r="HV132" s="20"/>
      <c r="HW132" s="20"/>
      <c r="HX132" s="20"/>
      <c r="HY132" s="20"/>
      <c r="HZ132" s="20"/>
      <c r="IA132" s="20"/>
      <c r="IB132" s="20"/>
      <c r="IC132" s="20"/>
      <c r="ID132" s="20"/>
      <c r="IE132" s="20"/>
      <c r="IF132" s="20"/>
      <c r="IG132" s="20"/>
      <c r="IH132" s="20"/>
      <c r="II132" s="20"/>
      <c r="IJ132" s="20"/>
      <c r="IK132" s="20"/>
      <c r="IL132" s="20"/>
      <c r="IM132" s="20"/>
      <c r="IN132" s="20"/>
      <c r="IO132" s="20"/>
      <c r="IP132" s="20"/>
      <c r="IQ132" s="20"/>
      <c r="IR132" s="20"/>
      <c r="IS132" s="20"/>
      <c r="IT132" s="20"/>
      <c r="IU132" s="20"/>
    </row>
    <row r="133" spans="1:255" x14ac:dyDescent="0.2">
      <c r="A133" s="72">
        <v>13</v>
      </c>
      <c r="B133" s="78" t="s">
        <v>60</v>
      </c>
      <c r="C133" s="73" t="s">
        <v>69</v>
      </c>
      <c r="D133" s="74" t="s">
        <v>70</v>
      </c>
      <c r="E133" s="75">
        <v>50</v>
      </c>
      <c r="F133" s="76">
        <v>7.89</v>
      </c>
      <c r="G133" s="198"/>
      <c r="H133" s="76">
        <f>Source!AC49</f>
        <v>7.89</v>
      </c>
      <c r="I133" s="76">
        <f>T133</f>
        <v>394.5</v>
      </c>
      <c r="J133" s="198">
        <v>7.5</v>
      </c>
      <c r="K133" s="77">
        <f>U133</f>
        <v>2958.75</v>
      </c>
      <c r="O133" s="20"/>
      <c r="P133" s="20"/>
      <c r="Q133" s="20"/>
      <c r="R133" s="20"/>
      <c r="S133" s="20"/>
      <c r="T133" s="20">
        <f>ROUND(Source!AC49*Source!AW49*Source!I49,2)</f>
        <v>394.5</v>
      </c>
      <c r="U133" s="20">
        <f>Source!P49</f>
        <v>2958.75</v>
      </c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>
        <f>T133</f>
        <v>394.5</v>
      </c>
      <c r="GK133" s="20"/>
      <c r="GL133" s="20"/>
      <c r="GM133" s="20"/>
      <c r="GN133" s="20">
        <f>T133</f>
        <v>394.5</v>
      </c>
      <c r="GO133" s="20"/>
      <c r="GP133" s="20">
        <f>T133</f>
        <v>394.5</v>
      </c>
      <c r="GQ133" s="20">
        <f>T133</f>
        <v>394.5</v>
      </c>
      <c r="GR133" s="20"/>
      <c r="GS133" s="20">
        <f>T133</f>
        <v>394.5</v>
      </c>
      <c r="GT133" s="20"/>
      <c r="GU133" s="20"/>
      <c r="GV133" s="20"/>
      <c r="GW133" s="20">
        <f>ROUND(Source!AG49*Source!I49,2)</f>
        <v>0</v>
      </c>
      <c r="GX133" s="20">
        <f>ROUND(Source!AJ49*Source!I49,2)</f>
        <v>0</v>
      </c>
      <c r="GY133" s="20"/>
      <c r="GZ133" s="20"/>
      <c r="HA133" s="20"/>
      <c r="HB133" s="20">
        <f>T133</f>
        <v>394.5</v>
      </c>
      <c r="HC133" s="20"/>
      <c r="HD133" s="20"/>
      <c r="HE133" s="20"/>
      <c r="HF133" s="20"/>
      <c r="HG133" s="20"/>
      <c r="HH133" s="20"/>
      <c r="HI133" s="20"/>
      <c r="HJ133" s="20"/>
      <c r="HK133" s="20"/>
      <c r="HL133" s="20"/>
      <c r="HM133" s="20"/>
      <c r="HN133" s="20"/>
      <c r="HO133" s="20"/>
      <c r="HP133" s="20"/>
      <c r="HQ133" s="20"/>
      <c r="HR133" s="20"/>
      <c r="HS133" s="20"/>
      <c r="HT133" s="20"/>
      <c r="HU133" s="20"/>
      <c r="HV133" s="20"/>
      <c r="HW133" s="20"/>
      <c r="HX133" s="20"/>
      <c r="HY133" s="20"/>
      <c r="HZ133" s="20"/>
      <c r="IA133" s="20"/>
      <c r="IB133" s="20"/>
      <c r="IC133" s="20"/>
      <c r="ID133" s="20"/>
      <c r="IE133" s="20"/>
      <c r="IF133" s="20"/>
      <c r="IG133" s="20"/>
      <c r="IH133" s="20"/>
      <c r="II133" s="20"/>
      <c r="IJ133" s="20"/>
      <c r="IK133" s="20"/>
      <c r="IL133" s="20"/>
      <c r="IM133" s="20"/>
      <c r="IN133" s="20"/>
      <c r="IO133" s="20"/>
      <c r="IP133" s="20"/>
      <c r="IQ133" s="20"/>
      <c r="IR133" s="20"/>
      <c r="IS133" s="20"/>
      <c r="IT133" s="20"/>
      <c r="IU133" s="20"/>
    </row>
    <row r="134" spans="1:255" ht="13.5" thickBot="1" x14ac:dyDescent="0.25">
      <c r="A134" s="199"/>
      <c r="B134" s="200" t="s">
        <v>341</v>
      </c>
      <c r="C134" s="200" t="s">
        <v>343</v>
      </c>
      <c r="D134" s="201"/>
      <c r="E134" s="201"/>
      <c r="F134" s="201"/>
      <c r="G134" s="201"/>
      <c r="H134" s="201"/>
      <c r="I134" s="201"/>
      <c r="J134" s="201"/>
      <c r="K134" s="202"/>
    </row>
    <row r="135" spans="1:255" x14ac:dyDescent="0.2">
      <c r="A135" s="64"/>
      <c r="B135" s="63"/>
      <c r="C135" s="63"/>
      <c r="D135" s="63"/>
      <c r="E135" s="63"/>
      <c r="F135" s="63"/>
      <c r="G135" s="63"/>
      <c r="H135" s="177">
        <f>R135</f>
        <v>394.5</v>
      </c>
      <c r="I135" s="178"/>
      <c r="J135" s="177">
        <f>S135</f>
        <v>2958.75</v>
      </c>
      <c r="K135" s="179"/>
      <c r="O135" s="20"/>
      <c r="P135" s="20"/>
      <c r="Q135" s="20"/>
      <c r="R135" s="20">
        <f>SUM(T133:T134)</f>
        <v>394.5</v>
      </c>
      <c r="S135" s="20">
        <f>SUM(U133:U134)</f>
        <v>2958.75</v>
      </c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  <c r="GN135" s="20"/>
      <c r="GO135" s="20"/>
      <c r="GP135" s="20"/>
      <c r="GQ135" s="20"/>
      <c r="GR135" s="20"/>
      <c r="GS135" s="20"/>
      <c r="GT135" s="20"/>
      <c r="GU135" s="20"/>
      <c r="GV135" s="20"/>
      <c r="GW135" s="20"/>
      <c r="GX135" s="20"/>
      <c r="GY135" s="20"/>
      <c r="GZ135" s="20"/>
      <c r="HA135" s="20">
        <f>R135</f>
        <v>394.5</v>
      </c>
      <c r="HB135" s="20"/>
      <c r="HC135" s="20"/>
      <c r="HD135" s="20"/>
      <c r="HE135" s="20"/>
      <c r="HF135" s="20"/>
      <c r="HG135" s="20"/>
      <c r="HH135" s="20"/>
      <c r="HI135" s="20"/>
      <c r="HJ135" s="20"/>
      <c r="HK135" s="20"/>
      <c r="HL135" s="20"/>
      <c r="HM135" s="20"/>
      <c r="HN135" s="20"/>
      <c r="HO135" s="20"/>
      <c r="HP135" s="20"/>
      <c r="HQ135" s="20"/>
      <c r="HR135" s="20"/>
      <c r="HS135" s="20"/>
      <c r="HT135" s="20"/>
      <c r="HU135" s="20"/>
      <c r="HV135" s="20"/>
      <c r="HW135" s="20"/>
      <c r="HX135" s="20"/>
      <c r="HY135" s="20"/>
      <c r="HZ135" s="20"/>
      <c r="IA135" s="20"/>
      <c r="IB135" s="20"/>
      <c r="IC135" s="20"/>
      <c r="ID135" s="20"/>
      <c r="IE135" s="20"/>
      <c r="IF135" s="20"/>
      <c r="IG135" s="20"/>
      <c r="IH135" s="20"/>
      <c r="II135" s="20"/>
      <c r="IJ135" s="20"/>
      <c r="IK135" s="20"/>
      <c r="IL135" s="20"/>
      <c r="IM135" s="20"/>
      <c r="IN135" s="20"/>
      <c r="IO135" s="20"/>
      <c r="IP135" s="20"/>
      <c r="IQ135" s="20"/>
      <c r="IR135" s="20"/>
      <c r="IS135" s="20"/>
      <c r="IT135" s="20"/>
      <c r="IU135" s="20"/>
    </row>
    <row r="136" spans="1:255" x14ac:dyDescent="0.2">
      <c r="A136" s="72">
        <v>14</v>
      </c>
      <c r="B136" s="78" t="s">
        <v>60</v>
      </c>
      <c r="C136" s="73" t="s">
        <v>73</v>
      </c>
      <c r="D136" s="74" t="s">
        <v>70</v>
      </c>
      <c r="E136" s="75">
        <v>8</v>
      </c>
      <c r="F136" s="76">
        <v>5.84</v>
      </c>
      <c r="G136" s="198"/>
      <c r="H136" s="76">
        <f>Source!AC51</f>
        <v>5.84</v>
      </c>
      <c r="I136" s="76">
        <f>T136</f>
        <v>46.72</v>
      </c>
      <c r="J136" s="198">
        <v>7.5</v>
      </c>
      <c r="K136" s="77">
        <f>U136</f>
        <v>350.4</v>
      </c>
      <c r="O136" s="20"/>
      <c r="P136" s="20"/>
      <c r="Q136" s="20"/>
      <c r="R136" s="20"/>
      <c r="S136" s="20"/>
      <c r="T136" s="20">
        <f>ROUND(Source!AC51*Source!AW51*Source!I51,2)</f>
        <v>46.72</v>
      </c>
      <c r="U136" s="20">
        <f>Source!P51</f>
        <v>350.4</v>
      </c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>
        <f>T136</f>
        <v>46.72</v>
      </c>
      <c r="GK136" s="20"/>
      <c r="GL136" s="20"/>
      <c r="GM136" s="20"/>
      <c r="GN136" s="20">
        <f>T136</f>
        <v>46.72</v>
      </c>
      <c r="GO136" s="20"/>
      <c r="GP136" s="20">
        <f>T136</f>
        <v>46.72</v>
      </c>
      <c r="GQ136" s="20">
        <f>T136</f>
        <v>46.72</v>
      </c>
      <c r="GR136" s="20"/>
      <c r="GS136" s="20">
        <f>T136</f>
        <v>46.72</v>
      </c>
      <c r="GT136" s="20"/>
      <c r="GU136" s="20"/>
      <c r="GV136" s="20"/>
      <c r="GW136" s="20">
        <f>ROUND(Source!AG51*Source!I51,2)</f>
        <v>0</v>
      </c>
      <c r="GX136" s="20">
        <f>ROUND(Source!AJ51*Source!I51,2)</f>
        <v>0</v>
      </c>
      <c r="GY136" s="20"/>
      <c r="GZ136" s="20"/>
      <c r="HA136" s="20"/>
      <c r="HB136" s="20">
        <f>T136</f>
        <v>46.72</v>
      </c>
      <c r="HC136" s="20"/>
      <c r="HD136" s="20"/>
      <c r="HE136" s="20"/>
      <c r="HF136" s="20"/>
      <c r="HG136" s="20"/>
      <c r="HH136" s="20"/>
      <c r="HI136" s="20"/>
      <c r="HJ136" s="20"/>
      <c r="HK136" s="20"/>
      <c r="HL136" s="20"/>
      <c r="HM136" s="20"/>
      <c r="HN136" s="20"/>
      <c r="HO136" s="20"/>
      <c r="HP136" s="20"/>
      <c r="HQ136" s="20"/>
      <c r="HR136" s="20"/>
      <c r="HS136" s="20"/>
      <c r="HT136" s="20"/>
      <c r="HU136" s="20"/>
      <c r="HV136" s="20"/>
      <c r="HW136" s="20"/>
      <c r="HX136" s="20"/>
      <c r="HY136" s="20"/>
      <c r="HZ136" s="20"/>
      <c r="IA136" s="20"/>
      <c r="IB136" s="20"/>
      <c r="IC136" s="20"/>
      <c r="ID136" s="20"/>
      <c r="IE136" s="20"/>
      <c r="IF136" s="20"/>
      <c r="IG136" s="20"/>
      <c r="IH136" s="20"/>
      <c r="II136" s="20"/>
      <c r="IJ136" s="20"/>
      <c r="IK136" s="20"/>
      <c r="IL136" s="20"/>
      <c r="IM136" s="20"/>
      <c r="IN136" s="20"/>
      <c r="IO136" s="20"/>
      <c r="IP136" s="20"/>
      <c r="IQ136" s="20"/>
      <c r="IR136" s="20"/>
      <c r="IS136" s="20"/>
      <c r="IT136" s="20"/>
      <c r="IU136" s="20"/>
    </row>
    <row r="137" spans="1:255" ht="13.5" thickBot="1" x14ac:dyDescent="0.25">
      <c r="A137" s="199"/>
      <c r="B137" s="200" t="s">
        <v>341</v>
      </c>
      <c r="C137" s="200" t="s">
        <v>344</v>
      </c>
      <c r="D137" s="201"/>
      <c r="E137" s="201"/>
      <c r="F137" s="201"/>
      <c r="G137" s="201"/>
      <c r="H137" s="201"/>
      <c r="I137" s="201"/>
      <c r="J137" s="201"/>
      <c r="K137" s="202"/>
    </row>
    <row r="138" spans="1:255" x14ac:dyDescent="0.2">
      <c r="A138" s="64"/>
      <c r="B138" s="63"/>
      <c r="C138" s="63"/>
      <c r="D138" s="63"/>
      <c r="E138" s="63"/>
      <c r="F138" s="63"/>
      <c r="G138" s="63"/>
      <c r="H138" s="177">
        <f>R138</f>
        <v>46.72</v>
      </c>
      <c r="I138" s="178"/>
      <c r="J138" s="177">
        <f>S138</f>
        <v>350.4</v>
      </c>
      <c r="K138" s="179"/>
      <c r="O138" s="20"/>
      <c r="P138" s="20"/>
      <c r="Q138" s="20"/>
      <c r="R138" s="20">
        <f>SUM(T136:T137)</f>
        <v>46.72</v>
      </c>
      <c r="S138" s="20">
        <f>SUM(U136:U137)</f>
        <v>350.4</v>
      </c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  <c r="GN138" s="20"/>
      <c r="GO138" s="20"/>
      <c r="GP138" s="20"/>
      <c r="GQ138" s="20"/>
      <c r="GR138" s="20"/>
      <c r="GS138" s="20"/>
      <c r="GT138" s="20"/>
      <c r="GU138" s="20"/>
      <c r="GV138" s="20"/>
      <c r="GW138" s="20"/>
      <c r="GX138" s="20"/>
      <c r="GY138" s="20"/>
      <c r="GZ138" s="20"/>
      <c r="HA138" s="20">
        <f>R138</f>
        <v>46.72</v>
      </c>
      <c r="HB138" s="20"/>
      <c r="HC138" s="20"/>
      <c r="HD138" s="20"/>
      <c r="HE138" s="20"/>
      <c r="HF138" s="20"/>
      <c r="HG138" s="20"/>
      <c r="HH138" s="20"/>
      <c r="HI138" s="20"/>
      <c r="HJ138" s="20"/>
      <c r="HK138" s="20"/>
      <c r="HL138" s="20"/>
      <c r="HM138" s="20"/>
      <c r="HN138" s="20"/>
      <c r="HO138" s="20"/>
      <c r="HP138" s="20"/>
      <c r="HQ138" s="20"/>
      <c r="HR138" s="20"/>
      <c r="HS138" s="20"/>
      <c r="HT138" s="20"/>
      <c r="HU138" s="20"/>
      <c r="HV138" s="20"/>
      <c r="HW138" s="20"/>
      <c r="HX138" s="20"/>
      <c r="HY138" s="20"/>
      <c r="HZ138" s="20"/>
      <c r="IA138" s="20"/>
      <c r="IB138" s="20"/>
      <c r="IC138" s="20"/>
      <c r="ID138" s="20"/>
      <c r="IE138" s="20"/>
      <c r="IF138" s="20"/>
      <c r="IG138" s="20"/>
      <c r="IH138" s="20"/>
      <c r="II138" s="20"/>
      <c r="IJ138" s="20"/>
      <c r="IK138" s="20"/>
      <c r="IL138" s="20"/>
      <c r="IM138" s="20"/>
      <c r="IN138" s="20"/>
      <c r="IO138" s="20"/>
      <c r="IP138" s="20"/>
      <c r="IQ138" s="20"/>
      <c r="IR138" s="20"/>
      <c r="IS138" s="20"/>
      <c r="IT138" s="20"/>
      <c r="IU138" s="20"/>
    </row>
    <row r="139" spans="1:255" x14ac:dyDescent="0.2">
      <c r="A139" s="72">
        <v>15</v>
      </c>
      <c r="B139" s="78" t="s">
        <v>60</v>
      </c>
      <c r="C139" s="73" t="s">
        <v>76</v>
      </c>
      <c r="D139" s="74" t="s">
        <v>70</v>
      </c>
      <c r="E139" s="75">
        <v>5.5</v>
      </c>
      <c r="F139" s="76">
        <v>61.02</v>
      </c>
      <c r="G139" s="198"/>
      <c r="H139" s="76">
        <f>Source!AC53</f>
        <v>61.02</v>
      </c>
      <c r="I139" s="76">
        <f>T139</f>
        <v>335.61</v>
      </c>
      <c r="J139" s="198">
        <v>7.5</v>
      </c>
      <c r="K139" s="77">
        <f>U139</f>
        <v>2517.08</v>
      </c>
      <c r="O139" s="20"/>
      <c r="P139" s="20"/>
      <c r="Q139" s="20"/>
      <c r="R139" s="20"/>
      <c r="S139" s="20"/>
      <c r="T139" s="20">
        <f>ROUND(Source!AC53*Source!AW53*Source!I53,2)</f>
        <v>335.61</v>
      </c>
      <c r="U139" s="20">
        <f>Source!P53</f>
        <v>2517.08</v>
      </c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>
        <f>T139</f>
        <v>335.61</v>
      </c>
      <c r="GK139" s="20"/>
      <c r="GL139" s="20"/>
      <c r="GM139" s="20"/>
      <c r="GN139" s="20">
        <f>T139</f>
        <v>335.61</v>
      </c>
      <c r="GO139" s="20"/>
      <c r="GP139" s="20">
        <f>T139</f>
        <v>335.61</v>
      </c>
      <c r="GQ139" s="20">
        <f>T139</f>
        <v>335.61</v>
      </c>
      <c r="GR139" s="20"/>
      <c r="GS139" s="20">
        <f>T139</f>
        <v>335.61</v>
      </c>
      <c r="GT139" s="20"/>
      <c r="GU139" s="20"/>
      <c r="GV139" s="20"/>
      <c r="GW139" s="20">
        <f>ROUND(Source!AG53*Source!I53,2)</f>
        <v>0</v>
      </c>
      <c r="GX139" s="20">
        <f>ROUND(Source!AJ53*Source!I53,2)</f>
        <v>0</v>
      </c>
      <c r="GY139" s="20"/>
      <c r="GZ139" s="20"/>
      <c r="HA139" s="20"/>
      <c r="HB139" s="20">
        <f>T139</f>
        <v>335.61</v>
      </c>
      <c r="HC139" s="20"/>
      <c r="HD139" s="20"/>
      <c r="HE139" s="20"/>
      <c r="HF139" s="20"/>
      <c r="HG139" s="20"/>
      <c r="HH139" s="20"/>
      <c r="HI139" s="20"/>
      <c r="HJ139" s="20"/>
      <c r="HK139" s="20"/>
      <c r="HL139" s="20"/>
      <c r="HM139" s="20"/>
      <c r="HN139" s="20"/>
      <c r="HO139" s="20"/>
      <c r="HP139" s="20"/>
      <c r="HQ139" s="20"/>
      <c r="HR139" s="20"/>
      <c r="HS139" s="20"/>
      <c r="HT139" s="20"/>
      <c r="HU139" s="20"/>
      <c r="HV139" s="20"/>
      <c r="HW139" s="20"/>
      <c r="HX139" s="20"/>
      <c r="HY139" s="20"/>
      <c r="HZ139" s="20"/>
      <c r="IA139" s="20"/>
      <c r="IB139" s="20"/>
      <c r="IC139" s="20"/>
      <c r="ID139" s="20"/>
      <c r="IE139" s="20"/>
      <c r="IF139" s="20"/>
      <c r="IG139" s="20"/>
      <c r="IH139" s="20"/>
      <c r="II139" s="20"/>
      <c r="IJ139" s="20"/>
      <c r="IK139" s="20"/>
      <c r="IL139" s="20"/>
      <c r="IM139" s="20"/>
      <c r="IN139" s="20"/>
      <c r="IO139" s="20"/>
      <c r="IP139" s="20"/>
      <c r="IQ139" s="20"/>
      <c r="IR139" s="20"/>
      <c r="IS139" s="20"/>
      <c r="IT139" s="20"/>
      <c r="IU139" s="20"/>
    </row>
    <row r="140" spans="1:255" ht="13.5" thickBot="1" x14ac:dyDescent="0.25">
      <c r="A140" s="199"/>
      <c r="B140" s="200" t="s">
        <v>341</v>
      </c>
      <c r="C140" s="200" t="s">
        <v>345</v>
      </c>
      <c r="D140" s="201"/>
      <c r="E140" s="201"/>
      <c r="F140" s="201"/>
      <c r="G140" s="201"/>
      <c r="H140" s="201"/>
      <c r="I140" s="201"/>
      <c r="J140" s="201"/>
      <c r="K140" s="202"/>
    </row>
    <row r="141" spans="1:255" x14ac:dyDescent="0.2">
      <c r="A141" s="64"/>
      <c r="B141" s="63"/>
      <c r="C141" s="63"/>
      <c r="D141" s="63"/>
      <c r="E141" s="63"/>
      <c r="F141" s="63"/>
      <c r="G141" s="63"/>
      <c r="H141" s="177">
        <f>R141</f>
        <v>335.61</v>
      </c>
      <c r="I141" s="178"/>
      <c r="J141" s="177">
        <f>S141</f>
        <v>2517.08</v>
      </c>
      <c r="K141" s="179"/>
      <c r="O141" s="20"/>
      <c r="P141" s="20"/>
      <c r="Q141" s="20"/>
      <c r="R141" s="20">
        <f>SUM(T139:T140)</f>
        <v>335.61</v>
      </c>
      <c r="S141" s="20">
        <f>SUM(U139:U140)</f>
        <v>2517.08</v>
      </c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  <c r="GX141" s="20"/>
      <c r="GY141" s="20"/>
      <c r="GZ141" s="20"/>
      <c r="HA141" s="20">
        <f>R141</f>
        <v>335.61</v>
      </c>
      <c r="HB141" s="20"/>
      <c r="HC141" s="20"/>
      <c r="HD141" s="20"/>
      <c r="HE141" s="20"/>
      <c r="HF141" s="20"/>
      <c r="HG141" s="20"/>
      <c r="HH141" s="20"/>
      <c r="HI141" s="20"/>
      <c r="HJ141" s="20"/>
      <c r="HK141" s="20"/>
      <c r="HL141" s="20"/>
      <c r="HM141" s="20"/>
      <c r="HN141" s="20"/>
      <c r="HO141" s="20"/>
      <c r="HP141" s="20"/>
      <c r="HQ141" s="20"/>
      <c r="HR141" s="20"/>
      <c r="HS141" s="20"/>
      <c r="HT141" s="20"/>
      <c r="HU141" s="20"/>
      <c r="HV141" s="20"/>
      <c r="HW141" s="20"/>
      <c r="HX141" s="20"/>
      <c r="HY141" s="20"/>
      <c r="HZ141" s="20"/>
      <c r="IA141" s="20"/>
      <c r="IB141" s="20"/>
      <c r="IC141" s="20"/>
      <c r="ID141" s="20"/>
      <c r="IE141" s="20"/>
      <c r="IF141" s="20"/>
      <c r="IG141" s="20"/>
      <c r="IH141" s="20"/>
      <c r="II141" s="20"/>
      <c r="IJ141" s="20"/>
      <c r="IK141" s="20"/>
      <c r="IL141" s="20"/>
      <c r="IM141" s="20"/>
      <c r="IN141" s="20"/>
      <c r="IO141" s="20"/>
      <c r="IP141" s="20"/>
      <c r="IQ141" s="20"/>
      <c r="IR141" s="20"/>
      <c r="IS141" s="20"/>
      <c r="IT141" s="20"/>
      <c r="IU141" s="20"/>
    </row>
    <row r="142" spans="1:255" ht="24" x14ac:dyDescent="0.2">
      <c r="A142" s="72">
        <v>16</v>
      </c>
      <c r="B142" s="78" t="s">
        <v>60</v>
      </c>
      <c r="C142" s="73" t="s">
        <v>79</v>
      </c>
      <c r="D142" s="74" t="s">
        <v>63</v>
      </c>
      <c r="E142" s="75">
        <v>1</v>
      </c>
      <c r="F142" s="76">
        <v>3400</v>
      </c>
      <c r="G142" s="198"/>
      <c r="H142" s="76">
        <f>Source!AC55</f>
        <v>3400</v>
      </c>
      <c r="I142" s="76">
        <f>T142</f>
        <v>3400</v>
      </c>
      <c r="J142" s="198">
        <v>7.5</v>
      </c>
      <c r="K142" s="77">
        <f>U142</f>
        <v>25500</v>
      </c>
      <c r="O142" s="20"/>
      <c r="P142" s="20"/>
      <c r="Q142" s="20"/>
      <c r="R142" s="20"/>
      <c r="S142" s="20"/>
      <c r="T142" s="20">
        <f>ROUND(Source!AC55*Source!AW55*Source!I55,2)</f>
        <v>3400</v>
      </c>
      <c r="U142" s="20">
        <f>Source!P55</f>
        <v>25500</v>
      </c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>
        <f>T142</f>
        <v>3400</v>
      </c>
      <c r="GK142" s="20"/>
      <c r="GL142" s="20"/>
      <c r="GM142" s="20"/>
      <c r="GN142" s="20">
        <f>T142</f>
        <v>3400</v>
      </c>
      <c r="GO142" s="20"/>
      <c r="GP142" s="20">
        <f>T142</f>
        <v>3400</v>
      </c>
      <c r="GQ142" s="20">
        <f>T142</f>
        <v>3400</v>
      </c>
      <c r="GR142" s="20"/>
      <c r="GS142" s="20">
        <f>T142</f>
        <v>3400</v>
      </c>
      <c r="GT142" s="20"/>
      <c r="GU142" s="20"/>
      <c r="GV142" s="20"/>
      <c r="GW142" s="20">
        <f>ROUND(Source!AG55*Source!I55,2)</f>
        <v>0</v>
      </c>
      <c r="GX142" s="20">
        <f>ROUND(Source!AJ55*Source!I55,2)</f>
        <v>0</v>
      </c>
      <c r="GY142" s="20"/>
      <c r="GZ142" s="20"/>
      <c r="HA142" s="20"/>
      <c r="HB142" s="20">
        <f>T142</f>
        <v>3400</v>
      </c>
      <c r="HC142" s="20"/>
      <c r="HD142" s="20"/>
      <c r="HE142" s="20"/>
      <c r="HF142" s="20"/>
      <c r="HG142" s="20"/>
      <c r="HH142" s="20"/>
      <c r="HI142" s="20"/>
      <c r="HJ142" s="20"/>
      <c r="HK142" s="20"/>
      <c r="HL142" s="20"/>
      <c r="HM142" s="20"/>
      <c r="HN142" s="20"/>
      <c r="HO142" s="20"/>
      <c r="HP142" s="20"/>
      <c r="HQ142" s="20"/>
      <c r="HR142" s="20"/>
      <c r="HS142" s="20"/>
      <c r="HT142" s="20"/>
      <c r="HU142" s="20"/>
      <c r="HV142" s="20"/>
      <c r="HW142" s="20"/>
      <c r="HX142" s="20"/>
      <c r="HY142" s="20"/>
      <c r="HZ142" s="20"/>
      <c r="IA142" s="20"/>
      <c r="IB142" s="20"/>
      <c r="IC142" s="20"/>
      <c r="ID142" s="20"/>
      <c r="IE142" s="20"/>
      <c r="IF142" s="20"/>
      <c r="IG142" s="20"/>
      <c r="IH142" s="20"/>
      <c r="II142" s="20"/>
      <c r="IJ142" s="20"/>
      <c r="IK142" s="20"/>
      <c r="IL142" s="20"/>
      <c r="IM142" s="20"/>
      <c r="IN142" s="20"/>
      <c r="IO142" s="20"/>
      <c r="IP142" s="20"/>
      <c r="IQ142" s="20"/>
      <c r="IR142" s="20"/>
      <c r="IS142" s="20"/>
      <c r="IT142" s="20"/>
      <c r="IU142" s="20"/>
    </row>
    <row r="143" spans="1:255" ht="13.5" thickBot="1" x14ac:dyDescent="0.25">
      <c r="A143" s="199"/>
      <c r="B143" s="200" t="s">
        <v>341</v>
      </c>
      <c r="C143" s="200" t="s">
        <v>346</v>
      </c>
      <c r="D143" s="201"/>
      <c r="E143" s="201"/>
      <c r="F143" s="201"/>
      <c r="G143" s="201"/>
      <c r="H143" s="201"/>
      <c r="I143" s="201"/>
      <c r="J143" s="201"/>
      <c r="K143" s="202"/>
    </row>
    <row r="144" spans="1:255" ht="13.5" thickBot="1" x14ac:dyDescent="0.25">
      <c r="A144" s="64"/>
      <c r="B144" s="63"/>
      <c r="C144" s="63"/>
      <c r="D144" s="63"/>
      <c r="E144" s="63"/>
      <c r="F144" s="63"/>
      <c r="G144" s="63"/>
      <c r="H144" s="177">
        <f>R144</f>
        <v>3400</v>
      </c>
      <c r="I144" s="178"/>
      <c r="J144" s="177">
        <f>S144</f>
        <v>25500</v>
      </c>
      <c r="K144" s="179"/>
      <c r="O144" s="20"/>
      <c r="P144" s="20"/>
      <c r="Q144" s="20"/>
      <c r="R144" s="20">
        <f>SUM(T142:T143)</f>
        <v>3400</v>
      </c>
      <c r="S144" s="20">
        <f>SUM(U142:U143)</f>
        <v>25500</v>
      </c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  <c r="GN144" s="20"/>
      <c r="GO144" s="20"/>
      <c r="GP144" s="20"/>
      <c r="GQ144" s="20"/>
      <c r="GR144" s="20"/>
      <c r="GS144" s="20"/>
      <c r="GT144" s="20"/>
      <c r="GU144" s="20"/>
      <c r="GV144" s="20"/>
      <c r="GW144" s="20"/>
      <c r="GX144" s="20"/>
      <c r="GY144" s="20"/>
      <c r="GZ144" s="20"/>
      <c r="HA144" s="20">
        <f>R144</f>
        <v>3400</v>
      </c>
      <c r="HB144" s="20"/>
      <c r="HC144" s="20"/>
      <c r="HD144" s="20"/>
      <c r="HE144" s="20"/>
      <c r="HF144" s="20"/>
      <c r="HG144" s="20"/>
      <c r="HH144" s="20"/>
      <c r="HI144" s="20"/>
      <c r="HJ144" s="20"/>
      <c r="HK144" s="20"/>
      <c r="HL144" s="20"/>
      <c r="HM144" s="20"/>
      <c r="HN144" s="20"/>
      <c r="HO144" s="20"/>
      <c r="HP144" s="20"/>
      <c r="HQ144" s="20"/>
      <c r="HR144" s="20"/>
      <c r="HS144" s="20"/>
      <c r="HT144" s="20"/>
      <c r="HU144" s="20"/>
      <c r="HV144" s="20"/>
      <c r="HW144" s="20"/>
      <c r="HX144" s="20"/>
      <c r="HY144" s="20"/>
      <c r="HZ144" s="20"/>
      <c r="IA144" s="20"/>
      <c r="IB144" s="20"/>
      <c r="IC144" s="20"/>
      <c r="ID144" s="20"/>
      <c r="IE144" s="20"/>
      <c r="IF144" s="20"/>
      <c r="IG144" s="20"/>
      <c r="IH144" s="20"/>
      <c r="II144" s="20"/>
      <c r="IJ144" s="20"/>
      <c r="IK144" s="20"/>
      <c r="IL144" s="20"/>
      <c r="IM144" s="20"/>
      <c r="IN144" s="20"/>
      <c r="IO144" s="20"/>
      <c r="IP144" s="20"/>
      <c r="IQ144" s="20"/>
      <c r="IR144" s="20"/>
      <c r="IS144" s="20"/>
      <c r="IT144" s="20"/>
      <c r="IU144" s="20"/>
    </row>
    <row r="145" spans="1:255" x14ac:dyDescent="0.2">
      <c r="A145" s="203"/>
      <c r="B145" s="203"/>
      <c r="C145" s="79" t="s">
        <v>347</v>
      </c>
      <c r="D145" s="79"/>
      <c r="E145" s="79"/>
      <c r="F145" s="79"/>
      <c r="G145" s="79"/>
      <c r="H145" s="180">
        <f>FM145</f>
        <v>13288.07</v>
      </c>
      <c r="I145" s="180"/>
      <c r="J145" s="180">
        <f>DP145</f>
        <v>126324.03</v>
      </c>
      <c r="K145" s="180"/>
      <c r="P145" s="20">
        <f>SUM(R46:R144)</f>
        <v>13288.07</v>
      </c>
      <c r="Q145" s="20">
        <f>SUM(S46:S144)</f>
        <v>126324.02999999998</v>
      </c>
      <c r="R145" s="20"/>
      <c r="S145" s="20"/>
      <c r="T145" s="20"/>
      <c r="U145" s="20"/>
      <c r="V145" s="20"/>
      <c r="W145" s="20"/>
      <c r="X145" s="20"/>
      <c r="Y145" s="20">
        <v>513</v>
      </c>
      <c r="Z145" s="20" t="s">
        <v>348</v>
      </c>
      <c r="AA145" s="20"/>
      <c r="AB145" s="20" t="s">
        <v>308</v>
      </c>
      <c r="AC145" s="20" t="str">
        <f>Source!G57</f>
        <v>Новая локальная смета</v>
      </c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>
        <f>Source!DM57</f>
        <v>101.74920000000002</v>
      </c>
      <c r="CX145" s="20">
        <f>Source!DN57</f>
        <v>8.4551999999999996</v>
      </c>
      <c r="CY145" s="20">
        <f>Source!DG57</f>
        <v>101930.82</v>
      </c>
      <c r="CZ145" s="20">
        <f>Source!DK57</f>
        <v>19434.75</v>
      </c>
      <c r="DA145" s="20">
        <f>Source!DI57</f>
        <v>7094.56</v>
      </c>
      <c r="DB145" s="20">
        <f>Source!DJ57</f>
        <v>1521.74</v>
      </c>
      <c r="DC145" s="20">
        <f>Source!DH57</f>
        <v>75401.509999999995</v>
      </c>
      <c r="DD145" s="20">
        <f>Source!EG57</f>
        <v>0</v>
      </c>
      <c r="DE145" s="20">
        <f>Source!EN57</f>
        <v>75401.509999999995</v>
      </c>
      <c r="DF145" s="20">
        <f>Source!EO57</f>
        <v>75401.509999999995</v>
      </c>
      <c r="DG145" s="20">
        <f>Source!EP57</f>
        <v>0</v>
      </c>
      <c r="DH145" s="20">
        <f>Source!EQ57</f>
        <v>75401.509999999995</v>
      </c>
      <c r="DI145" s="20">
        <f>Source!EH57</f>
        <v>0</v>
      </c>
      <c r="DJ145" s="20">
        <f>Source!EI57</f>
        <v>0</v>
      </c>
      <c r="DK145" s="20">
        <f>Source!ER57</f>
        <v>0</v>
      </c>
      <c r="DL145" s="20">
        <f>Source!DL57</f>
        <v>0</v>
      </c>
      <c r="DM145" s="20">
        <f>Source!DO57</f>
        <v>0</v>
      </c>
      <c r="DN145" s="20">
        <f>Source!DP57</f>
        <v>15008.41</v>
      </c>
      <c r="DO145" s="20">
        <f>Source!DQ57</f>
        <v>9384.7999999999993</v>
      </c>
      <c r="DP145" s="20">
        <f>Source!EJ57</f>
        <v>126324.03</v>
      </c>
      <c r="DQ145" s="20">
        <f>Source!EK57</f>
        <v>75401.259999999995</v>
      </c>
      <c r="DR145" s="20">
        <f>Source!EL57</f>
        <v>36780.269999999997</v>
      </c>
      <c r="DS145" s="20">
        <f>Source!EH57</f>
        <v>0</v>
      </c>
      <c r="DT145" s="20">
        <f>Source!EM57</f>
        <v>14142.5</v>
      </c>
      <c r="DU145" s="20">
        <f>Source!EK57+Source!EL57</f>
        <v>112181.53</v>
      </c>
      <c r="DV145" s="20"/>
      <c r="DW145" s="20">
        <f>Source!ES57</f>
        <v>0</v>
      </c>
      <c r="DX145" s="20">
        <f>Source!ET57</f>
        <v>0</v>
      </c>
      <c r="DY145" s="20">
        <f>Source!EU57</f>
        <v>0</v>
      </c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>
        <f>Source!DM57</f>
        <v>101.74920000000002</v>
      </c>
      <c r="EU145" s="20">
        <f>Source!DN57</f>
        <v>8.4551999999999996</v>
      </c>
      <c r="EV145" s="20">
        <f t="shared" ref="EV145:FQ145" si="0">SUM(GJ46:GJ144)</f>
        <v>11683.1</v>
      </c>
      <c r="EW145" s="20">
        <f t="shared" si="0"/>
        <v>1062.01</v>
      </c>
      <c r="EX145" s="20">
        <f t="shared" si="0"/>
        <v>567.56000000000017</v>
      </c>
      <c r="EY145" s="20">
        <f t="shared" si="0"/>
        <v>83.15</v>
      </c>
      <c r="EZ145" s="20">
        <f t="shared" si="0"/>
        <v>10053.529999999999</v>
      </c>
      <c r="FA145" s="20">
        <f t="shared" si="0"/>
        <v>0</v>
      </c>
      <c r="FB145" s="20">
        <f t="shared" si="0"/>
        <v>10053.529999999999</v>
      </c>
      <c r="FC145" s="20">
        <f t="shared" si="0"/>
        <v>10053.529999999999</v>
      </c>
      <c r="FD145" s="20">
        <f t="shared" si="0"/>
        <v>0</v>
      </c>
      <c r="FE145" s="20">
        <f t="shared" si="0"/>
        <v>10053.529999999999</v>
      </c>
      <c r="FF145" s="20">
        <f t="shared" si="0"/>
        <v>0</v>
      </c>
      <c r="FG145" s="20">
        <f t="shared" si="0"/>
        <v>0</v>
      </c>
      <c r="FH145" s="20">
        <f t="shared" si="0"/>
        <v>0</v>
      </c>
      <c r="FI145" s="20">
        <f t="shared" si="0"/>
        <v>0</v>
      </c>
      <c r="FJ145" s="20">
        <f t="shared" si="0"/>
        <v>0</v>
      </c>
      <c r="FK145" s="20">
        <f t="shared" si="0"/>
        <v>963.93000000000006</v>
      </c>
      <c r="FL145" s="20">
        <f t="shared" si="0"/>
        <v>641.04000000000008</v>
      </c>
      <c r="FM145" s="20">
        <f t="shared" si="0"/>
        <v>13288.07</v>
      </c>
      <c r="FN145" s="20">
        <f t="shared" si="0"/>
        <v>10053.5</v>
      </c>
      <c r="FO145" s="20">
        <f t="shared" si="0"/>
        <v>2387.360000000001</v>
      </c>
      <c r="FP145" s="20">
        <f t="shared" si="0"/>
        <v>0</v>
      </c>
      <c r="FQ145" s="20">
        <f t="shared" si="0"/>
        <v>847.20999999999992</v>
      </c>
      <c r="FR145" s="20">
        <f>FN145+FO145</f>
        <v>12440.86</v>
      </c>
      <c r="FS145" s="20">
        <f>SUM(HG46:HG144)</f>
        <v>0</v>
      </c>
      <c r="FT145" s="20">
        <f>SUM(HH46:HH144)</f>
        <v>0</v>
      </c>
      <c r="FU145" s="20">
        <f>SUM(HI46:HI144)</f>
        <v>0</v>
      </c>
      <c r="FV145" s="20">
        <f>SUM(HJ46:HJ144)</f>
        <v>0</v>
      </c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  <c r="GN145" s="20"/>
      <c r="GO145" s="20"/>
      <c r="GP145" s="20"/>
      <c r="GQ145" s="20"/>
      <c r="GR145" s="20"/>
      <c r="GS145" s="20"/>
      <c r="GT145" s="20"/>
      <c r="GU145" s="20"/>
      <c r="GV145" s="20"/>
      <c r="GW145" s="20"/>
      <c r="GX145" s="20"/>
      <c r="GY145" s="20"/>
      <c r="GZ145" s="20"/>
      <c r="HA145" s="20"/>
      <c r="HB145" s="20"/>
      <c r="HC145" s="20"/>
      <c r="HD145" s="20"/>
      <c r="HE145" s="20"/>
      <c r="HF145" s="20"/>
      <c r="HG145" s="20"/>
      <c r="HH145" s="20"/>
      <c r="HI145" s="20"/>
      <c r="HJ145" s="20"/>
      <c r="HK145" s="20"/>
      <c r="HL145" s="20"/>
      <c r="HM145" s="20"/>
      <c r="HN145" s="20"/>
      <c r="HO145" s="20"/>
      <c r="HP145" s="20"/>
      <c r="HQ145" s="20"/>
      <c r="HR145" s="20"/>
      <c r="HS145" s="20"/>
      <c r="HT145" s="20"/>
      <c r="HU145" s="20"/>
      <c r="HV145" s="20"/>
      <c r="HW145" s="20"/>
      <c r="HX145" s="20"/>
      <c r="HY145" s="20"/>
      <c r="HZ145" s="20"/>
      <c r="IA145" s="20"/>
      <c r="IB145" s="20"/>
      <c r="IC145" s="20"/>
      <c r="ID145" s="20"/>
      <c r="IE145" s="20"/>
      <c r="IF145" s="20"/>
      <c r="IG145" s="20"/>
      <c r="IH145" s="20"/>
      <c r="II145" s="20"/>
      <c r="IJ145" s="20"/>
      <c r="IK145" s="20"/>
      <c r="IL145" s="20"/>
      <c r="IM145" s="20"/>
      <c r="IN145" s="20"/>
      <c r="IO145" s="20"/>
      <c r="IP145" s="20"/>
      <c r="IQ145" s="20"/>
      <c r="IR145" s="20"/>
      <c r="IS145" s="20"/>
      <c r="IT145" s="20"/>
      <c r="IU145" s="20"/>
    </row>
    <row r="146" spans="1:255" x14ac:dyDescent="0.2">
      <c r="H146" s="204"/>
      <c r="I146" s="204"/>
      <c r="J146" s="204"/>
      <c r="K146" s="204"/>
    </row>
    <row r="147" spans="1:255" x14ac:dyDescent="0.2">
      <c r="C147" s="21" t="s">
        <v>82</v>
      </c>
      <c r="D147" s="21"/>
      <c r="E147" s="21"/>
      <c r="F147" s="21"/>
      <c r="G147" s="21"/>
      <c r="H147" s="181">
        <f>EV145</f>
        <v>11683.1</v>
      </c>
      <c r="I147" s="181"/>
      <c r="J147" s="181">
        <f>CY145</f>
        <v>101930.82</v>
      </c>
      <c r="K147" s="205"/>
    </row>
    <row r="148" spans="1:255" x14ac:dyDescent="0.2">
      <c r="C148" s="21" t="s">
        <v>351</v>
      </c>
      <c r="D148" s="21"/>
      <c r="E148" s="21"/>
      <c r="F148" s="21"/>
      <c r="G148" s="21"/>
      <c r="H148" s="182"/>
      <c r="I148" s="182"/>
      <c r="J148" s="182"/>
      <c r="K148" s="204"/>
    </row>
    <row r="149" spans="1:255" x14ac:dyDescent="0.2">
      <c r="C149" s="21" t="s">
        <v>352</v>
      </c>
      <c r="D149" s="21"/>
      <c r="E149" s="21"/>
      <c r="F149" s="21"/>
      <c r="G149" s="21"/>
      <c r="H149" s="181">
        <f>EW145</f>
        <v>1062.01</v>
      </c>
      <c r="I149" s="181"/>
      <c r="J149" s="181">
        <f>CZ145</f>
        <v>19434.75</v>
      </c>
      <c r="K149" s="205"/>
    </row>
    <row r="150" spans="1:255" x14ac:dyDescent="0.2">
      <c r="C150" s="21" t="s">
        <v>353</v>
      </c>
      <c r="D150" s="21"/>
      <c r="E150" s="21"/>
      <c r="F150" s="21"/>
      <c r="G150" s="21"/>
      <c r="H150" s="181">
        <f>EX145</f>
        <v>567.56000000000017</v>
      </c>
      <c r="I150" s="181"/>
      <c r="J150" s="181">
        <f>DA145</f>
        <v>7094.56</v>
      </c>
      <c r="K150" s="205"/>
    </row>
    <row r="151" spans="1:255" x14ac:dyDescent="0.2">
      <c r="C151" s="21" t="s">
        <v>354</v>
      </c>
      <c r="D151" s="21"/>
      <c r="E151" s="21"/>
      <c r="F151" s="21"/>
      <c r="G151" s="21"/>
      <c r="H151" s="181">
        <f>EZ145</f>
        <v>10053.529999999999</v>
      </c>
      <c r="I151" s="181"/>
      <c r="J151" s="181">
        <f>DC145</f>
        <v>75401.509999999995</v>
      </c>
      <c r="K151" s="205"/>
    </row>
    <row r="152" spans="1:255" x14ac:dyDescent="0.2">
      <c r="C152" s="21"/>
      <c r="D152" s="21"/>
      <c r="E152" s="21"/>
      <c r="F152" s="21"/>
      <c r="G152" s="21"/>
      <c r="H152" s="182"/>
      <c r="I152" s="182"/>
      <c r="J152" s="182"/>
      <c r="K152" s="204"/>
    </row>
    <row r="153" spans="1:255" x14ac:dyDescent="0.2">
      <c r="C153" s="21" t="s">
        <v>355</v>
      </c>
      <c r="D153" s="21"/>
      <c r="E153" s="21"/>
      <c r="F153" s="21"/>
      <c r="G153" s="21"/>
      <c r="H153" s="181">
        <f>FK145</f>
        <v>963.93000000000006</v>
      </c>
      <c r="I153" s="181"/>
      <c r="J153" s="181">
        <f>DN145</f>
        <v>15008.41</v>
      </c>
      <c r="K153" s="205"/>
    </row>
    <row r="154" spans="1:255" x14ac:dyDescent="0.2">
      <c r="C154" s="21" t="s">
        <v>356</v>
      </c>
      <c r="D154" s="21"/>
      <c r="E154" s="21"/>
      <c r="F154" s="21"/>
      <c r="G154" s="21"/>
      <c r="H154" s="181">
        <f>FL145</f>
        <v>641.04000000000008</v>
      </c>
      <c r="I154" s="181"/>
      <c r="J154" s="181">
        <f>DO145</f>
        <v>9384.7999999999993</v>
      </c>
      <c r="K154" s="205"/>
    </row>
    <row r="155" spans="1:255" x14ac:dyDescent="0.2">
      <c r="C155" s="21" t="s">
        <v>357</v>
      </c>
      <c r="D155" s="21"/>
      <c r="E155" s="21"/>
      <c r="F155" s="21"/>
      <c r="G155" s="21"/>
      <c r="H155" s="181">
        <f>FM145</f>
        <v>13288.07</v>
      </c>
      <c r="I155" s="181"/>
      <c r="J155" s="181">
        <f>DP145</f>
        <v>126324.03</v>
      </c>
      <c r="K155" s="205"/>
    </row>
    <row r="156" spans="1:255" x14ac:dyDescent="0.2">
      <c r="C156" s="21" t="s">
        <v>358</v>
      </c>
      <c r="D156" s="21"/>
      <c r="E156" s="21"/>
      <c r="F156" s="21"/>
      <c r="G156" s="21"/>
      <c r="H156" s="182"/>
      <c r="I156" s="182"/>
      <c r="J156" s="182"/>
      <c r="K156" s="204"/>
    </row>
    <row r="157" spans="1:255" x14ac:dyDescent="0.2">
      <c r="C157" s="21" t="s">
        <v>359</v>
      </c>
      <c r="D157" s="21"/>
      <c r="E157" s="21"/>
      <c r="F157" s="21"/>
      <c r="G157" s="21"/>
      <c r="H157" s="181">
        <f>FN145</f>
        <v>10053.5</v>
      </c>
      <c r="I157" s="181"/>
      <c r="J157" s="181">
        <f>DQ145</f>
        <v>75401.259999999995</v>
      </c>
      <c r="K157" s="205"/>
    </row>
    <row r="158" spans="1:255" x14ac:dyDescent="0.2">
      <c r="C158" s="21" t="s">
        <v>360</v>
      </c>
      <c r="D158" s="21"/>
      <c r="E158" s="21"/>
      <c r="F158" s="21"/>
      <c r="G158" s="21"/>
      <c r="H158" s="181">
        <f>FO145</f>
        <v>2387.360000000001</v>
      </c>
      <c r="I158" s="181"/>
      <c r="J158" s="181">
        <f>DR145</f>
        <v>36780.269999999997</v>
      </c>
      <c r="K158" s="205"/>
    </row>
    <row r="159" spans="1:255" hidden="1" x14ac:dyDescent="0.2">
      <c r="C159" s="21" t="s">
        <v>361</v>
      </c>
      <c r="D159" s="21"/>
      <c r="E159" s="21"/>
      <c r="F159" s="21"/>
      <c r="G159" s="21"/>
      <c r="H159" s="181">
        <f>FP145</f>
        <v>0</v>
      </c>
      <c r="I159" s="181"/>
      <c r="J159" s="181">
        <f>DS145</f>
        <v>0</v>
      </c>
      <c r="K159" s="205"/>
    </row>
    <row r="160" spans="1:255" x14ac:dyDescent="0.2">
      <c r="C160" s="21" t="s">
        <v>362</v>
      </c>
      <c r="D160" s="21"/>
      <c r="E160" s="21"/>
      <c r="F160" s="21"/>
      <c r="G160" s="21"/>
      <c r="H160" s="181">
        <f>FQ145</f>
        <v>847.20999999999992</v>
      </c>
      <c r="I160" s="181"/>
      <c r="J160" s="181">
        <f>DT145</f>
        <v>14142.5</v>
      </c>
      <c r="K160" s="205"/>
    </row>
    <row r="161" spans="1:255" x14ac:dyDescent="0.2">
      <c r="C161" s="21"/>
      <c r="D161" s="21"/>
      <c r="E161" s="21"/>
      <c r="F161" s="21"/>
      <c r="G161" s="21"/>
      <c r="H161" s="182"/>
      <c r="I161" s="182"/>
      <c r="J161" s="182"/>
      <c r="K161" s="204"/>
    </row>
    <row r="162" spans="1:255" x14ac:dyDescent="0.2">
      <c r="C162" s="21" t="s">
        <v>363</v>
      </c>
      <c r="D162" s="21"/>
      <c r="E162" s="21"/>
      <c r="F162" s="21"/>
      <c r="G162" s="21"/>
      <c r="H162" s="181">
        <f>H155</f>
        <v>13288.07</v>
      </c>
      <c r="I162" s="181"/>
      <c r="J162" s="181">
        <f>J155</f>
        <v>126324.03</v>
      </c>
      <c r="K162" s="205"/>
    </row>
    <row r="163" spans="1:255" hidden="1" x14ac:dyDescent="0.2">
      <c r="C163" s="21" t="s">
        <v>364</v>
      </c>
      <c r="D163" s="21"/>
      <c r="E163" s="80">
        <v>20</v>
      </c>
      <c r="F163" s="81" t="s">
        <v>332</v>
      </c>
      <c r="G163" s="21"/>
      <c r="H163" s="21"/>
      <c r="I163" s="21"/>
      <c r="J163" s="181">
        <f>ROUND(J162*E163/100,2)</f>
        <v>25264.81</v>
      </c>
      <c r="K163" s="206"/>
    </row>
    <row r="164" spans="1:255" hidden="1" x14ac:dyDescent="0.2">
      <c r="C164" s="21" t="s">
        <v>365</v>
      </c>
      <c r="D164" s="21"/>
      <c r="E164" s="21"/>
      <c r="F164" s="21"/>
      <c r="G164" s="21"/>
      <c r="H164" s="21"/>
      <c r="I164" s="21"/>
      <c r="J164" s="181">
        <f>J163+J162</f>
        <v>151588.84</v>
      </c>
      <c r="K164" s="205"/>
    </row>
    <row r="165" spans="1:255" x14ac:dyDescent="0.2">
      <c r="C165" s="21"/>
      <c r="D165" s="21"/>
      <c r="E165" s="21"/>
      <c r="F165" s="21"/>
      <c r="G165" s="21"/>
      <c r="H165" s="21"/>
      <c r="I165" s="21"/>
      <c r="J165" s="182"/>
      <c r="K165" s="204"/>
    </row>
    <row r="166" spans="1:255" hidden="1" outlineLevel="1" x14ac:dyDescent="0.2">
      <c r="C166" s="21"/>
      <c r="D166" s="21"/>
      <c r="E166" s="21"/>
      <c r="F166" s="21"/>
      <c r="G166" s="21"/>
      <c r="H166" s="21"/>
      <c r="I166" s="21"/>
      <c r="J166" s="21"/>
    </row>
    <row r="167" spans="1:255" hidden="1" outlineLevel="1" x14ac:dyDescent="0.2"/>
    <row r="168" spans="1:255" hidden="1" outlineLevel="1" x14ac:dyDescent="0.2">
      <c r="A168" s="82" t="s">
        <v>366</v>
      </c>
      <c r="B168" s="82"/>
      <c r="C168" s="143"/>
      <c r="D168" s="143"/>
      <c r="E168" s="143"/>
      <c r="F168" s="143"/>
      <c r="G168" s="83"/>
      <c r="H168" s="83"/>
      <c r="I168" s="143"/>
      <c r="J168" s="143"/>
      <c r="BY168" s="84">
        <f>C168</f>
        <v>0</v>
      </c>
      <c r="BZ168" s="84">
        <f>I168</f>
        <v>0</v>
      </c>
      <c r="IU168" s="20"/>
    </row>
    <row r="169" spans="1:255" s="86" customFormat="1" ht="11.25" hidden="1" outlineLevel="1" x14ac:dyDescent="0.2">
      <c r="A169" s="85"/>
      <c r="B169" s="85"/>
      <c r="C169" s="144" t="s">
        <v>367</v>
      </c>
      <c r="D169" s="144"/>
      <c r="E169" s="144"/>
      <c r="F169" s="144"/>
      <c r="G169" s="144"/>
      <c r="H169" s="144"/>
      <c r="I169" s="144" t="s">
        <v>368</v>
      </c>
      <c r="J169" s="144"/>
    </row>
    <row r="170" spans="1:255" hidden="1" outlineLevel="1" x14ac:dyDescent="0.2">
      <c r="A170" s="207"/>
      <c r="B170" s="207"/>
      <c r="C170" s="207"/>
      <c r="D170" s="207"/>
      <c r="E170" s="207"/>
      <c r="F170" s="207"/>
      <c r="G170" s="208" t="s">
        <v>369</v>
      </c>
      <c r="H170" s="207"/>
      <c r="I170" s="207"/>
      <c r="J170" s="207"/>
    </row>
    <row r="171" spans="1:255" hidden="1" outlineLevel="1" x14ac:dyDescent="0.2">
      <c r="A171" s="82" t="s">
        <v>370</v>
      </c>
      <c r="B171" s="82"/>
      <c r="C171" s="143"/>
      <c r="D171" s="143"/>
      <c r="E171" s="143"/>
      <c r="F171" s="143"/>
      <c r="G171" s="83"/>
      <c r="H171" s="83"/>
      <c r="I171" s="143"/>
      <c r="J171" s="143"/>
      <c r="BY171" s="84">
        <f>C171</f>
        <v>0</v>
      </c>
      <c r="BZ171" s="84">
        <f>I171</f>
        <v>0</v>
      </c>
      <c r="IU171" s="20"/>
    </row>
    <row r="172" spans="1:255" s="86" customFormat="1" ht="11.25" hidden="1" outlineLevel="1" x14ac:dyDescent="0.2">
      <c r="A172" s="85"/>
      <c r="B172" s="85"/>
      <c r="C172" s="144" t="s">
        <v>367</v>
      </c>
      <c r="D172" s="144"/>
      <c r="E172" s="144"/>
      <c r="F172" s="144"/>
      <c r="G172" s="144"/>
      <c r="H172" s="144"/>
      <c r="I172" s="144" t="s">
        <v>368</v>
      </c>
      <c r="J172" s="144"/>
    </row>
    <row r="173" spans="1:255" hidden="1" outlineLevel="1" x14ac:dyDescent="0.2">
      <c r="A173" s="207"/>
      <c r="B173" s="207"/>
      <c r="C173" s="207"/>
      <c r="D173" s="207"/>
      <c r="E173" s="207"/>
      <c r="F173" s="207"/>
      <c r="G173" s="208" t="s">
        <v>369</v>
      </c>
      <c r="H173" s="207"/>
      <c r="I173" s="207"/>
      <c r="J173" s="207"/>
    </row>
    <row r="174" spans="1:255" collapsed="1" x14ac:dyDescent="0.2"/>
    <row r="175" spans="1:255" outlineLevel="1" x14ac:dyDescent="0.2"/>
    <row r="176" spans="1:255" outlineLevel="1" x14ac:dyDescent="0.2"/>
    <row r="177" spans="1:255" outlineLevel="1" x14ac:dyDescent="0.2">
      <c r="A177" s="82" t="s">
        <v>371</v>
      </c>
      <c r="B177" s="82"/>
      <c r="C177" s="143"/>
      <c r="D177" s="143"/>
      <c r="E177" s="143"/>
      <c r="F177" s="143"/>
      <c r="G177" s="83"/>
      <c r="H177" s="83"/>
      <c r="I177" s="143"/>
      <c r="J177" s="143"/>
      <c r="BY177" s="84">
        <f>C177</f>
        <v>0</v>
      </c>
      <c r="BZ177" s="84">
        <f>I177</f>
        <v>0</v>
      </c>
      <c r="IU177" s="20"/>
    </row>
    <row r="178" spans="1:255" s="86" customFormat="1" ht="11.25" outlineLevel="1" x14ac:dyDescent="0.2">
      <c r="A178" s="85"/>
      <c r="B178" s="85"/>
      <c r="C178" s="144" t="s">
        <v>367</v>
      </c>
      <c r="D178" s="144"/>
      <c r="E178" s="144"/>
      <c r="F178" s="144"/>
      <c r="G178" s="144"/>
      <c r="H178" s="144"/>
      <c r="I178" s="144" t="s">
        <v>368</v>
      </c>
      <c r="J178" s="144"/>
    </row>
    <row r="179" spans="1:255" outlineLevel="1" x14ac:dyDescent="0.2">
      <c r="A179" s="207"/>
      <c r="B179" s="207"/>
      <c r="C179" s="207"/>
      <c r="D179" s="207"/>
      <c r="E179" s="207"/>
      <c r="F179" s="207"/>
      <c r="G179" s="208" t="s">
        <v>369</v>
      </c>
      <c r="H179" s="207"/>
      <c r="I179" s="207"/>
      <c r="J179" s="207"/>
    </row>
    <row r="180" spans="1:255" outlineLevel="1" x14ac:dyDescent="0.2">
      <c r="A180" s="82" t="s">
        <v>372</v>
      </c>
      <c r="B180" s="82"/>
      <c r="C180" s="143"/>
      <c r="D180" s="143"/>
      <c r="E180" s="143"/>
      <c r="F180" s="143"/>
      <c r="G180" s="83"/>
      <c r="H180" s="83"/>
      <c r="I180" s="143"/>
      <c r="J180" s="143"/>
      <c r="BY180" s="84">
        <f>C180</f>
        <v>0</v>
      </c>
      <c r="BZ180" s="84">
        <f>I180</f>
        <v>0</v>
      </c>
      <c r="IU180" s="20"/>
    </row>
    <row r="181" spans="1:255" s="86" customFormat="1" ht="11.25" outlineLevel="1" x14ac:dyDescent="0.2">
      <c r="A181" s="85"/>
      <c r="B181" s="85"/>
      <c r="C181" s="144" t="s">
        <v>367</v>
      </c>
      <c r="D181" s="144"/>
      <c r="E181" s="144"/>
      <c r="F181" s="144"/>
      <c r="G181" s="144"/>
      <c r="H181" s="144"/>
      <c r="I181" s="144" t="s">
        <v>368</v>
      </c>
      <c r="J181" s="144"/>
    </row>
    <row r="182" spans="1:255" outlineLevel="1" x14ac:dyDescent="0.2">
      <c r="A182" s="207"/>
      <c r="B182" s="207"/>
      <c r="C182" s="207"/>
      <c r="D182" s="207"/>
      <c r="E182" s="207"/>
      <c r="F182" s="207"/>
      <c r="G182" s="208" t="s">
        <v>369</v>
      </c>
      <c r="H182" s="207"/>
      <c r="I182" s="207"/>
      <c r="J182" s="207"/>
    </row>
    <row r="184" spans="1:255" x14ac:dyDescent="0.2">
      <c r="Y184" s="20">
        <v>999</v>
      </c>
      <c r="Z184" s="20" t="s">
        <v>373</v>
      </c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  <c r="GN184" s="20"/>
      <c r="GO184" s="20"/>
      <c r="GP184" s="20"/>
      <c r="GQ184" s="20"/>
      <c r="GR184" s="20"/>
      <c r="GS184" s="20"/>
      <c r="GT184" s="20"/>
      <c r="GU184" s="20"/>
      <c r="GV184" s="20"/>
      <c r="GW184" s="20"/>
      <c r="GX184" s="20"/>
      <c r="GY184" s="20"/>
      <c r="GZ184" s="20"/>
      <c r="HA184" s="20"/>
      <c r="HB184" s="20"/>
      <c r="HC184" s="20"/>
      <c r="HD184" s="20"/>
      <c r="HE184" s="20"/>
      <c r="HF184" s="20"/>
      <c r="HG184" s="20"/>
      <c r="HH184" s="20"/>
      <c r="HI184" s="20"/>
      <c r="HJ184" s="20"/>
      <c r="HK184" s="20"/>
      <c r="HL184" s="20"/>
      <c r="HM184" s="20"/>
      <c r="HN184" s="20"/>
      <c r="HO184" s="20"/>
      <c r="HP184" s="20"/>
      <c r="HQ184" s="20"/>
      <c r="HR184" s="20"/>
      <c r="HS184" s="20"/>
      <c r="HT184" s="20"/>
      <c r="HU184" s="20"/>
      <c r="HV184" s="20"/>
      <c r="HW184" s="20"/>
      <c r="HX184" s="20"/>
      <c r="HY184" s="20"/>
      <c r="HZ184" s="20"/>
      <c r="IA184" s="20"/>
      <c r="IB184" s="20"/>
      <c r="IC184" s="20"/>
      <c r="ID184" s="20"/>
      <c r="IE184" s="20"/>
      <c r="IF184" s="20"/>
      <c r="IG184" s="20"/>
      <c r="IH184" s="20"/>
      <c r="II184" s="20"/>
      <c r="IJ184" s="20"/>
      <c r="IK184" s="20"/>
      <c r="IL184" s="20"/>
      <c r="IM184" s="20"/>
      <c r="IN184" s="20"/>
      <c r="IO184" s="20"/>
      <c r="IP184" s="20"/>
      <c r="IQ184" s="20"/>
      <c r="IR184" s="20"/>
      <c r="IS184" s="20"/>
      <c r="IT184" s="20"/>
      <c r="IU184" s="20"/>
    </row>
  </sheetData>
  <mergeCells count="135">
    <mergeCell ref="C181:H181"/>
    <mergeCell ref="I181:J181"/>
    <mergeCell ref="C177:F177"/>
    <mergeCell ref="I177:J177"/>
    <mergeCell ref="C178:H178"/>
    <mergeCell ref="I178:J178"/>
    <mergeCell ref="C180:F180"/>
    <mergeCell ref="I180:J180"/>
    <mergeCell ref="C169:H169"/>
    <mergeCell ref="I169:J169"/>
    <mergeCell ref="C171:F171"/>
    <mergeCell ref="I171:J171"/>
    <mergeCell ref="C172:H172"/>
    <mergeCell ref="I172:J172"/>
    <mergeCell ref="H162:I162"/>
    <mergeCell ref="J162:K162"/>
    <mergeCell ref="J163:K163"/>
    <mergeCell ref="J164:K164"/>
    <mergeCell ref="J165:K165"/>
    <mergeCell ref="C168:F168"/>
    <mergeCell ref="I168:J168"/>
    <mergeCell ref="H159:I159"/>
    <mergeCell ref="J159:K159"/>
    <mergeCell ref="H160:I160"/>
    <mergeCell ref="J160:K160"/>
    <mergeCell ref="H161:I161"/>
    <mergeCell ref="J161:K161"/>
    <mergeCell ref="H156:I156"/>
    <mergeCell ref="J156:K156"/>
    <mergeCell ref="H157:I157"/>
    <mergeCell ref="J157:K157"/>
    <mergeCell ref="H158:I158"/>
    <mergeCell ref="J158:K158"/>
    <mergeCell ref="H153:I153"/>
    <mergeCell ref="J153:K153"/>
    <mergeCell ref="H154:I154"/>
    <mergeCell ref="J154:K154"/>
    <mergeCell ref="H155:I155"/>
    <mergeCell ref="J155:K155"/>
    <mergeCell ref="H150:I150"/>
    <mergeCell ref="J150:K150"/>
    <mergeCell ref="H151:I151"/>
    <mergeCell ref="J151:K151"/>
    <mergeCell ref="H152:I152"/>
    <mergeCell ref="J152:K152"/>
    <mergeCell ref="H147:I147"/>
    <mergeCell ref="J147:K147"/>
    <mergeCell ref="H148:I148"/>
    <mergeCell ref="J148:K148"/>
    <mergeCell ref="H149:I149"/>
    <mergeCell ref="J149:K149"/>
    <mergeCell ref="H144:I144"/>
    <mergeCell ref="J144:K144"/>
    <mergeCell ref="H145:I145"/>
    <mergeCell ref="J145:K145"/>
    <mergeCell ref="H146:I146"/>
    <mergeCell ref="J146:K146"/>
    <mergeCell ref="H135:I135"/>
    <mergeCell ref="J135:K135"/>
    <mergeCell ref="H138:I138"/>
    <mergeCell ref="J138:K138"/>
    <mergeCell ref="H141:I141"/>
    <mergeCell ref="J141:K141"/>
    <mergeCell ref="H123:I123"/>
    <mergeCell ref="J123:K123"/>
    <mergeCell ref="H129:I129"/>
    <mergeCell ref="J129:K129"/>
    <mergeCell ref="H132:I132"/>
    <mergeCell ref="J132:K132"/>
    <mergeCell ref="H102:I102"/>
    <mergeCell ref="J102:K102"/>
    <mergeCell ref="H111:I111"/>
    <mergeCell ref="J111:K111"/>
    <mergeCell ref="H117:I117"/>
    <mergeCell ref="J117:K117"/>
    <mergeCell ref="H77:I77"/>
    <mergeCell ref="J77:K77"/>
    <mergeCell ref="H85:I85"/>
    <mergeCell ref="J85:K85"/>
    <mergeCell ref="H93:I93"/>
    <mergeCell ref="J93:K93"/>
    <mergeCell ref="H53:I53"/>
    <mergeCell ref="J53:K53"/>
    <mergeCell ref="H61:I61"/>
    <mergeCell ref="J61:K61"/>
    <mergeCell ref="H69:I69"/>
    <mergeCell ref="J69:K69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5"/>
  <sheetViews>
    <sheetView workbookViewId="0">
      <selection activeCell="A151" sqref="A151:AH15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273</v>
      </c>
    </row>
    <row r="6" spans="1:133" x14ac:dyDescent="0.2">
      <c r="G6">
        <v>10</v>
      </c>
      <c r="H6" t="s">
        <v>269</v>
      </c>
    </row>
    <row r="7" spans="1:133" x14ac:dyDescent="0.2">
      <c r="G7">
        <v>2</v>
      </c>
      <c r="H7" t="s">
        <v>270</v>
      </c>
    </row>
    <row r="8" spans="1:133" x14ac:dyDescent="0.2">
      <c r="G8">
        <f>IF((Source!AR57&lt;&gt;'1.Смета.или.Акт'!P145),0,1)</f>
        <v>1</v>
      </c>
      <c r="H8" t="s">
        <v>349</v>
      </c>
    </row>
    <row r="9" spans="1:133" x14ac:dyDescent="0.2">
      <c r="G9" s="12" t="s">
        <v>271</v>
      </c>
      <c r="H9" t="s">
        <v>272</v>
      </c>
    </row>
    <row r="12" spans="1:133" x14ac:dyDescent="0.2">
      <c r="A12" s="1">
        <v>1</v>
      </c>
      <c r="B12" s="1">
        <v>149</v>
      </c>
      <c r="C12" s="1">
        <v>0</v>
      </c>
      <c r="D12" s="1">
        <f>ROW(A86)</f>
        <v>86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B86</f>
        <v>149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Техническое перевооружение ТП,РП. Замена оборудования РУ 6/10 кВ. КСО 310</v>
      </c>
      <c r="H18" s="3"/>
      <c r="I18" s="3"/>
      <c r="J18" s="3"/>
      <c r="K18" s="3"/>
      <c r="L18" s="3"/>
      <c r="M18" s="3"/>
      <c r="N18" s="3"/>
      <c r="O18" s="3">
        <f t="shared" ref="O18:AT18" si="1">O86</f>
        <v>11683.1</v>
      </c>
      <c r="P18" s="3">
        <f t="shared" si="1"/>
        <v>10053.530000000001</v>
      </c>
      <c r="Q18" s="3">
        <f t="shared" si="1"/>
        <v>567.55999999999995</v>
      </c>
      <c r="R18" s="3">
        <f t="shared" si="1"/>
        <v>83.15</v>
      </c>
      <c r="S18" s="3">
        <f t="shared" si="1"/>
        <v>1062.01</v>
      </c>
      <c r="T18" s="3">
        <f t="shared" si="1"/>
        <v>0</v>
      </c>
      <c r="U18" s="3">
        <f t="shared" si="1"/>
        <v>101.74920000000002</v>
      </c>
      <c r="V18" s="3">
        <f t="shared" si="1"/>
        <v>8.4551999999999996</v>
      </c>
      <c r="W18" s="3">
        <f t="shared" si="1"/>
        <v>0</v>
      </c>
      <c r="X18" s="3">
        <f t="shared" si="1"/>
        <v>963.93</v>
      </c>
      <c r="Y18" s="3">
        <f t="shared" si="1"/>
        <v>641.04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13288.07</v>
      </c>
      <c r="AS18" s="3">
        <f t="shared" si="1"/>
        <v>10053.5</v>
      </c>
      <c r="AT18" s="3">
        <f t="shared" si="1"/>
        <v>2387.36</v>
      </c>
      <c r="AU18" s="3">
        <f t="shared" ref="AU18:BZ18" si="2">AU86</f>
        <v>847.21</v>
      </c>
      <c r="AV18" s="3">
        <f t="shared" si="2"/>
        <v>10053.530000000001</v>
      </c>
      <c r="AW18" s="3">
        <f t="shared" si="2"/>
        <v>10053.530000000001</v>
      </c>
      <c r="AX18" s="3">
        <f t="shared" si="2"/>
        <v>0</v>
      </c>
      <c r="AY18" s="3">
        <f t="shared" si="2"/>
        <v>10053.530000000001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CA86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DG86</f>
        <v>101930.82</v>
      </c>
      <c r="DH18" s="4">
        <f t="shared" si="4"/>
        <v>75401.509999999995</v>
      </c>
      <c r="DI18" s="4">
        <f t="shared" si="4"/>
        <v>7094.56</v>
      </c>
      <c r="DJ18" s="4">
        <f t="shared" si="4"/>
        <v>1521.74</v>
      </c>
      <c r="DK18" s="4">
        <f t="shared" si="4"/>
        <v>19434.75</v>
      </c>
      <c r="DL18" s="4">
        <f t="shared" si="4"/>
        <v>0</v>
      </c>
      <c r="DM18" s="4">
        <f t="shared" si="4"/>
        <v>101.74920000000002</v>
      </c>
      <c r="DN18" s="4">
        <f t="shared" si="4"/>
        <v>8.4551999999999996</v>
      </c>
      <c r="DO18" s="4">
        <f t="shared" si="4"/>
        <v>0</v>
      </c>
      <c r="DP18" s="4">
        <f t="shared" si="4"/>
        <v>15008.41</v>
      </c>
      <c r="DQ18" s="4">
        <f t="shared" si="4"/>
        <v>9384.7999999999993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126324.03</v>
      </c>
      <c r="EK18" s="4">
        <f t="shared" si="4"/>
        <v>75401.259999999995</v>
      </c>
      <c r="EL18" s="4">
        <f t="shared" si="4"/>
        <v>36780.269999999997</v>
      </c>
      <c r="EM18" s="4">
        <f t="shared" ref="EM18:FR18" si="5">EM86</f>
        <v>14142.5</v>
      </c>
      <c r="EN18" s="4">
        <f t="shared" si="5"/>
        <v>75401.509999999995</v>
      </c>
      <c r="EO18" s="4">
        <f t="shared" si="5"/>
        <v>75401.509999999995</v>
      </c>
      <c r="EP18" s="4">
        <f t="shared" si="5"/>
        <v>0</v>
      </c>
      <c r="EQ18" s="4">
        <f t="shared" si="5"/>
        <v>75401.509999999995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FS86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ROW(A57)</f>
        <v>57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B57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O57</f>
        <v>11683.1</v>
      </c>
      <c r="P22" s="3">
        <f t="shared" si="8"/>
        <v>10053.530000000001</v>
      </c>
      <c r="Q22" s="3">
        <f t="shared" si="8"/>
        <v>567.55999999999995</v>
      </c>
      <c r="R22" s="3">
        <f t="shared" si="8"/>
        <v>83.15</v>
      </c>
      <c r="S22" s="3">
        <f t="shared" si="8"/>
        <v>1062.01</v>
      </c>
      <c r="T22" s="3">
        <f t="shared" si="8"/>
        <v>0</v>
      </c>
      <c r="U22" s="3">
        <f t="shared" si="8"/>
        <v>101.74920000000002</v>
      </c>
      <c r="V22" s="3">
        <f t="shared" si="8"/>
        <v>8.4551999999999996</v>
      </c>
      <c r="W22" s="3">
        <f t="shared" si="8"/>
        <v>0</v>
      </c>
      <c r="X22" s="3">
        <f t="shared" si="8"/>
        <v>963.93</v>
      </c>
      <c r="Y22" s="3">
        <f t="shared" si="8"/>
        <v>641.04</v>
      </c>
      <c r="Z22" s="3">
        <f t="shared" si="8"/>
        <v>0</v>
      </c>
      <c r="AA22" s="3">
        <f t="shared" si="8"/>
        <v>0</v>
      </c>
      <c r="AB22" s="3">
        <f t="shared" si="8"/>
        <v>11683.1</v>
      </c>
      <c r="AC22" s="3">
        <f t="shared" si="8"/>
        <v>10053.530000000001</v>
      </c>
      <c r="AD22" s="3">
        <f t="shared" si="8"/>
        <v>567.55999999999995</v>
      </c>
      <c r="AE22" s="3">
        <f t="shared" si="8"/>
        <v>83.15</v>
      </c>
      <c r="AF22" s="3">
        <f t="shared" si="8"/>
        <v>1062.01</v>
      </c>
      <c r="AG22" s="3">
        <f t="shared" si="8"/>
        <v>0</v>
      </c>
      <c r="AH22" s="3">
        <f t="shared" si="8"/>
        <v>101.74920000000002</v>
      </c>
      <c r="AI22" s="3">
        <f t="shared" si="8"/>
        <v>8.4551999999999996</v>
      </c>
      <c r="AJ22" s="3">
        <f t="shared" si="8"/>
        <v>0</v>
      </c>
      <c r="AK22" s="3">
        <f t="shared" si="8"/>
        <v>963.93</v>
      </c>
      <c r="AL22" s="3">
        <f t="shared" si="8"/>
        <v>641.04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13288.07</v>
      </c>
      <c r="AS22" s="3">
        <f t="shared" si="8"/>
        <v>10053.5</v>
      </c>
      <c r="AT22" s="3">
        <f t="shared" si="8"/>
        <v>2387.36</v>
      </c>
      <c r="AU22" s="3">
        <f t="shared" ref="AU22:BZ22" si="9">AU57</f>
        <v>847.21</v>
      </c>
      <c r="AV22" s="3">
        <f t="shared" si="9"/>
        <v>10053.530000000001</v>
      </c>
      <c r="AW22" s="3">
        <f t="shared" si="9"/>
        <v>10053.530000000001</v>
      </c>
      <c r="AX22" s="3">
        <f t="shared" si="9"/>
        <v>0</v>
      </c>
      <c r="AY22" s="3">
        <f t="shared" si="9"/>
        <v>10053.530000000001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CA57</f>
        <v>13288.07</v>
      </c>
      <c r="CB22" s="3">
        <f t="shared" si="10"/>
        <v>10053.5</v>
      </c>
      <c r="CC22" s="3">
        <f t="shared" si="10"/>
        <v>2387.36</v>
      </c>
      <c r="CD22" s="3">
        <f t="shared" si="10"/>
        <v>847.21</v>
      </c>
      <c r="CE22" s="3">
        <f t="shared" si="10"/>
        <v>10053.530000000001</v>
      </c>
      <c r="CF22" s="3">
        <f t="shared" si="10"/>
        <v>10053.530000000001</v>
      </c>
      <c r="CG22" s="3">
        <f t="shared" si="10"/>
        <v>0</v>
      </c>
      <c r="CH22" s="3">
        <f t="shared" si="10"/>
        <v>10053.530000000001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DG57</f>
        <v>101930.82</v>
      </c>
      <c r="DH22" s="4">
        <f t="shared" si="11"/>
        <v>75401.509999999995</v>
      </c>
      <c r="DI22" s="4">
        <f t="shared" si="11"/>
        <v>7094.56</v>
      </c>
      <c r="DJ22" s="4">
        <f t="shared" si="11"/>
        <v>1521.74</v>
      </c>
      <c r="DK22" s="4">
        <f t="shared" si="11"/>
        <v>19434.75</v>
      </c>
      <c r="DL22" s="4">
        <f t="shared" si="11"/>
        <v>0</v>
      </c>
      <c r="DM22" s="4">
        <f t="shared" si="11"/>
        <v>101.74920000000002</v>
      </c>
      <c r="DN22" s="4">
        <f t="shared" si="11"/>
        <v>8.4551999999999996</v>
      </c>
      <c r="DO22" s="4">
        <f t="shared" si="11"/>
        <v>0</v>
      </c>
      <c r="DP22" s="4">
        <f t="shared" si="11"/>
        <v>15008.41</v>
      </c>
      <c r="DQ22" s="4">
        <f t="shared" si="11"/>
        <v>9384.7999999999993</v>
      </c>
      <c r="DR22" s="4">
        <f t="shared" si="11"/>
        <v>0</v>
      </c>
      <c r="DS22" s="4">
        <f t="shared" si="11"/>
        <v>0</v>
      </c>
      <c r="DT22" s="4">
        <f t="shared" si="11"/>
        <v>101930.82</v>
      </c>
      <c r="DU22" s="4">
        <f t="shared" si="11"/>
        <v>75401.509999999995</v>
      </c>
      <c r="DV22" s="4">
        <f t="shared" si="11"/>
        <v>7094.56</v>
      </c>
      <c r="DW22" s="4">
        <f t="shared" si="11"/>
        <v>1521.74</v>
      </c>
      <c r="DX22" s="4">
        <f t="shared" si="11"/>
        <v>19434.75</v>
      </c>
      <c r="DY22" s="4">
        <f t="shared" si="11"/>
        <v>0</v>
      </c>
      <c r="DZ22" s="4">
        <f t="shared" si="11"/>
        <v>101.74920000000002</v>
      </c>
      <c r="EA22" s="4">
        <f t="shared" si="11"/>
        <v>8.4551999999999996</v>
      </c>
      <c r="EB22" s="4">
        <f t="shared" si="11"/>
        <v>0</v>
      </c>
      <c r="EC22" s="4">
        <f t="shared" si="11"/>
        <v>15008.41</v>
      </c>
      <c r="ED22" s="4">
        <f t="shared" si="11"/>
        <v>9384.7999999999993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126324.03</v>
      </c>
      <c r="EK22" s="4">
        <f t="shared" si="11"/>
        <v>75401.259999999995</v>
      </c>
      <c r="EL22" s="4">
        <f t="shared" si="11"/>
        <v>36780.269999999997</v>
      </c>
      <c r="EM22" s="4">
        <f t="shared" ref="EM22:FR22" si="12">EM57</f>
        <v>14142.5</v>
      </c>
      <c r="EN22" s="4">
        <f t="shared" si="12"/>
        <v>75401.509999999995</v>
      </c>
      <c r="EO22" s="4">
        <f t="shared" si="12"/>
        <v>75401.509999999995</v>
      </c>
      <c r="EP22" s="4">
        <f t="shared" si="12"/>
        <v>0</v>
      </c>
      <c r="EQ22" s="4">
        <f t="shared" si="12"/>
        <v>75401.509999999995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FS57</f>
        <v>126324.03</v>
      </c>
      <c r="FT22" s="4">
        <f t="shared" si="13"/>
        <v>75401.259999999995</v>
      </c>
      <c r="FU22" s="4">
        <f t="shared" si="13"/>
        <v>36780.269999999997</v>
      </c>
      <c r="FV22" s="4">
        <f t="shared" si="13"/>
        <v>14142.5</v>
      </c>
      <c r="FW22" s="4">
        <f t="shared" si="13"/>
        <v>75401.509999999995</v>
      </c>
      <c r="FX22" s="4">
        <f t="shared" si="13"/>
        <v>75401.509999999995</v>
      </c>
      <c r="FY22" s="4">
        <f t="shared" si="13"/>
        <v>0</v>
      </c>
      <c r="FZ22" s="4">
        <f t="shared" si="13"/>
        <v>75401.509999999995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ROW(SmtRes!A4)</f>
        <v>4</v>
      </c>
      <c r="D24" s="2">
        <f>ROW(EtalonRes!A8)</f>
        <v>8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5" si="14">ROUND(CP24,2)</f>
        <v>182.55</v>
      </c>
      <c r="P24" s="2">
        <f t="shared" ref="P24:P55" si="15">ROUND(CQ24*I24,2)</f>
        <v>0</v>
      </c>
      <c r="Q24" s="2">
        <f t="shared" ref="Q24:Q55" si="16">ROUND(CR24*I24,2)</f>
        <v>46.91</v>
      </c>
      <c r="R24" s="2">
        <f t="shared" ref="R24:R55" si="17">ROUND(CS24*I24,2)</f>
        <v>6.62</v>
      </c>
      <c r="S24" s="2">
        <f t="shared" ref="S24:S55" si="18">ROUND(CT24*I24,2)</f>
        <v>135.63999999999999</v>
      </c>
      <c r="T24" s="2">
        <f t="shared" ref="T24:T55" si="19">ROUND(CU24*I24,2)</f>
        <v>0</v>
      </c>
      <c r="U24" s="2">
        <f t="shared" ref="U24:U55" si="20">CV24*I24</f>
        <v>14.1</v>
      </c>
      <c r="V24" s="2">
        <f t="shared" ref="V24:V55" si="21">CW24*I24</f>
        <v>0.88</v>
      </c>
      <c r="W24" s="2">
        <f t="shared" ref="W24:W55" si="22">ROUND(CX24*I24,2)</f>
        <v>0</v>
      </c>
      <c r="X24" s="2">
        <f t="shared" ref="X24:X55" si="23">ROUND(CY24,2)</f>
        <v>135.15</v>
      </c>
      <c r="Y24" s="2">
        <f t="shared" ref="Y24:Y55" si="24">ROUND(CZ24,2)</f>
        <v>92.47</v>
      </c>
      <c r="Z24" s="2"/>
      <c r="AA24" s="2">
        <v>34709515</v>
      </c>
      <c r="AB24" s="2">
        <f t="shared" ref="AB24:AB55" si="25">ROUND((AC24+AD24+AF24),2)</f>
        <v>182.55</v>
      </c>
      <c r="AC24" s="2">
        <f t="shared" ref="AC24:AC31" si="26">ROUND(((ES24*0)),2)</f>
        <v>0</v>
      </c>
      <c r="AD24" s="2">
        <f t="shared" ref="AD24:AD31" si="27">ROUND(((((ET24*0.6))-((EU24*0.6)))+AE24),2)</f>
        <v>46.91</v>
      </c>
      <c r="AE24" s="2">
        <f t="shared" ref="AE24:AF31" si="28">ROUND(((EU24*0.6)),2)</f>
        <v>6.62</v>
      </c>
      <c r="AF24" s="2">
        <f t="shared" si="28"/>
        <v>135.63999999999999</v>
      </c>
      <c r="AG24" s="2">
        <f t="shared" ref="AG24:AG55" si="29">ROUND((AP24),2)</f>
        <v>0</v>
      </c>
      <c r="AH24" s="2">
        <f t="shared" ref="AH24:AH31" si="30">((EW24*0.6))</f>
        <v>14.1</v>
      </c>
      <c r="AI24" s="2">
        <f>((EX24*0.6)+(SUM(SmtRes!BH1:'SmtRes'!BH4)+SUM(EtalonRes!AQ1:'EtalonRes'!AQ8)))</f>
        <v>0.88</v>
      </c>
      <c r="AJ24" s="2">
        <f t="shared" ref="AJ24:AJ55" si="31">ROUND((AS24),2)</f>
        <v>0</v>
      </c>
      <c r="AK24" s="2">
        <v>326.16000000000003</v>
      </c>
      <c r="AL24" s="2">
        <v>21.9</v>
      </c>
      <c r="AM24" s="2">
        <v>78.19</v>
      </c>
      <c r="AN24" s="2">
        <v>11.04</v>
      </c>
      <c r="AO24" s="2">
        <v>226.07</v>
      </c>
      <c r="AP24" s="2">
        <v>0</v>
      </c>
      <c r="AQ24" s="2">
        <v>23.5</v>
      </c>
      <c r="AR24" s="2">
        <v>0.88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55" si="32">(P24+Q24+S24)</f>
        <v>182.54999999999998</v>
      </c>
      <c r="CQ24" s="2">
        <f t="shared" ref="CQ24:CQ55" si="33">AC24*BC24</f>
        <v>0</v>
      </c>
      <c r="CR24" s="2">
        <f t="shared" ref="CR24:CR55" si="34">AD24*BB24</f>
        <v>46.91</v>
      </c>
      <c r="CS24" s="2">
        <f t="shared" ref="CS24:CS55" si="35">AE24*BS24</f>
        <v>6.62</v>
      </c>
      <c r="CT24" s="2">
        <f t="shared" ref="CT24:CT55" si="36">AF24*BA24</f>
        <v>135.63999999999999</v>
      </c>
      <c r="CU24" s="2">
        <f t="shared" ref="CU24:CU55" si="37">AG24</f>
        <v>0</v>
      </c>
      <c r="CV24" s="2">
        <f t="shared" ref="CV24:CV55" si="38">AH24</f>
        <v>14.1</v>
      </c>
      <c r="CW24" s="2">
        <f t="shared" ref="CW24:CW55" si="39">AI24</f>
        <v>0.88</v>
      </c>
      <c r="CX24" s="2">
        <f t="shared" ref="CX24:CX55" si="40">AJ24</f>
        <v>0</v>
      </c>
      <c r="CY24" s="2">
        <f t="shared" ref="CY24:CY55" si="41">(((S24+(R24*IF(0,0,1)))*AT24)/100)</f>
        <v>135.14699999999999</v>
      </c>
      <c r="CZ24" s="2">
        <f t="shared" ref="CZ24:CZ55" si="42">(((S24+(R24*IF(0,0,1)))*AU24)/100)</f>
        <v>92.468999999999994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326.16000000000003</v>
      </c>
      <c r="ES24" s="2">
        <v>21.9</v>
      </c>
      <c r="ET24" s="2">
        <v>78.19</v>
      </c>
      <c r="EU24" s="2">
        <v>11.04</v>
      </c>
      <c r="EV24" s="2">
        <v>226.07</v>
      </c>
      <c r="EW24" s="2">
        <v>23.5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3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1514110119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4">ROUND(IF(AND(BH24=3,BI24=3,FS24&lt;&gt;0),P24,0),2)</f>
        <v>0</v>
      </c>
      <c r="GM24" s="2">
        <f t="shared" ref="GM24:GM55" si="45">ROUND(O24+X24+Y24+GK24,2)+GX24</f>
        <v>410.17</v>
      </c>
      <c r="GN24" s="2">
        <f t="shared" ref="GN24:GN55" si="46">IF(OR(BI24=0,BI24=1),ROUND(O24+X24+Y24+GK24,2),0)</f>
        <v>0</v>
      </c>
      <c r="GO24" s="2">
        <f t="shared" ref="GO24:GO55" si="47">IF(BI24=2,ROUND(O24+X24+Y24+GK24,2),0)</f>
        <v>410.17</v>
      </c>
      <c r="GP24" s="2">
        <f t="shared" ref="GP24:GP55" si="48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49">ROUND(GT24,2)</f>
        <v>0</v>
      </c>
      <c r="GW24" s="2">
        <v>1</v>
      </c>
      <c r="GX24" s="2">
        <f t="shared" ref="GX24:GX55" si="50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ROW(SmtRes!A8)</f>
        <v>8</v>
      </c>
      <c r="D25">
        <f>ROW(EtalonRes!A16)</f>
        <v>16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3068.59</v>
      </c>
      <c r="P25">
        <f t="shared" si="15"/>
        <v>0</v>
      </c>
      <c r="Q25">
        <f t="shared" si="16"/>
        <v>586.38</v>
      </c>
      <c r="R25">
        <f t="shared" si="17"/>
        <v>121.15</v>
      </c>
      <c r="S25">
        <f t="shared" si="18"/>
        <v>2482.21</v>
      </c>
      <c r="T25">
        <f t="shared" si="19"/>
        <v>0</v>
      </c>
      <c r="U25">
        <f t="shared" si="20"/>
        <v>14.1</v>
      </c>
      <c r="V25">
        <f t="shared" si="21"/>
        <v>0.88</v>
      </c>
      <c r="W25">
        <f t="shared" si="22"/>
        <v>0</v>
      </c>
      <c r="X25">
        <f t="shared" si="23"/>
        <v>2108.7199999999998</v>
      </c>
      <c r="Y25">
        <f t="shared" si="24"/>
        <v>1353.75</v>
      </c>
      <c r="AA25">
        <v>34709516</v>
      </c>
      <c r="AB25">
        <f t="shared" si="25"/>
        <v>182.55</v>
      </c>
      <c r="AC25">
        <f t="shared" si="26"/>
        <v>0</v>
      </c>
      <c r="AD25">
        <f t="shared" si="27"/>
        <v>46.91</v>
      </c>
      <c r="AE25">
        <f t="shared" si="28"/>
        <v>6.62</v>
      </c>
      <c r="AF25">
        <f t="shared" si="28"/>
        <v>135.63999999999999</v>
      </c>
      <c r="AG25">
        <f t="shared" si="29"/>
        <v>0</v>
      </c>
      <c r="AH25">
        <f t="shared" si="30"/>
        <v>14.1</v>
      </c>
      <c r="AI25">
        <f>((EX25*0.6)+(SUM(SmtRes!BH5:'SmtRes'!BH8)+SUM(EtalonRes!AQ9:'EtalonRes'!AQ16)))</f>
        <v>0.88</v>
      </c>
      <c r="AJ25">
        <f t="shared" si="31"/>
        <v>0</v>
      </c>
      <c r="AK25">
        <f>AL25+AM25+AO25</f>
        <v>326.15999999999997</v>
      </c>
      <c r="AL25">
        <v>21.9</v>
      </c>
      <c r="AM25" s="56">
        <f>'1.Смета.или.Акт'!F48</f>
        <v>78.19</v>
      </c>
      <c r="AN25" s="56">
        <f>'1.Смета.или.Акт'!F49</f>
        <v>11.04</v>
      </c>
      <c r="AO25" s="56">
        <f>'1.Смета.или.Акт'!F47</f>
        <v>226.07</v>
      </c>
      <c r="AP25">
        <v>0</v>
      </c>
      <c r="AQ25">
        <f>'1.Смета.или.Акт'!E52</f>
        <v>23.5</v>
      </c>
      <c r="AR25">
        <v>0.88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32"/>
        <v>3068.59</v>
      </c>
      <c r="CQ25">
        <f t="shared" si="33"/>
        <v>0</v>
      </c>
      <c r="CR25">
        <f t="shared" si="34"/>
        <v>586.375</v>
      </c>
      <c r="CS25">
        <f t="shared" si="35"/>
        <v>121.146</v>
      </c>
      <c r="CT25">
        <f t="shared" si="36"/>
        <v>2482.212</v>
      </c>
      <c r="CU25">
        <f t="shared" si="37"/>
        <v>0</v>
      </c>
      <c r="CV25">
        <f t="shared" si="38"/>
        <v>14.1</v>
      </c>
      <c r="CW25">
        <f t="shared" si="39"/>
        <v>0.88</v>
      </c>
      <c r="CX25">
        <f t="shared" si="40"/>
        <v>0</v>
      </c>
      <c r="CY25">
        <f t="shared" si="41"/>
        <v>2108.7215999999999</v>
      </c>
      <c r="CZ25">
        <f t="shared" si="42"/>
        <v>1353.7472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ШТ</v>
      </c>
      <c r="DX25">
        <v>1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326.15999999999997</v>
      </c>
      <c r="ES25">
        <v>21.9</v>
      </c>
      <c r="ET25" s="56">
        <f>'1.Смета.или.Акт'!F48</f>
        <v>78.19</v>
      </c>
      <c r="EU25" s="56">
        <f>'1.Смета.или.Акт'!F49</f>
        <v>11.04</v>
      </c>
      <c r="EV25" s="56">
        <f>'1.Смета.или.Акт'!F47</f>
        <v>226.07</v>
      </c>
      <c r="EW25">
        <f>'1.Смета.или.Акт'!E52</f>
        <v>23.5</v>
      </c>
      <c r="EX25">
        <v>0.88</v>
      </c>
      <c r="EY25">
        <v>1</v>
      </c>
      <c r="FQ25">
        <v>0</v>
      </c>
      <c r="FR25">
        <f t="shared" si="43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1514110119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4"/>
        <v>0</v>
      </c>
      <c r="GM25">
        <f t="shared" si="45"/>
        <v>6531.06</v>
      </c>
      <c r="GN25">
        <f t="shared" si="46"/>
        <v>0</v>
      </c>
      <c r="GO25">
        <f t="shared" si="47"/>
        <v>6531.06</v>
      </c>
      <c r="GP25">
        <f t="shared" si="48"/>
        <v>0</v>
      </c>
      <c r="GR25">
        <v>0</v>
      </c>
      <c r="GS25">
        <v>3</v>
      </c>
      <c r="GT25">
        <v>0</v>
      </c>
      <c r="GU25" t="s">
        <v>3</v>
      </c>
      <c r="GV25">
        <f t="shared" si="49"/>
        <v>0</v>
      </c>
      <c r="GW25">
        <v>18.3</v>
      </c>
      <c r="GX25">
        <f t="shared" si="50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ROW(SmtRes!A14)</f>
        <v>14</v>
      </c>
      <c r="D26" s="2">
        <f>ROW(EtalonRes!A29)</f>
        <v>29</v>
      </c>
      <c r="E26" s="2" t="s">
        <v>26</v>
      </c>
      <c r="F26" s="2" t="s">
        <v>27</v>
      </c>
      <c r="G26" s="2" t="s">
        <v>28</v>
      </c>
      <c r="H26" s="2" t="s">
        <v>15</v>
      </c>
      <c r="I26" s="2">
        <f>'1.Смета.или.Акт'!E54</f>
        <v>6</v>
      </c>
      <c r="J26" s="2">
        <v>0</v>
      </c>
      <c r="K26" s="2"/>
      <c r="L26" s="2"/>
      <c r="M26" s="2"/>
      <c r="N26" s="2"/>
      <c r="O26" s="2">
        <f t="shared" si="14"/>
        <v>235.62</v>
      </c>
      <c r="P26" s="2">
        <f t="shared" si="15"/>
        <v>0</v>
      </c>
      <c r="Q26" s="2">
        <f t="shared" si="16"/>
        <v>155.94</v>
      </c>
      <c r="R26" s="2">
        <f t="shared" si="17"/>
        <v>21.3</v>
      </c>
      <c r="S26" s="2">
        <f t="shared" si="18"/>
        <v>79.680000000000007</v>
      </c>
      <c r="T26" s="2">
        <f t="shared" si="19"/>
        <v>0</v>
      </c>
      <c r="U26" s="2">
        <f t="shared" si="20"/>
        <v>8.2799999999999994</v>
      </c>
      <c r="V26" s="2">
        <f t="shared" si="21"/>
        <v>2.82</v>
      </c>
      <c r="W26" s="2">
        <f t="shared" si="22"/>
        <v>0</v>
      </c>
      <c r="X26" s="2">
        <f t="shared" si="23"/>
        <v>95.93</v>
      </c>
      <c r="Y26" s="2">
        <f t="shared" si="24"/>
        <v>65.64</v>
      </c>
      <c r="Z26" s="2"/>
      <c r="AA26" s="2">
        <v>34709515</v>
      </c>
      <c r="AB26" s="2">
        <f t="shared" si="25"/>
        <v>39.270000000000003</v>
      </c>
      <c r="AC26" s="2">
        <f t="shared" si="26"/>
        <v>0</v>
      </c>
      <c r="AD26" s="2">
        <f t="shared" si="27"/>
        <v>25.99</v>
      </c>
      <c r="AE26" s="2">
        <f t="shared" si="28"/>
        <v>3.55</v>
      </c>
      <c r="AF26" s="2">
        <f t="shared" si="28"/>
        <v>13.28</v>
      </c>
      <c r="AG26" s="2">
        <f t="shared" si="29"/>
        <v>0</v>
      </c>
      <c r="AH26" s="2">
        <f t="shared" si="30"/>
        <v>1.38</v>
      </c>
      <c r="AI26" s="2">
        <f>((EX26*0.6)+(SUM(SmtRes!BH9:'SmtRes'!BH14)+SUM(EtalonRes!AQ17:'EtalonRes'!AQ29)))</f>
        <v>0.47</v>
      </c>
      <c r="AJ26" s="2">
        <f t="shared" si="31"/>
        <v>0</v>
      </c>
      <c r="AK26" s="2">
        <v>109.17</v>
      </c>
      <c r="AL26" s="2">
        <v>43.72</v>
      </c>
      <c r="AM26" s="2">
        <v>43.32</v>
      </c>
      <c r="AN26" s="2">
        <v>5.92</v>
      </c>
      <c r="AO26" s="2">
        <v>22.13</v>
      </c>
      <c r="AP26" s="2">
        <v>0</v>
      </c>
      <c r="AQ26" s="2">
        <v>2.2999999999999998</v>
      </c>
      <c r="AR26" s="2">
        <v>0.47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29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17</v>
      </c>
      <c r="CO26" s="2">
        <v>0</v>
      </c>
      <c r="CP26" s="2">
        <f t="shared" si="32"/>
        <v>235.62</v>
      </c>
      <c r="CQ26" s="2">
        <f t="shared" si="33"/>
        <v>0</v>
      </c>
      <c r="CR26" s="2">
        <f t="shared" si="34"/>
        <v>25.99</v>
      </c>
      <c r="CS26" s="2">
        <f t="shared" si="35"/>
        <v>3.55</v>
      </c>
      <c r="CT26" s="2">
        <f t="shared" si="36"/>
        <v>13.28</v>
      </c>
      <c r="CU26" s="2">
        <f t="shared" si="37"/>
        <v>0</v>
      </c>
      <c r="CV26" s="2">
        <f t="shared" si="38"/>
        <v>1.38</v>
      </c>
      <c r="CW26" s="2">
        <f t="shared" si="39"/>
        <v>0.47</v>
      </c>
      <c r="CX26" s="2">
        <f t="shared" si="40"/>
        <v>0</v>
      </c>
      <c r="CY26" s="2">
        <f t="shared" si="41"/>
        <v>95.930999999999997</v>
      </c>
      <c r="CZ26" s="2">
        <f t="shared" si="42"/>
        <v>65.637</v>
      </c>
      <c r="DA26" s="2"/>
      <c r="DB26" s="2"/>
      <c r="DC26" s="2" t="s">
        <v>3</v>
      </c>
      <c r="DD26" s="2" t="s">
        <v>18</v>
      </c>
      <c r="DE26" s="2" t="s">
        <v>19</v>
      </c>
      <c r="DF26" s="2" t="s">
        <v>19</v>
      </c>
      <c r="DG26" s="2" t="s">
        <v>19</v>
      </c>
      <c r="DH26" s="2" t="s">
        <v>3</v>
      </c>
      <c r="DI26" s="2" t="s">
        <v>19</v>
      </c>
      <c r="DJ26" s="2" t="s">
        <v>19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1013</v>
      </c>
      <c r="DV26" s="2" t="s">
        <v>15</v>
      </c>
      <c r="DW26" s="2" t="s">
        <v>15</v>
      </c>
      <c r="DX26" s="2">
        <v>1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23</v>
      </c>
      <c r="EP26" s="2"/>
      <c r="EQ26" s="2">
        <v>0</v>
      </c>
      <c r="ER26" s="2">
        <v>109.17</v>
      </c>
      <c r="ES26" s="2">
        <v>43.72</v>
      </c>
      <c r="ET26" s="2">
        <v>43.32</v>
      </c>
      <c r="EU26" s="2">
        <v>5.92</v>
      </c>
      <c r="EV26" s="2">
        <v>22.13</v>
      </c>
      <c r="EW26" s="2">
        <v>2.2999999999999998</v>
      </c>
      <c r="EX26" s="2">
        <v>0.47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3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1506745258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4"/>
        <v>0</v>
      </c>
      <c r="GM26" s="2">
        <f t="shared" si="45"/>
        <v>397.19</v>
      </c>
      <c r="GN26" s="2">
        <f t="shared" si="46"/>
        <v>0</v>
      </c>
      <c r="GO26" s="2">
        <f t="shared" si="47"/>
        <v>397.19</v>
      </c>
      <c r="GP26" s="2">
        <f t="shared" si="48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9"/>
        <v>0</v>
      </c>
      <c r="GW26" s="2">
        <v>1</v>
      </c>
      <c r="GX26" s="2">
        <f t="shared" si="50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ROW(SmtRes!A20)</f>
        <v>20</v>
      </c>
      <c r="D27">
        <f>ROW(EtalonRes!A42)</f>
        <v>42</v>
      </c>
      <c r="E27" t="s">
        <v>26</v>
      </c>
      <c r="F27" t="s">
        <v>27</v>
      </c>
      <c r="G27" t="s">
        <v>28</v>
      </c>
      <c r="H27" t="s">
        <v>15</v>
      </c>
      <c r="I27">
        <f>'1.Смета.или.Акт'!E54</f>
        <v>6</v>
      </c>
      <c r="J27">
        <v>0</v>
      </c>
      <c r="O27">
        <f t="shared" si="14"/>
        <v>3407.39</v>
      </c>
      <c r="P27">
        <f t="shared" si="15"/>
        <v>0</v>
      </c>
      <c r="Q27">
        <f t="shared" si="16"/>
        <v>1949.25</v>
      </c>
      <c r="R27">
        <f t="shared" si="17"/>
        <v>389.79</v>
      </c>
      <c r="S27">
        <f t="shared" si="18"/>
        <v>1458.14</v>
      </c>
      <c r="T27">
        <f t="shared" si="19"/>
        <v>0</v>
      </c>
      <c r="U27">
        <f t="shared" si="20"/>
        <v>8.2799999999999994</v>
      </c>
      <c r="V27">
        <f t="shared" si="21"/>
        <v>2.82</v>
      </c>
      <c r="W27">
        <f t="shared" si="22"/>
        <v>0</v>
      </c>
      <c r="X27">
        <f t="shared" si="23"/>
        <v>1496.82</v>
      </c>
      <c r="Y27">
        <f t="shared" si="24"/>
        <v>960.92</v>
      </c>
      <c r="AA27">
        <v>34709516</v>
      </c>
      <c r="AB27">
        <f t="shared" si="25"/>
        <v>39.270000000000003</v>
      </c>
      <c r="AC27">
        <f t="shared" si="26"/>
        <v>0</v>
      </c>
      <c r="AD27">
        <f t="shared" si="27"/>
        <v>25.99</v>
      </c>
      <c r="AE27">
        <f t="shared" si="28"/>
        <v>3.55</v>
      </c>
      <c r="AF27">
        <f t="shared" si="28"/>
        <v>13.28</v>
      </c>
      <c r="AG27">
        <f t="shared" si="29"/>
        <v>0</v>
      </c>
      <c r="AH27">
        <f t="shared" si="30"/>
        <v>1.38</v>
      </c>
      <c r="AI27">
        <f>((EX27*0.6)+(SUM(SmtRes!BH15:'SmtRes'!BH20)+SUM(EtalonRes!AQ30:'EtalonRes'!AQ42)))</f>
        <v>0.47</v>
      </c>
      <c r="AJ27">
        <f t="shared" si="31"/>
        <v>0</v>
      </c>
      <c r="AK27">
        <f>AL27+AM27+AO27</f>
        <v>109.16999999999999</v>
      </c>
      <c r="AL27">
        <v>43.72</v>
      </c>
      <c r="AM27" s="56">
        <f>'1.Смета.или.Акт'!F56</f>
        <v>43.32</v>
      </c>
      <c r="AN27" s="56">
        <f>'1.Смета.или.Акт'!F57</f>
        <v>5.92</v>
      </c>
      <c r="AO27" s="56">
        <f>'1.Смета.или.Акт'!F55</f>
        <v>22.13</v>
      </c>
      <c r="AP27">
        <v>0</v>
      </c>
      <c r="AQ27">
        <f>'1.Смета.или.Акт'!E60</f>
        <v>2.2999999999999998</v>
      </c>
      <c r="AR27">
        <v>0.47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29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17</v>
      </c>
      <c r="CO27">
        <v>0</v>
      </c>
      <c r="CP27">
        <f t="shared" si="32"/>
        <v>3407.3900000000003</v>
      </c>
      <c r="CQ27">
        <f t="shared" si="33"/>
        <v>0</v>
      </c>
      <c r="CR27">
        <f t="shared" si="34"/>
        <v>324.875</v>
      </c>
      <c r="CS27">
        <f t="shared" si="35"/>
        <v>64.965000000000003</v>
      </c>
      <c r="CT27">
        <f t="shared" si="36"/>
        <v>243.024</v>
      </c>
      <c r="CU27">
        <f t="shared" si="37"/>
        <v>0</v>
      </c>
      <c r="CV27">
        <f t="shared" si="38"/>
        <v>1.38</v>
      </c>
      <c r="CW27">
        <f t="shared" si="39"/>
        <v>0.47</v>
      </c>
      <c r="CX27">
        <f t="shared" si="40"/>
        <v>0</v>
      </c>
      <c r="CY27">
        <f t="shared" si="41"/>
        <v>1496.8233000000002</v>
      </c>
      <c r="CZ27">
        <f t="shared" si="42"/>
        <v>960.92359999999996</v>
      </c>
      <c r="DC27" t="s">
        <v>3</v>
      </c>
      <c r="DD27" t="s">
        <v>18</v>
      </c>
      <c r="DE27" t="s">
        <v>19</v>
      </c>
      <c r="DF27" t="s">
        <v>19</v>
      </c>
      <c r="DG27" t="s">
        <v>19</v>
      </c>
      <c r="DH27" t="s">
        <v>3</v>
      </c>
      <c r="DI27" t="s">
        <v>19</v>
      </c>
      <c r="DJ27" t="s">
        <v>19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1013</v>
      </c>
      <c r="DV27" t="s">
        <v>15</v>
      </c>
      <c r="DW27" t="str">
        <f>'1.Смета.или.Акт'!D54</f>
        <v>ШТ</v>
      </c>
      <c r="DX27">
        <v>1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23</v>
      </c>
      <c r="EQ27">
        <v>0</v>
      </c>
      <c r="ER27">
        <f>ES27+ET27+EV27</f>
        <v>109.16999999999999</v>
      </c>
      <c r="ES27">
        <v>43.72</v>
      </c>
      <c r="ET27" s="56">
        <f>'1.Смета.или.Акт'!F56</f>
        <v>43.32</v>
      </c>
      <c r="EU27" s="56">
        <f>'1.Смета.или.Акт'!F57</f>
        <v>5.92</v>
      </c>
      <c r="EV27" s="56">
        <f>'1.Смета.или.Акт'!F55</f>
        <v>22.13</v>
      </c>
      <c r="EW27">
        <f>'1.Смета.или.Акт'!E60</f>
        <v>2.2999999999999998</v>
      </c>
      <c r="EX27">
        <v>0.47</v>
      </c>
      <c r="EY27">
        <v>1</v>
      </c>
      <c r="FQ27">
        <v>0</v>
      </c>
      <c r="FR27">
        <f t="shared" si="43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1506745258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4"/>
        <v>0</v>
      </c>
      <c r="GM27">
        <f t="shared" si="45"/>
        <v>5865.13</v>
      </c>
      <c r="GN27">
        <f t="shared" si="46"/>
        <v>0</v>
      </c>
      <c r="GO27">
        <f t="shared" si="47"/>
        <v>5865.13</v>
      </c>
      <c r="GP27">
        <f t="shared" si="48"/>
        <v>0</v>
      </c>
      <c r="GR27">
        <v>0</v>
      </c>
      <c r="GS27">
        <v>3</v>
      </c>
      <c r="GT27">
        <v>0</v>
      </c>
      <c r="GU27" t="s">
        <v>3</v>
      </c>
      <c r="GV27">
        <f t="shared" si="49"/>
        <v>0</v>
      </c>
      <c r="GW27">
        <v>18.3</v>
      </c>
      <c r="GX27">
        <f t="shared" si="50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ROW(EtalonRes!A54)</f>
        <v>54</v>
      </c>
      <c r="E28" s="2" t="s">
        <v>30</v>
      </c>
      <c r="F28" s="2" t="s">
        <v>31</v>
      </c>
      <c r="G28" s="2" t="s">
        <v>32</v>
      </c>
      <c r="H28" s="2" t="s">
        <v>33</v>
      </c>
      <c r="I28" s="2">
        <f>'1.Смета.или.Акт'!E62</f>
        <v>7.0000000000000007E-2</v>
      </c>
      <c r="J28" s="2">
        <v>0</v>
      </c>
      <c r="K28" s="2"/>
      <c r="L28" s="2"/>
      <c r="M28" s="2"/>
      <c r="N28" s="2"/>
      <c r="O28" s="2">
        <f t="shared" si="14"/>
        <v>32.19</v>
      </c>
      <c r="P28" s="2">
        <f t="shared" si="15"/>
        <v>0</v>
      </c>
      <c r="Q28" s="2">
        <f t="shared" si="16"/>
        <v>8.51</v>
      </c>
      <c r="R28" s="2">
        <f t="shared" si="17"/>
        <v>3.14</v>
      </c>
      <c r="S28" s="2">
        <f t="shared" si="18"/>
        <v>23.68</v>
      </c>
      <c r="T28" s="2">
        <f t="shared" si="19"/>
        <v>0</v>
      </c>
      <c r="U28" s="2">
        <f t="shared" si="20"/>
        <v>2.4611999999999998</v>
      </c>
      <c r="V28" s="2">
        <f t="shared" si="21"/>
        <v>0.51240000000000008</v>
      </c>
      <c r="W28" s="2">
        <f t="shared" si="22"/>
        <v>0</v>
      </c>
      <c r="X28" s="2">
        <f t="shared" si="23"/>
        <v>25.48</v>
      </c>
      <c r="Y28" s="2">
        <f t="shared" si="24"/>
        <v>17.43</v>
      </c>
      <c r="Z28" s="2"/>
      <c r="AA28" s="2">
        <v>34709515</v>
      </c>
      <c r="AB28" s="2">
        <f t="shared" si="25"/>
        <v>459.85</v>
      </c>
      <c r="AC28" s="2">
        <f t="shared" si="26"/>
        <v>0</v>
      </c>
      <c r="AD28" s="2">
        <f t="shared" si="27"/>
        <v>121.61</v>
      </c>
      <c r="AE28" s="2">
        <f t="shared" si="28"/>
        <v>44.84</v>
      </c>
      <c r="AF28" s="2">
        <f t="shared" si="28"/>
        <v>338.24</v>
      </c>
      <c r="AG28" s="2">
        <f t="shared" si="29"/>
        <v>0</v>
      </c>
      <c r="AH28" s="2">
        <f t="shared" si="30"/>
        <v>35.159999999999997</v>
      </c>
      <c r="AI28" s="2">
        <f>((EX28*0.6)+(SUM(SmtRes!BH21:'SmtRes'!BH26)+SUM(EtalonRes!AQ43:'EtalonRes'!AQ54)))</f>
        <v>7.32</v>
      </c>
      <c r="AJ28" s="2">
        <f t="shared" si="31"/>
        <v>0</v>
      </c>
      <c r="AK28" s="2">
        <v>845.07</v>
      </c>
      <c r="AL28" s="2">
        <v>78.66</v>
      </c>
      <c r="AM28" s="2">
        <v>202.68</v>
      </c>
      <c r="AN28" s="2">
        <v>74.73</v>
      </c>
      <c r="AO28" s="2">
        <v>563.73</v>
      </c>
      <c r="AP28" s="2">
        <v>0</v>
      </c>
      <c r="AQ28" s="2">
        <v>58.6</v>
      </c>
      <c r="AR28" s="2">
        <v>7.32</v>
      </c>
      <c r="AS28" s="2">
        <v>0</v>
      </c>
      <c r="AT28" s="2">
        <v>95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2</v>
      </c>
      <c r="BJ28" s="2" t="s">
        <v>34</v>
      </c>
      <c r="BK28" s="2"/>
      <c r="BL28" s="2"/>
      <c r="BM28" s="2">
        <v>108001</v>
      </c>
      <c r="BN28" s="2">
        <v>0</v>
      </c>
      <c r="BO28" s="2" t="s">
        <v>3</v>
      </c>
      <c r="BP28" s="2">
        <v>0</v>
      </c>
      <c r="BQ28" s="2">
        <v>2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95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17</v>
      </c>
      <c r="CO28" s="2">
        <v>0</v>
      </c>
      <c r="CP28" s="2">
        <f t="shared" si="32"/>
        <v>32.19</v>
      </c>
      <c r="CQ28" s="2">
        <f t="shared" si="33"/>
        <v>0</v>
      </c>
      <c r="CR28" s="2">
        <f t="shared" si="34"/>
        <v>121.61</v>
      </c>
      <c r="CS28" s="2">
        <f t="shared" si="35"/>
        <v>44.84</v>
      </c>
      <c r="CT28" s="2">
        <f t="shared" si="36"/>
        <v>338.24</v>
      </c>
      <c r="CU28" s="2">
        <f t="shared" si="37"/>
        <v>0</v>
      </c>
      <c r="CV28" s="2">
        <f t="shared" si="38"/>
        <v>35.159999999999997</v>
      </c>
      <c r="CW28" s="2">
        <f t="shared" si="39"/>
        <v>7.32</v>
      </c>
      <c r="CX28" s="2">
        <f t="shared" si="40"/>
        <v>0</v>
      </c>
      <c r="CY28" s="2">
        <f t="shared" si="41"/>
        <v>25.478999999999999</v>
      </c>
      <c r="CZ28" s="2">
        <f t="shared" si="42"/>
        <v>17.433</v>
      </c>
      <c r="DA28" s="2"/>
      <c r="DB28" s="2"/>
      <c r="DC28" s="2" t="s">
        <v>3</v>
      </c>
      <c r="DD28" s="2" t="s">
        <v>18</v>
      </c>
      <c r="DE28" s="2" t="s">
        <v>19</v>
      </c>
      <c r="DF28" s="2" t="s">
        <v>19</v>
      </c>
      <c r="DG28" s="2" t="s">
        <v>19</v>
      </c>
      <c r="DH28" s="2" t="s">
        <v>3</v>
      </c>
      <c r="DI28" s="2" t="s">
        <v>19</v>
      </c>
      <c r="DJ28" s="2" t="s">
        <v>19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1003</v>
      </c>
      <c r="DV28" s="2" t="s">
        <v>33</v>
      </c>
      <c r="DW28" s="2" t="s">
        <v>33</v>
      </c>
      <c r="DX28" s="2">
        <v>100</v>
      </c>
      <c r="DY28" s="2"/>
      <c r="DZ28" s="2"/>
      <c r="EA28" s="2"/>
      <c r="EB28" s="2"/>
      <c r="EC28" s="2"/>
      <c r="ED28" s="2"/>
      <c r="EE28" s="2">
        <v>32653241</v>
      </c>
      <c r="EF28" s="2">
        <v>2</v>
      </c>
      <c r="EG28" s="2" t="s">
        <v>20</v>
      </c>
      <c r="EH28" s="2">
        <v>0</v>
      </c>
      <c r="EI28" s="2" t="s">
        <v>3</v>
      </c>
      <c r="EJ28" s="2">
        <v>2</v>
      </c>
      <c r="EK28" s="2">
        <v>108001</v>
      </c>
      <c r="EL28" s="2" t="s">
        <v>21</v>
      </c>
      <c r="EM28" s="2" t="s">
        <v>22</v>
      </c>
      <c r="EN28" s="2"/>
      <c r="EO28" s="2" t="s">
        <v>23</v>
      </c>
      <c r="EP28" s="2"/>
      <c r="EQ28" s="2">
        <v>0</v>
      </c>
      <c r="ER28" s="2">
        <v>845.07</v>
      </c>
      <c r="ES28" s="2">
        <v>78.66</v>
      </c>
      <c r="ET28" s="2">
        <v>202.68</v>
      </c>
      <c r="EU28" s="2">
        <v>74.73</v>
      </c>
      <c r="EV28" s="2">
        <v>563.73</v>
      </c>
      <c r="EW28" s="2">
        <v>58.6</v>
      </c>
      <c r="EX28" s="2">
        <v>7.32</v>
      </c>
      <c r="EY28" s="2">
        <v>1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3"/>
        <v>0</v>
      </c>
      <c r="FS28" s="2">
        <v>0</v>
      </c>
      <c r="FT28" s="2"/>
      <c r="FU28" s="2"/>
      <c r="FV28" s="2"/>
      <c r="FW28" s="2"/>
      <c r="FX28" s="2">
        <v>95</v>
      </c>
      <c r="FY28" s="2">
        <v>65</v>
      </c>
      <c r="FZ28" s="2"/>
      <c r="GA28" s="2" t="s">
        <v>3</v>
      </c>
      <c r="GB28" s="2"/>
      <c r="GC28" s="2"/>
      <c r="GD28" s="2">
        <v>0</v>
      </c>
      <c r="GE28" s="2"/>
      <c r="GF28" s="2">
        <v>1668575944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4"/>
        <v>0</v>
      </c>
      <c r="GM28" s="2">
        <f t="shared" si="45"/>
        <v>75.099999999999994</v>
      </c>
      <c r="GN28" s="2">
        <f t="shared" si="46"/>
        <v>0</v>
      </c>
      <c r="GO28" s="2">
        <f t="shared" si="47"/>
        <v>75.099999999999994</v>
      </c>
      <c r="GP28" s="2">
        <f t="shared" si="48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9"/>
        <v>0</v>
      </c>
      <c r="GW28" s="2">
        <v>1</v>
      </c>
      <c r="GX28" s="2">
        <f t="shared" si="50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ROW(SmtRes!A32)</f>
        <v>32</v>
      </c>
      <c r="D29">
        <f>ROW(EtalonRes!A66)</f>
        <v>66</v>
      </c>
      <c r="E29" t="s">
        <v>30</v>
      </c>
      <c r="F29" t="s">
        <v>31</v>
      </c>
      <c r="G29" t="s">
        <v>32</v>
      </c>
      <c r="H29" t="s">
        <v>33</v>
      </c>
      <c r="I29">
        <f>'1.Смета.или.Акт'!E62</f>
        <v>7.0000000000000007E-2</v>
      </c>
      <c r="J29">
        <v>0</v>
      </c>
      <c r="O29">
        <f t="shared" si="14"/>
        <v>539.70000000000005</v>
      </c>
      <c r="P29">
        <f t="shared" si="15"/>
        <v>0</v>
      </c>
      <c r="Q29">
        <f t="shared" si="16"/>
        <v>106.41</v>
      </c>
      <c r="R29">
        <f t="shared" si="17"/>
        <v>57.44</v>
      </c>
      <c r="S29">
        <f t="shared" si="18"/>
        <v>433.29</v>
      </c>
      <c r="T29">
        <f t="shared" si="19"/>
        <v>0</v>
      </c>
      <c r="U29">
        <f t="shared" si="20"/>
        <v>2.4611999999999998</v>
      </c>
      <c r="V29">
        <f t="shared" si="21"/>
        <v>0.51240000000000008</v>
      </c>
      <c r="W29">
        <f t="shared" si="22"/>
        <v>0</v>
      </c>
      <c r="X29">
        <f t="shared" si="23"/>
        <v>397.49</v>
      </c>
      <c r="Y29">
        <f t="shared" si="24"/>
        <v>255.18</v>
      </c>
      <c r="AA29">
        <v>34709516</v>
      </c>
      <c r="AB29">
        <f t="shared" si="25"/>
        <v>459.85</v>
      </c>
      <c r="AC29">
        <f t="shared" si="26"/>
        <v>0</v>
      </c>
      <c r="AD29">
        <f t="shared" si="27"/>
        <v>121.61</v>
      </c>
      <c r="AE29">
        <f t="shared" si="28"/>
        <v>44.84</v>
      </c>
      <c r="AF29">
        <f t="shared" si="28"/>
        <v>338.24</v>
      </c>
      <c r="AG29">
        <f t="shared" si="29"/>
        <v>0</v>
      </c>
      <c r="AH29">
        <f t="shared" si="30"/>
        <v>35.159999999999997</v>
      </c>
      <c r="AI29">
        <f>((EX29*0.6)+(SUM(SmtRes!BH27:'SmtRes'!BH32)+SUM(EtalonRes!AQ55:'EtalonRes'!AQ66)))</f>
        <v>7.32</v>
      </c>
      <c r="AJ29">
        <f t="shared" si="31"/>
        <v>0</v>
      </c>
      <c r="AK29">
        <f>AL29+AM29+AO29</f>
        <v>845.07</v>
      </c>
      <c r="AL29">
        <v>78.66</v>
      </c>
      <c r="AM29" s="56">
        <f>'1.Смета.или.Акт'!F64</f>
        <v>202.68</v>
      </c>
      <c r="AN29" s="56">
        <f>'1.Смета.или.Акт'!F65</f>
        <v>74.73</v>
      </c>
      <c r="AO29" s="56">
        <f>'1.Смета.или.Акт'!F63</f>
        <v>563.73</v>
      </c>
      <c r="AP29">
        <v>0</v>
      </c>
      <c r="AQ29">
        <f>'1.Смета.или.Акт'!E68</f>
        <v>58.6</v>
      </c>
      <c r="AR29">
        <v>7.32</v>
      </c>
      <c r="AS29">
        <v>0</v>
      </c>
      <c r="AT29">
        <v>81</v>
      </c>
      <c r="AU29">
        <v>52</v>
      </c>
      <c r="AV29">
        <v>1</v>
      </c>
      <c r="AW29">
        <v>1</v>
      </c>
      <c r="AZ29">
        <v>1</v>
      </c>
      <c r="BA29">
        <f>'1.Смета.или.Акт'!J63</f>
        <v>18.3</v>
      </c>
      <c r="BB29">
        <f>'1.Смета.или.Акт'!J64</f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2</v>
      </c>
      <c r="BJ29" t="s">
        <v>34</v>
      </c>
      <c r="BM29">
        <v>108001</v>
      </c>
      <c r="BN29">
        <v>0</v>
      </c>
      <c r="BO29" t="s">
        <v>3</v>
      </c>
      <c r="BP29">
        <v>0</v>
      </c>
      <c r="BQ29">
        <v>2</v>
      </c>
      <c r="BR29">
        <v>0</v>
      </c>
      <c r="BS29">
        <f>'1.Смета.или.Акт'!J65</f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95</v>
      </c>
      <c r="CA29">
        <v>65</v>
      </c>
      <c r="CF29">
        <v>0</v>
      </c>
      <c r="CG29">
        <v>0</v>
      </c>
      <c r="CM29">
        <v>0</v>
      </c>
      <c r="CN29" t="s">
        <v>17</v>
      </c>
      <c r="CO29">
        <v>0</v>
      </c>
      <c r="CP29">
        <f t="shared" si="32"/>
        <v>539.70000000000005</v>
      </c>
      <c r="CQ29">
        <f t="shared" si="33"/>
        <v>0</v>
      </c>
      <c r="CR29">
        <f t="shared" si="34"/>
        <v>1520.125</v>
      </c>
      <c r="CS29">
        <f t="shared" si="35"/>
        <v>820.57200000000012</v>
      </c>
      <c r="CT29">
        <f t="shared" si="36"/>
        <v>6189.7920000000004</v>
      </c>
      <c r="CU29">
        <f t="shared" si="37"/>
        <v>0</v>
      </c>
      <c r="CV29">
        <f t="shared" si="38"/>
        <v>35.159999999999997</v>
      </c>
      <c r="CW29">
        <f t="shared" si="39"/>
        <v>7.32</v>
      </c>
      <c r="CX29">
        <f t="shared" si="40"/>
        <v>0</v>
      </c>
      <c r="CY29">
        <f t="shared" si="41"/>
        <v>397.49130000000002</v>
      </c>
      <c r="CZ29">
        <f t="shared" si="42"/>
        <v>255.17959999999999</v>
      </c>
      <c r="DC29" t="s">
        <v>3</v>
      </c>
      <c r="DD29" t="s">
        <v>18</v>
      </c>
      <c r="DE29" t="s">
        <v>19</v>
      </c>
      <c r="DF29" t="s">
        <v>19</v>
      </c>
      <c r="DG29" t="s">
        <v>19</v>
      </c>
      <c r="DH29" t="s">
        <v>3</v>
      </c>
      <c r="DI29" t="s">
        <v>19</v>
      </c>
      <c r="DJ29" t="s">
        <v>19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1003</v>
      </c>
      <c r="DV29" t="s">
        <v>33</v>
      </c>
      <c r="DW29" t="str">
        <f>'1.Смета.или.Акт'!D62</f>
        <v>100 м</v>
      </c>
      <c r="DX29">
        <v>100</v>
      </c>
      <c r="EE29">
        <v>32653241</v>
      </c>
      <c r="EF29">
        <v>2</v>
      </c>
      <c r="EG29" t="s">
        <v>20</v>
      </c>
      <c r="EH29">
        <v>0</v>
      </c>
      <c r="EI29" t="s">
        <v>3</v>
      </c>
      <c r="EJ29">
        <v>2</v>
      </c>
      <c r="EK29">
        <v>108001</v>
      </c>
      <c r="EL29" t="s">
        <v>21</v>
      </c>
      <c r="EM29" t="s">
        <v>22</v>
      </c>
      <c r="EO29" t="s">
        <v>23</v>
      </c>
      <c r="EQ29">
        <v>0</v>
      </c>
      <c r="ER29">
        <f>ES29+ET29+EV29</f>
        <v>845.07</v>
      </c>
      <c r="ES29">
        <v>78.66</v>
      </c>
      <c r="ET29" s="56">
        <f>'1.Смета.или.Акт'!F64</f>
        <v>202.68</v>
      </c>
      <c r="EU29" s="56">
        <f>'1.Смета.или.Акт'!F65</f>
        <v>74.73</v>
      </c>
      <c r="EV29" s="56">
        <f>'1.Смета.или.Акт'!F63</f>
        <v>563.73</v>
      </c>
      <c r="EW29">
        <f>'1.Смета.или.Акт'!E68</f>
        <v>58.6</v>
      </c>
      <c r="EX29">
        <v>7.32</v>
      </c>
      <c r="EY29">
        <v>1</v>
      </c>
      <c r="FQ29">
        <v>0</v>
      </c>
      <c r="FR29">
        <f t="shared" si="43"/>
        <v>0</v>
      </c>
      <c r="FS29">
        <v>0</v>
      </c>
      <c r="FV29" t="s">
        <v>24</v>
      </c>
      <c r="FW29" t="s">
        <v>25</v>
      </c>
      <c r="FX29">
        <v>95</v>
      </c>
      <c r="FY29">
        <v>65</v>
      </c>
      <c r="GA29" t="s">
        <v>3</v>
      </c>
      <c r="GD29">
        <v>0</v>
      </c>
      <c r="GF29">
        <v>1668575944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4"/>
        <v>0</v>
      </c>
      <c r="GM29">
        <f t="shared" si="45"/>
        <v>1192.3699999999999</v>
      </c>
      <c r="GN29">
        <f t="shared" si="46"/>
        <v>0</v>
      </c>
      <c r="GO29">
        <f t="shared" si="47"/>
        <v>1192.3699999999999</v>
      </c>
      <c r="GP29">
        <f t="shared" si="48"/>
        <v>0</v>
      </c>
      <c r="GR29">
        <v>0</v>
      </c>
      <c r="GS29">
        <v>3</v>
      </c>
      <c r="GT29">
        <v>0</v>
      </c>
      <c r="GU29" t="s">
        <v>3</v>
      </c>
      <c r="GV29">
        <f t="shared" si="49"/>
        <v>0</v>
      </c>
      <c r="GW29">
        <v>18.3</v>
      </c>
      <c r="GX29">
        <f t="shared" si="50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ROW(SmtRes!A37)</f>
        <v>37</v>
      </c>
      <c r="D30" s="2">
        <f>ROW(EtalonRes!A75)</f>
        <v>75</v>
      </c>
      <c r="E30" s="2" t="s">
        <v>35</v>
      </c>
      <c r="F30" s="2" t="s">
        <v>36</v>
      </c>
      <c r="G30" s="2" t="s">
        <v>37</v>
      </c>
      <c r="H30" s="2" t="s">
        <v>33</v>
      </c>
      <c r="I30" s="2">
        <f>'1.Смета.или.Акт'!E70</f>
        <v>0.04</v>
      </c>
      <c r="J30" s="2">
        <v>0</v>
      </c>
      <c r="K30" s="2"/>
      <c r="L30" s="2"/>
      <c r="M30" s="2"/>
      <c r="N30" s="2"/>
      <c r="O30" s="2">
        <f t="shared" si="14"/>
        <v>5.75</v>
      </c>
      <c r="P30" s="2">
        <f t="shared" si="15"/>
        <v>0</v>
      </c>
      <c r="Q30" s="2">
        <f t="shared" si="16"/>
        <v>1.46</v>
      </c>
      <c r="R30" s="2">
        <f t="shared" si="17"/>
        <v>0.11</v>
      </c>
      <c r="S30" s="2">
        <f t="shared" si="18"/>
        <v>4.29</v>
      </c>
      <c r="T30" s="2">
        <f t="shared" si="19"/>
        <v>0</v>
      </c>
      <c r="U30" s="2">
        <f t="shared" si="20"/>
        <v>0.45600000000000002</v>
      </c>
      <c r="V30" s="2">
        <f t="shared" si="21"/>
        <v>1.52E-2</v>
      </c>
      <c r="W30" s="2">
        <f t="shared" si="22"/>
        <v>0</v>
      </c>
      <c r="X30" s="2">
        <f t="shared" si="23"/>
        <v>4.18</v>
      </c>
      <c r="Y30" s="2">
        <f t="shared" si="24"/>
        <v>2.86</v>
      </c>
      <c r="Z30" s="2"/>
      <c r="AA30" s="2">
        <v>34709515</v>
      </c>
      <c r="AB30" s="2">
        <f t="shared" si="25"/>
        <v>143.75</v>
      </c>
      <c r="AC30" s="2">
        <f t="shared" si="26"/>
        <v>0</v>
      </c>
      <c r="AD30" s="2">
        <f t="shared" si="27"/>
        <v>36.590000000000003</v>
      </c>
      <c r="AE30" s="2">
        <f t="shared" si="28"/>
        <v>2.86</v>
      </c>
      <c r="AF30" s="2">
        <f t="shared" si="28"/>
        <v>107.16</v>
      </c>
      <c r="AG30" s="2">
        <f t="shared" si="29"/>
        <v>0</v>
      </c>
      <c r="AH30" s="2">
        <f t="shared" si="30"/>
        <v>11.4</v>
      </c>
      <c r="AI30" s="2">
        <f>((EX30*0.6)+(SUM(SmtRes!BH33:'SmtRes'!BH37)+SUM(EtalonRes!AQ67:'EtalonRes'!AQ75)))</f>
        <v>0.38</v>
      </c>
      <c r="AJ30" s="2">
        <f t="shared" si="31"/>
        <v>0</v>
      </c>
      <c r="AK30" s="2">
        <v>748.97</v>
      </c>
      <c r="AL30" s="2">
        <v>509.39</v>
      </c>
      <c r="AM30" s="2">
        <v>60.98</v>
      </c>
      <c r="AN30" s="2">
        <v>4.7699999999999996</v>
      </c>
      <c r="AO30" s="2">
        <v>178.6</v>
      </c>
      <c r="AP30" s="2">
        <v>0</v>
      </c>
      <c r="AQ30" s="2">
        <v>19</v>
      </c>
      <c r="AR30" s="2">
        <v>0.38</v>
      </c>
      <c r="AS30" s="2">
        <v>0</v>
      </c>
      <c r="AT30" s="2">
        <v>95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2</v>
      </c>
      <c r="BJ30" s="2" t="s">
        <v>38</v>
      </c>
      <c r="BK30" s="2"/>
      <c r="BL30" s="2"/>
      <c r="BM30" s="2">
        <v>108001</v>
      </c>
      <c r="BN30" s="2">
        <v>0</v>
      </c>
      <c r="BO30" s="2" t="s">
        <v>3</v>
      </c>
      <c r="BP30" s="2">
        <v>0</v>
      </c>
      <c r="BQ30" s="2">
        <v>2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95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17</v>
      </c>
      <c r="CO30" s="2">
        <v>0</v>
      </c>
      <c r="CP30" s="2">
        <f t="shared" si="32"/>
        <v>5.75</v>
      </c>
      <c r="CQ30" s="2">
        <f t="shared" si="33"/>
        <v>0</v>
      </c>
      <c r="CR30" s="2">
        <f t="shared" si="34"/>
        <v>36.590000000000003</v>
      </c>
      <c r="CS30" s="2">
        <f t="shared" si="35"/>
        <v>2.86</v>
      </c>
      <c r="CT30" s="2">
        <f t="shared" si="36"/>
        <v>107.16</v>
      </c>
      <c r="CU30" s="2">
        <f t="shared" si="37"/>
        <v>0</v>
      </c>
      <c r="CV30" s="2">
        <f t="shared" si="38"/>
        <v>11.4</v>
      </c>
      <c r="CW30" s="2">
        <f t="shared" si="39"/>
        <v>0.38</v>
      </c>
      <c r="CX30" s="2">
        <f t="shared" si="40"/>
        <v>0</v>
      </c>
      <c r="CY30" s="2">
        <f t="shared" si="41"/>
        <v>4.1800000000000006</v>
      </c>
      <c r="CZ30" s="2">
        <f t="shared" si="42"/>
        <v>2.86</v>
      </c>
      <c r="DA30" s="2"/>
      <c r="DB30" s="2"/>
      <c r="DC30" s="2" t="s">
        <v>3</v>
      </c>
      <c r="DD30" s="2" t="s">
        <v>18</v>
      </c>
      <c r="DE30" s="2" t="s">
        <v>19</v>
      </c>
      <c r="DF30" s="2" t="s">
        <v>19</v>
      </c>
      <c r="DG30" s="2" t="s">
        <v>19</v>
      </c>
      <c r="DH30" s="2" t="s">
        <v>3</v>
      </c>
      <c r="DI30" s="2" t="s">
        <v>19</v>
      </c>
      <c r="DJ30" s="2" t="s">
        <v>19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1003</v>
      </c>
      <c r="DV30" s="2" t="s">
        <v>33</v>
      </c>
      <c r="DW30" s="2" t="s">
        <v>33</v>
      </c>
      <c r="DX30" s="2">
        <v>100</v>
      </c>
      <c r="DY30" s="2"/>
      <c r="DZ30" s="2"/>
      <c r="EA30" s="2"/>
      <c r="EB30" s="2"/>
      <c r="EC30" s="2"/>
      <c r="ED30" s="2"/>
      <c r="EE30" s="2">
        <v>32653241</v>
      </c>
      <c r="EF30" s="2">
        <v>2</v>
      </c>
      <c r="EG30" s="2" t="s">
        <v>20</v>
      </c>
      <c r="EH30" s="2">
        <v>0</v>
      </c>
      <c r="EI30" s="2" t="s">
        <v>3</v>
      </c>
      <c r="EJ30" s="2">
        <v>2</v>
      </c>
      <c r="EK30" s="2">
        <v>108001</v>
      </c>
      <c r="EL30" s="2" t="s">
        <v>21</v>
      </c>
      <c r="EM30" s="2" t="s">
        <v>22</v>
      </c>
      <c r="EN30" s="2"/>
      <c r="EO30" s="2" t="s">
        <v>23</v>
      </c>
      <c r="EP30" s="2"/>
      <c r="EQ30" s="2">
        <v>0</v>
      </c>
      <c r="ER30" s="2">
        <v>748.97</v>
      </c>
      <c r="ES30" s="2">
        <v>509.39</v>
      </c>
      <c r="ET30" s="2">
        <v>60.98</v>
      </c>
      <c r="EU30" s="2">
        <v>4.7699999999999996</v>
      </c>
      <c r="EV30" s="2">
        <v>178.6</v>
      </c>
      <c r="EW30" s="2">
        <v>19</v>
      </c>
      <c r="EX30" s="2">
        <v>0.38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3"/>
        <v>0</v>
      </c>
      <c r="FS30" s="2">
        <v>0</v>
      </c>
      <c r="FT30" s="2"/>
      <c r="FU30" s="2"/>
      <c r="FV30" s="2"/>
      <c r="FW30" s="2"/>
      <c r="FX30" s="2">
        <v>95</v>
      </c>
      <c r="FY30" s="2">
        <v>65</v>
      </c>
      <c r="FZ30" s="2"/>
      <c r="GA30" s="2" t="s">
        <v>3</v>
      </c>
      <c r="GB30" s="2"/>
      <c r="GC30" s="2"/>
      <c r="GD30" s="2">
        <v>0</v>
      </c>
      <c r="GE30" s="2"/>
      <c r="GF30" s="2">
        <v>-2055133935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4"/>
        <v>0</v>
      </c>
      <c r="GM30" s="2">
        <f t="shared" si="45"/>
        <v>12.79</v>
      </c>
      <c r="GN30" s="2">
        <f t="shared" si="46"/>
        <v>0</v>
      </c>
      <c r="GO30" s="2">
        <f t="shared" si="47"/>
        <v>12.79</v>
      </c>
      <c r="GP30" s="2">
        <f t="shared" si="48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9"/>
        <v>0</v>
      </c>
      <c r="GW30" s="2">
        <v>1</v>
      </c>
      <c r="GX30" s="2">
        <f t="shared" si="50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ROW(SmtRes!A42)</f>
        <v>42</v>
      </c>
      <c r="D31">
        <f>ROW(EtalonRes!A84)</f>
        <v>84</v>
      </c>
      <c r="E31" t="s">
        <v>35</v>
      </c>
      <c r="F31" t="s">
        <v>36</v>
      </c>
      <c r="G31" t="s">
        <v>37</v>
      </c>
      <c r="H31" t="s">
        <v>33</v>
      </c>
      <c r="I31">
        <f>'1.Смета.или.Акт'!E70</f>
        <v>0.04</v>
      </c>
      <c r="J31">
        <v>0</v>
      </c>
      <c r="O31">
        <f t="shared" si="14"/>
        <v>96.74</v>
      </c>
      <c r="P31">
        <f t="shared" si="15"/>
        <v>0</v>
      </c>
      <c r="Q31">
        <f t="shared" si="16"/>
        <v>18.3</v>
      </c>
      <c r="R31">
        <f t="shared" si="17"/>
        <v>2.09</v>
      </c>
      <c r="S31">
        <f t="shared" si="18"/>
        <v>78.44</v>
      </c>
      <c r="T31">
        <f t="shared" si="19"/>
        <v>0</v>
      </c>
      <c r="U31">
        <f t="shared" si="20"/>
        <v>0.45600000000000002</v>
      </c>
      <c r="V31">
        <f t="shared" si="21"/>
        <v>1.52E-2</v>
      </c>
      <c r="W31">
        <f t="shared" si="22"/>
        <v>0</v>
      </c>
      <c r="X31">
        <f t="shared" si="23"/>
        <v>65.23</v>
      </c>
      <c r="Y31">
        <f t="shared" si="24"/>
        <v>41.88</v>
      </c>
      <c r="AA31">
        <v>34709516</v>
      </c>
      <c r="AB31">
        <f t="shared" si="25"/>
        <v>143.75</v>
      </c>
      <c r="AC31">
        <f t="shared" si="26"/>
        <v>0</v>
      </c>
      <c r="AD31">
        <f t="shared" si="27"/>
        <v>36.590000000000003</v>
      </c>
      <c r="AE31">
        <f t="shared" si="28"/>
        <v>2.86</v>
      </c>
      <c r="AF31">
        <f t="shared" si="28"/>
        <v>107.16</v>
      </c>
      <c r="AG31">
        <f t="shared" si="29"/>
        <v>0</v>
      </c>
      <c r="AH31">
        <f t="shared" si="30"/>
        <v>11.4</v>
      </c>
      <c r="AI31">
        <f>((EX31*0.6)+(SUM(SmtRes!BH38:'SmtRes'!BH42)+SUM(EtalonRes!AQ76:'EtalonRes'!AQ84)))</f>
        <v>0.38</v>
      </c>
      <c r="AJ31">
        <f t="shared" si="31"/>
        <v>0</v>
      </c>
      <c r="AK31">
        <f>AL31+AM31+AO31</f>
        <v>748.97</v>
      </c>
      <c r="AL31">
        <v>509.39</v>
      </c>
      <c r="AM31" s="56">
        <f>'1.Смета.или.Акт'!F72</f>
        <v>60.98</v>
      </c>
      <c r="AN31" s="56">
        <f>'1.Смета.или.Акт'!F73</f>
        <v>4.7699999999999996</v>
      </c>
      <c r="AO31" s="56">
        <f>'1.Смета.или.Акт'!F71</f>
        <v>178.6</v>
      </c>
      <c r="AP31">
        <v>0</v>
      </c>
      <c r="AQ31">
        <f>'1.Смета.или.Акт'!E76</f>
        <v>19</v>
      </c>
      <c r="AR31">
        <v>0.38</v>
      </c>
      <c r="AS31">
        <v>0</v>
      </c>
      <c r="AT31">
        <v>81</v>
      </c>
      <c r="AU31">
        <v>52</v>
      </c>
      <c r="AV31">
        <v>1</v>
      </c>
      <c r="AW31">
        <v>1</v>
      </c>
      <c r="AZ31">
        <v>1</v>
      </c>
      <c r="BA31">
        <f>'1.Смета.или.Акт'!J71</f>
        <v>18.3</v>
      </c>
      <c r="BB31">
        <f>'1.Смета.или.Акт'!J72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2</v>
      </c>
      <c r="BJ31" t="s">
        <v>38</v>
      </c>
      <c r="BM31">
        <v>108001</v>
      </c>
      <c r="BN31">
        <v>0</v>
      </c>
      <c r="BO31" t="s">
        <v>3</v>
      </c>
      <c r="BP31">
        <v>0</v>
      </c>
      <c r="BQ31">
        <v>2</v>
      </c>
      <c r="BR31">
        <v>0</v>
      </c>
      <c r="BS31">
        <f>'1.Смета.или.Акт'!J73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95</v>
      </c>
      <c r="CA31">
        <v>65</v>
      </c>
      <c r="CF31">
        <v>0</v>
      </c>
      <c r="CG31">
        <v>0</v>
      </c>
      <c r="CM31">
        <v>0</v>
      </c>
      <c r="CN31" t="s">
        <v>17</v>
      </c>
      <c r="CO31">
        <v>0</v>
      </c>
      <c r="CP31">
        <f t="shared" si="32"/>
        <v>96.74</v>
      </c>
      <c r="CQ31">
        <f t="shared" si="33"/>
        <v>0</v>
      </c>
      <c r="CR31">
        <f t="shared" si="34"/>
        <v>457.37500000000006</v>
      </c>
      <c r="CS31">
        <f t="shared" si="35"/>
        <v>52.338000000000001</v>
      </c>
      <c r="CT31">
        <f t="shared" si="36"/>
        <v>1961.028</v>
      </c>
      <c r="CU31">
        <f t="shared" si="37"/>
        <v>0</v>
      </c>
      <c r="CV31">
        <f t="shared" si="38"/>
        <v>11.4</v>
      </c>
      <c r="CW31">
        <f t="shared" si="39"/>
        <v>0.38</v>
      </c>
      <c r="CX31">
        <f t="shared" si="40"/>
        <v>0</v>
      </c>
      <c r="CY31">
        <f t="shared" si="41"/>
        <v>65.229300000000009</v>
      </c>
      <c r="CZ31">
        <f t="shared" si="42"/>
        <v>41.875600000000006</v>
      </c>
      <c r="DC31" t="s">
        <v>3</v>
      </c>
      <c r="DD31" t="s">
        <v>18</v>
      </c>
      <c r="DE31" t="s">
        <v>19</v>
      </c>
      <c r="DF31" t="s">
        <v>19</v>
      </c>
      <c r="DG31" t="s">
        <v>19</v>
      </c>
      <c r="DH31" t="s">
        <v>3</v>
      </c>
      <c r="DI31" t="s">
        <v>19</v>
      </c>
      <c r="DJ31" t="s">
        <v>19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1003</v>
      </c>
      <c r="DV31" t="s">
        <v>33</v>
      </c>
      <c r="DW31" t="str">
        <f>'1.Смета.или.Акт'!D70</f>
        <v>100 м</v>
      </c>
      <c r="DX31">
        <v>100</v>
      </c>
      <c r="EE31">
        <v>32653241</v>
      </c>
      <c r="EF31">
        <v>2</v>
      </c>
      <c r="EG31" t="s">
        <v>20</v>
      </c>
      <c r="EH31">
        <v>0</v>
      </c>
      <c r="EI31" t="s">
        <v>3</v>
      </c>
      <c r="EJ31">
        <v>2</v>
      </c>
      <c r="EK31">
        <v>108001</v>
      </c>
      <c r="EL31" t="s">
        <v>21</v>
      </c>
      <c r="EM31" t="s">
        <v>22</v>
      </c>
      <c r="EO31" t="s">
        <v>23</v>
      </c>
      <c r="EQ31">
        <v>0</v>
      </c>
      <c r="ER31">
        <f>ES31+ET31+EV31</f>
        <v>748.97</v>
      </c>
      <c r="ES31">
        <v>509.39</v>
      </c>
      <c r="ET31" s="56">
        <f>'1.Смета.или.Акт'!F72</f>
        <v>60.98</v>
      </c>
      <c r="EU31" s="56">
        <f>'1.Смета.или.Акт'!F73</f>
        <v>4.7699999999999996</v>
      </c>
      <c r="EV31" s="56">
        <f>'1.Смета.или.Акт'!F71</f>
        <v>178.6</v>
      </c>
      <c r="EW31">
        <f>'1.Смета.или.Акт'!E76</f>
        <v>19</v>
      </c>
      <c r="EX31">
        <v>0.38</v>
      </c>
      <c r="EY31">
        <v>1</v>
      </c>
      <c r="FQ31">
        <v>0</v>
      </c>
      <c r="FR31">
        <f t="shared" si="43"/>
        <v>0</v>
      </c>
      <c r="FS31">
        <v>0</v>
      </c>
      <c r="FV31" t="s">
        <v>24</v>
      </c>
      <c r="FW31" t="s">
        <v>25</v>
      </c>
      <c r="FX31">
        <v>95</v>
      </c>
      <c r="FY31">
        <v>65</v>
      </c>
      <c r="GA31" t="s">
        <v>3</v>
      </c>
      <c r="GD31">
        <v>0</v>
      </c>
      <c r="GF31">
        <v>-2055133935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4"/>
        <v>0</v>
      </c>
      <c r="GM31">
        <f t="shared" si="45"/>
        <v>203.85</v>
      </c>
      <c r="GN31">
        <f t="shared" si="46"/>
        <v>0</v>
      </c>
      <c r="GO31">
        <f t="shared" si="47"/>
        <v>203.85</v>
      </c>
      <c r="GP31">
        <f t="shared" si="48"/>
        <v>0</v>
      </c>
      <c r="GR31">
        <v>0</v>
      </c>
      <c r="GS31">
        <v>3</v>
      </c>
      <c r="GT31">
        <v>0</v>
      </c>
      <c r="GU31" t="s">
        <v>3</v>
      </c>
      <c r="GV31">
        <f t="shared" si="49"/>
        <v>0</v>
      </c>
      <c r="GW31">
        <v>18.3</v>
      </c>
      <c r="GX31">
        <f t="shared" si="50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ROW(SmtRes!A46)</f>
        <v>46</v>
      </c>
      <c r="D32" s="2">
        <f>ROW(EtalonRes!A92)</f>
        <v>92</v>
      </c>
      <c r="E32" s="2" t="s">
        <v>39</v>
      </c>
      <c r="F32" s="2" t="s">
        <v>13</v>
      </c>
      <c r="G32" s="2" t="s">
        <v>14</v>
      </c>
      <c r="H32" s="2" t="s">
        <v>15</v>
      </c>
      <c r="I32" s="2">
        <f>'1.Смета.или.Акт'!E78</f>
        <v>1</v>
      </c>
      <c r="J32" s="2">
        <v>0</v>
      </c>
      <c r="K32" s="2"/>
      <c r="L32" s="2"/>
      <c r="M32" s="2"/>
      <c r="N32" s="2"/>
      <c r="O32" s="2">
        <f t="shared" si="14"/>
        <v>304.26</v>
      </c>
      <c r="P32" s="2">
        <f t="shared" si="15"/>
        <v>0</v>
      </c>
      <c r="Q32" s="2">
        <f t="shared" si="16"/>
        <v>78.19</v>
      </c>
      <c r="R32" s="2">
        <f t="shared" si="17"/>
        <v>11.04</v>
      </c>
      <c r="S32" s="2">
        <f t="shared" si="18"/>
        <v>226.07</v>
      </c>
      <c r="T32" s="2">
        <f t="shared" si="19"/>
        <v>0</v>
      </c>
      <c r="U32" s="2">
        <f t="shared" si="20"/>
        <v>23.5</v>
      </c>
      <c r="V32" s="2">
        <f t="shared" si="21"/>
        <v>0.88</v>
      </c>
      <c r="W32" s="2">
        <f t="shared" si="22"/>
        <v>0</v>
      </c>
      <c r="X32" s="2">
        <f t="shared" si="23"/>
        <v>225.25</v>
      </c>
      <c r="Y32" s="2">
        <f t="shared" si="24"/>
        <v>154.12</v>
      </c>
      <c r="Z32" s="2"/>
      <c r="AA32" s="2">
        <v>34709515</v>
      </c>
      <c r="AB32" s="2">
        <f t="shared" si="25"/>
        <v>304.26</v>
      </c>
      <c r="AC32" s="2">
        <f>ROUND((ES32+(SUM(SmtRes!BC43:'SmtRes'!BC46)+SUM(EtalonRes!AL85:'EtalonRes'!AL92))),2)</f>
        <v>0</v>
      </c>
      <c r="AD32" s="2">
        <f t="shared" ref="AD32:AD55" si="51">ROUND((((ET32)-(EU32))+AE32),2)</f>
        <v>78.19</v>
      </c>
      <c r="AE32" s="2">
        <f t="shared" ref="AE32:AE55" si="52">ROUND((EU32),2)</f>
        <v>11.04</v>
      </c>
      <c r="AF32" s="2">
        <f t="shared" ref="AF32:AF55" si="53">ROUND((EV32),2)</f>
        <v>226.07</v>
      </c>
      <c r="AG32" s="2">
        <f t="shared" si="29"/>
        <v>0</v>
      </c>
      <c r="AH32" s="2">
        <f t="shared" ref="AH32:AH55" si="54">(EW32)</f>
        <v>23.5</v>
      </c>
      <c r="AI32" s="2">
        <f t="shared" ref="AI32:AI55" si="55">(EX32)</f>
        <v>0.88</v>
      </c>
      <c r="AJ32" s="2">
        <f t="shared" si="31"/>
        <v>0</v>
      </c>
      <c r="AK32" s="2">
        <v>326.16000000000003</v>
      </c>
      <c r="AL32" s="2">
        <v>21.9</v>
      </c>
      <c r="AM32" s="2">
        <v>78.19</v>
      </c>
      <c r="AN32" s="2">
        <v>11.04</v>
      </c>
      <c r="AO32" s="2">
        <v>226.07</v>
      </c>
      <c r="AP32" s="2">
        <v>0</v>
      </c>
      <c r="AQ32" s="2">
        <v>23.5</v>
      </c>
      <c r="AR32" s="2">
        <v>0.88</v>
      </c>
      <c r="AS32" s="2">
        <v>0</v>
      </c>
      <c r="AT32" s="2">
        <v>95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2</v>
      </c>
      <c r="BJ32" s="2" t="s">
        <v>16</v>
      </c>
      <c r="BK32" s="2"/>
      <c r="BL32" s="2"/>
      <c r="BM32" s="2">
        <v>108001</v>
      </c>
      <c r="BN32" s="2">
        <v>0</v>
      </c>
      <c r="BO32" s="2" t="s">
        <v>3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95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2"/>
        <v>304.26</v>
      </c>
      <c r="CQ32" s="2">
        <f t="shared" si="33"/>
        <v>0</v>
      </c>
      <c r="CR32" s="2">
        <f t="shared" si="34"/>
        <v>78.19</v>
      </c>
      <c r="CS32" s="2">
        <f t="shared" si="35"/>
        <v>11.04</v>
      </c>
      <c r="CT32" s="2">
        <f t="shared" si="36"/>
        <v>226.07</v>
      </c>
      <c r="CU32" s="2">
        <f t="shared" si="37"/>
        <v>0</v>
      </c>
      <c r="CV32" s="2">
        <f t="shared" si="38"/>
        <v>23.5</v>
      </c>
      <c r="CW32" s="2">
        <f t="shared" si="39"/>
        <v>0.88</v>
      </c>
      <c r="CX32" s="2">
        <f t="shared" si="40"/>
        <v>0</v>
      </c>
      <c r="CY32" s="2">
        <f t="shared" si="41"/>
        <v>225.25449999999998</v>
      </c>
      <c r="CZ32" s="2">
        <f t="shared" si="42"/>
        <v>154.1215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15</v>
      </c>
      <c r="DW32" s="2" t="s">
        <v>15</v>
      </c>
      <c r="DX32" s="2">
        <v>1</v>
      </c>
      <c r="DY32" s="2"/>
      <c r="DZ32" s="2"/>
      <c r="EA32" s="2"/>
      <c r="EB32" s="2"/>
      <c r="EC32" s="2"/>
      <c r="ED32" s="2"/>
      <c r="EE32" s="2">
        <v>32653241</v>
      </c>
      <c r="EF32" s="2">
        <v>2</v>
      </c>
      <c r="EG32" s="2" t="s">
        <v>20</v>
      </c>
      <c r="EH32" s="2">
        <v>0</v>
      </c>
      <c r="EI32" s="2" t="s">
        <v>3</v>
      </c>
      <c r="EJ32" s="2">
        <v>2</v>
      </c>
      <c r="EK32" s="2">
        <v>108001</v>
      </c>
      <c r="EL32" s="2" t="s">
        <v>21</v>
      </c>
      <c r="EM32" s="2" t="s">
        <v>22</v>
      </c>
      <c r="EN32" s="2"/>
      <c r="EO32" s="2" t="s">
        <v>3</v>
      </c>
      <c r="EP32" s="2"/>
      <c r="EQ32" s="2">
        <v>0</v>
      </c>
      <c r="ER32" s="2">
        <v>326.16000000000003</v>
      </c>
      <c r="ES32" s="2">
        <v>21.9</v>
      </c>
      <c r="ET32" s="2">
        <v>78.19</v>
      </c>
      <c r="EU32" s="2">
        <v>11.04</v>
      </c>
      <c r="EV32" s="2">
        <v>226.07</v>
      </c>
      <c r="EW32" s="2">
        <v>23.5</v>
      </c>
      <c r="EX32" s="2">
        <v>0.88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3"/>
        <v>0</v>
      </c>
      <c r="FS32" s="2">
        <v>0</v>
      </c>
      <c r="FT32" s="2"/>
      <c r="FU32" s="2"/>
      <c r="FV32" s="2"/>
      <c r="FW32" s="2"/>
      <c r="FX32" s="2">
        <v>95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1514110119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4"/>
        <v>0</v>
      </c>
      <c r="GM32" s="2">
        <f t="shared" si="45"/>
        <v>683.63</v>
      </c>
      <c r="GN32" s="2">
        <f t="shared" si="46"/>
        <v>0</v>
      </c>
      <c r="GO32" s="2">
        <f t="shared" si="47"/>
        <v>683.63</v>
      </c>
      <c r="GP32" s="2">
        <f t="shared" si="48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49"/>
        <v>0</v>
      </c>
      <c r="GW32" s="2">
        <v>1</v>
      </c>
      <c r="GX32" s="2">
        <f t="shared" si="50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ROW(SmtRes!A50)</f>
        <v>50</v>
      </c>
      <c r="D33">
        <f>ROW(EtalonRes!A100)</f>
        <v>100</v>
      </c>
      <c r="E33" t="s">
        <v>39</v>
      </c>
      <c r="F33" t="s">
        <v>13</v>
      </c>
      <c r="G33" t="s">
        <v>14</v>
      </c>
      <c r="H33" t="s">
        <v>15</v>
      </c>
      <c r="I33">
        <f>'1.Смета.или.Акт'!E78</f>
        <v>1</v>
      </c>
      <c r="J33">
        <v>0</v>
      </c>
      <c r="O33">
        <f t="shared" si="14"/>
        <v>5114.46</v>
      </c>
      <c r="P33">
        <f t="shared" si="15"/>
        <v>0</v>
      </c>
      <c r="Q33">
        <f t="shared" si="16"/>
        <v>977.38</v>
      </c>
      <c r="R33">
        <f t="shared" si="17"/>
        <v>202.03</v>
      </c>
      <c r="S33">
        <f t="shared" si="18"/>
        <v>4137.08</v>
      </c>
      <c r="T33">
        <f t="shared" si="19"/>
        <v>0</v>
      </c>
      <c r="U33">
        <f t="shared" si="20"/>
        <v>23.5</v>
      </c>
      <c r="V33">
        <f t="shared" si="21"/>
        <v>0.88</v>
      </c>
      <c r="W33">
        <f t="shared" si="22"/>
        <v>0</v>
      </c>
      <c r="X33">
        <f t="shared" si="23"/>
        <v>3514.68</v>
      </c>
      <c r="Y33">
        <f t="shared" si="24"/>
        <v>2256.34</v>
      </c>
      <c r="AA33">
        <v>34709516</v>
      </c>
      <c r="AB33">
        <f t="shared" si="25"/>
        <v>304.26</v>
      </c>
      <c r="AC33">
        <f>ROUND((ES33+(SUM(SmtRes!BC47:'SmtRes'!BC50)+SUM(EtalonRes!AL93:'EtalonRes'!AL100))),2)</f>
        <v>0</v>
      </c>
      <c r="AD33">
        <f t="shared" si="51"/>
        <v>78.19</v>
      </c>
      <c r="AE33">
        <f t="shared" si="52"/>
        <v>11.04</v>
      </c>
      <c r="AF33">
        <f t="shared" si="53"/>
        <v>226.07</v>
      </c>
      <c r="AG33">
        <f t="shared" si="29"/>
        <v>0</v>
      </c>
      <c r="AH33">
        <f t="shared" si="54"/>
        <v>23.5</v>
      </c>
      <c r="AI33">
        <f t="shared" si="55"/>
        <v>0.88</v>
      </c>
      <c r="AJ33">
        <f t="shared" si="31"/>
        <v>0</v>
      </c>
      <c r="AK33">
        <f>AL33+AM33+AO33</f>
        <v>326.15999999999997</v>
      </c>
      <c r="AL33">
        <v>21.9</v>
      </c>
      <c r="AM33" s="56">
        <f>'1.Смета.или.Акт'!F80</f>
        <v>78.19</v>
      </c>
      <c r="AN33" s="56">
        <f>'1.Смета.или.Акт'!F81</f>
        <v>11.04</v>
      </c>
      <c r="AO33" s="56">
        <f>'1.Смета.или.Акт'!F79</f>
        <v>226.07</v>
      </c>
      <c r="AP33">
        <v>0</v>
      </c>
      <c r="AQ33">
        <f>'1.Смета.или.Акт'!E84</f>
        <v>23.5</v>
      </c>
      <c r="AR33">
        <v>0.88</v>
      </c>
      <c r="AS33">
        <v>0</v>
      </c>
      <c r="AT33">
        <v>81</v>
      </c>
      <c r="AU33">
        <v>52</v>
      </c>
      <c r="AV33">
        <v>1</v>
      </c>
      <c r="AW33">
        <v>1</v>
      </c>
      <c r="AZ33">
        <v>1</v>
      </c>
      <c r="BA33">
        <f>'1.Смета.или.Акт'!J79</f>
        <v>18.3</v>
      </c>
      <c r="BB33">
        <f>'1.Смета.или.Акт'!J80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2</v>
      </c>
      <c r="BJ33" t="s">
        <v>16</v>
      </c>
      <c r="BM33">
        <v>108001</v>
      </c>
      <c r="BN33">
        <v>0</v>
      </c>
      <c r="BO33" t="s">
        <v>3</v>
      </c>
      <c r="BP33">
        <v>0</v>
      </c>
      <c r="BQ33">
        <v>2</v>
      </c>
      <c r="BR33">
        <v>0</v>
      </c>
      <c r="BS33">
        <f>'1.Смета.или.Акт'!J81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95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2"/>
        <v>5114.46</v>
      </c>
      <c r="CQ33">
        <f t="shared" si="33"/>
        <v>0</v>
      </c>
      <c r="CR33">
        <f t="shared" si="34"/>
        <v>977.375</v>
      </c>
      <c r="CS33">
        <f t="shared" si="35"/>
        <v>202.03199999999998</v>
      </c>
      <c r="CT33">
        <f t="shared" si="36"/>
        <v>4137.0810000000001</v>
      </c>
      <c r="CU33">
        <f t="shared" si="37"/>
        <v>0</v>
      </c>
      <c r="CV33">
        <f t="shared" si="38"/>
        <v>23.5</v>
      </c>
      <c r="CW33">
        <f t="shared" si="39"/>
        <v>0.88</v>
      </c>
      <c r="CX33">
        <f t="shared" si="40"/>
        <v>0</v>
      </c>
      <c r="CY33">
        <f t="shared" si="41"/>
        <v>3514.6790999999998</v>
      </c>
      <c r="CZ33">
        <f t="shared" si="42"/>
        <v>2256.3371999999999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15</v>
      </c>
      <c r="DW33" t="str">
        <f>'1.Смета.или.Акт'!D78</f>
        <v>ШТ</v>
      </c>
      <c r="DX33">
        <v>1</v>
      </c>
      <c r="EE33">
        <v>32653241</v>
      </c>
      <c r="EF33">
        <v>2</v>
      </c>
      <c r="EG33" t="s">
        <v>20</v>
      </c>
      <c r="EH33">
        <v>0</v>
      </c>
      <c r="EI33" t="s">
        <v>3</v>
      </c>
      <c r="EJ33">
        <v>2</v>
      </c>
      <c r="EK33">
        <v>108001</v>
      </c>
      <c r="EL33" t="s">
        <v>21</v>
      </c>
      <c r="EM33" t="s">
        <v>22</v>
      </c>
      <c r="EO33" t="s">
        <v>3</v>
      </c>
      <c r="EQ33">
        <v>0</v>
      </c>
      <c r="ER33">
        <f>ES33+ET33+EV33</f>
        <v>326.15999999999997</v>
      </c>
      <c r="ES33">
        <v>21.9</v>
      </c>
      <c r="ET33" s="56">
        <f>'1.Смета.или.Акт'!F80</f>
        <v>78.19</v>
      </c>
      <c r="EU33" s="56">
        <f>'1.Смета.или.Акт'!F81</f>
        <v>11.04</v>
      </c>
      <c r="EV33" s="56">
        <f>'1.Смета.или.Акт'!F79</f>
        <v>226.07</v>
      </c>
      <c r="EW33">
        <f>'1.Смета.или.Акт'!E84</f>
        <v>23.5</v>
      </c>
      <c r="EX33">
        <v>0.88</v>
      </c>
      <c r="EY33">
        <v>1</v>
      </c>
      <c r="FQ33">
        <v>0</v>
      </c>
      <c r="FR33">
        <f t="shared" si="43"/>
        <v>0</v>
      </c>
      <c r="FS33">
        <v>0</v>
      </c>
      <c r="FV33" t="s">
        <v>24</v>
      </c>
      <c r="FW33" t="s">
        <v>25</v>
      </c>
      <c r="FX33">
        <v>95</v>
      </c>
      <c r="FY33">
        <v>65</v>
      </c>
      <c r="GA33" t="s">
        <v>3</v>
      </c>
      <c r="GD33">
        <v>0</v>
      </c>
      <c r="GF33">
        <v>1514110119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4"/>
        <v>0</v>
      </c>
      <c r="GM33">
        <f t="shared" si="45"/>
        <v>10885.48</v>
      </c>
      <c r="GN33">
        <f t="shared" si="46"/>
        <v>0</v>
      </c>
      <c r="GO33">
        <f t="shared" si="47"/>
        <v>10885.48</v>
      </c>
      <c r="GP33">
        <f t="shared" si="48"/>
        <v>0</v>
      </c>
      <c r="GR33">
        <v>0</v>
      </c>
      <c r="GS33">
        <v>3</v>
      </c>
      <c r="GT33">
        <v>0</v>
      </c>
      <c r="GU33" t="s">
        <v>3</v>
      </c>
      <c r="GV33">
        <f t="shared" si="49"/>
        <v>0</v>
      </c>
      <c r="GW33">
        <v>18.3</v>
      </c>
      <c r="GX33">
        <f t="shared" si="50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ROW(SmtRes!A56)</f>
        <v>56</v>
      </c>
      <c r="D34" s="2">
        <f>ROW(EtalonRes!A113)</f>
        <v>113</v>
      </c>
      <c r="E34" s="2" t="s">
        <v>40</v>
      </c>
      <c r="F34" s="2" t="s">
        <v>27</v>
      </c>
      <c r="G34" s="2" t="s">
        <v>28</v>
      </c>
      <c r="H34" s="2" t="s">
        <v>15</v>
      </c>
      <c r="I34" s="2">
        <f>'1.Смета.или.Акт'!E86</f>
        <v>6</v>
      </c>
      <c r="J34" s="2">
        <v>0</v>
      </c>
      <c r="K34" s="2"/>
      <c r="L34" s="2"/>
      <c r="M34" s="2"/>
      <c r="N34" s="2"/>
      <c r="O34" s="2">
        <f t="shared" si="14"/>
        <v>392.7</v>
      </c>
      <c r="P34" s="2">
        <f t="shared" si="15"/>
        <v>0</v>
      </c>
      <c r="Q34" s="2">
        <f t="shared" si="16"/>
        <v>259.92</v>
      </c>
      <c r="R34" s="2">
        <f t="shared" si="17"/>
        <v>35.520000000000003</v>
      </c>
      <c r="S34" s="2">
        <f t="shared" si="18"/>
        <v>132.78</v>
      </c>
      <c r="T34" s="2">
        <f t="shared" si="19"/>
        <v>0</v>
      </c>
      <c r="U34" s="2">
        <f t="shared" si="20"/>
        <v>13.799999999999999</v>
      </c>
      <c r="V34" s="2">
        <f t="shared" si="21"/>
        <v>2.82</v>
      </c>
      <c r="W34" s="2">
        <f t="shared" si="22"/>
        <v>0</v>
      </c>
      <c r="X34" s="2">
        <f t="shared" si="23"/>
        <v>159.88999999999999</v>
      </c>
      <c r="Y34" s="2">
        <f t="shared" si="24"/>
        <v>109.4</v>
      </c>
      <c r="Z34" s="2"/>
      <c r="AA34" s="2">
        <v>34709515</v>
      </c>
      <c r="AB34" s="2">
        <f t="shared" si="25"/>
        <v>65.45</v>
      </c>
      <c r="AC34" s="2">
        <f>ROUND((ES34+(SUM(SmtRes!BC51:'SmtRes'!BC56)+SUM(EtalonRes!AL101:'EtalonRes'!AL113))),2)</f>
        <v>0</v>
      </c>
      <c r="AD34" s="2">
        <f t="shared" si="51"/>
        <v>43.32</v>
      </c>
      <c r="AE34" s="2">
        <f t="shared" si="52"/>
        <v>5.92</v>
      </c>
      <c r="AF34" s="2">
        <f t="shared" si="53"/>
        <v>22.13</v>
      </c>
      <c r="AG34" s="2">
        <f t="shared" si="29"/>
        <v>0</v>
      </c>
      <c r="AH34" s="2">
        <f t="shared" si="54"/>
        <v>2.2999999999999998</v>
      </c>
      <c r="AI34" s="2">
        <f t="shared" si="55"/>
        <v>0.47</v>
      </c>
      <c r="AJ34" s="2">
        <f t="shared" si="31"/>
        <v>0</v>
      </c>
      <c r="AK34" s="2">
        <v>109.17</v>
      </c>
      <c r="AL34" s="2">
        <v>43.72</v>
      </c>
      <c r="AM34" s="2">
        <v>43.32</v>
      </c>
      <c r="AN34" s="2">
        <v>5.92</v>
      </c>
      <c r="AO34" s="2">
        <v>22.13</v>
      </c>
      <c r="AP34" s="2">
        <v>0</v>
      </c>
      <c r="AQ34" s="2">
        <v>2.2999999999999998</v>
      </c>
      <c r="AR34" s="2">
        <v>0.47</v>
      </c>
      <c r="AS34" s="2">
        <v>0</v>
      </c>
      <c r="AT34" s="2">
        <v>95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29</v>
      </c>
      <c r="BK34" s="2"/>
      <c r="BL34" s="2"/>
      <c r="BM34" s="2">
        <v>108001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95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2"/>
        <v>392.70000000000005</v>
      </c>
      <c r="CQ34" s="2">
        <f t="shared" si="33"/>
        <v>0</v>
      </c>
      <c r="CR34" s="2">
        <f t="shared" si="34"/>
        <v>43.32</v>
      </c>
      <c r="CS34" s="2">
        <f t="shared" si="35"/>
        <v>5.92</v>
      </c>
      <c r="CT34" s="2">
        <f t="shared" si="36"/>
        <v>22.13</v>
      </c>
      <c r="CU34" s="2">
        <f t="shared" si="37"/>
        <v>0</v>
      </c>
      <c r="CV34" s="2">
        <f t="shared" si="38"/>
        <v>2.2999999999999998</v>
      </c>
      <c r="CW34" s="2">
        <f t="shared" si="39"/>
        <v>0.47</v>
      </c>
      <c r="CX34" s="2">
        <f t="shared" si="40"/>
        <v>0</v>
      </c>
      <c r="CY34" s="2">
        <f t="shared" si="41"/>
        <v>159.88500000000002</v>
      </c>
      <c r="CZ34" s="2">
        <f t="shared" si="42"/>
        <v>109.395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15</v>
      </c>
      <c r="DW34" s="2" t="s">
        <v>15</v>
      </c>
      <c r="DX34" s="2">
        <v>1</v>
      </c>
      <c r="DY34" s="2"/>
      <c r="DZ34" s="2"/>
      <c r="EA34" s="2"/>
      <c r="EB34" s="2"/>
      <c r="EC34" s="2"/>
      <c r="ED34" s="2"/>
      <c r="EE34" s="2">
        <v>32653241</v>
      </c>
      <c r="EF34" s="2">
        <v>2</v>
      </c>
      <c r="EG34" s="2" t="s">
        <v>20</v>
      </c>
      <c r="EH34" s="2">
        <v>0</v>
      </c>
      <c r="EI34" s="2" t="s">
        <v>3</v>
      </c>
      <c r="EJ34" s="2">
        <v>2</v>
      </c>
      <c r="EK34" s="2">
        <v>108001</v>
      </c>
      <c r="EL34" s="2" t="s">
        <v>21</v>
      </c>
      <c r="EM34" s="2" t="s">
        <v>22</v>
      </c>
      <c r="EN34" s="2"/>
      <c r="EO34" s="2" t="s">
        <v>3</v>
      </c>
      <c r="EP34" s="2"/>
      <c r="EQ34" s="2">
        <v>0</v>
      </c>
      <c r="ER34" s="2">
        <v>109.17</v>
      </c>
      <c r="ES34" s="2">
        <v>43.72</v>
      </c>
      <c r="ET34" s="2">
        <v>43.32</v>
      </c>
      <c r="EU34" s="2">
        <v>5.92</v>
      </c>
      <c r="EV34" s="2">
        <v>22.13</v>
      </c>
      <c r="EW34" s="2">
        <v>2.2999999999999998</v>
      </c>
      <c r="EX34" s="2">
        <v>0.47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3"/>
        <v>0</v>
      </c>
      <c r="FS34" s="2">
        <v>0</v>
      </c>
      <c r="FT34" s="2"/>
      <c r="FU34" s="2"/>
      <c r="FV34" s="2"/>
      <c r="FW34" s="2"/>
      <c r="FX34" s="2">
        <v>95</v>
      </c>
      <c r="FY34" s="2">
        <v>65</v>
      </c>
      <c r="FZ34" s="2"/>
      <c r="GA34" s="2" t="s">
        <v>3</v>
      </c>
      <c r="GB34" s="2"/>
      <c r="GC34" s="2"/>
      <c r="GD34" s="2">
        <v>0</v>
      </c>
      <c r="GE34" s="2"/>
      <c r="GF34" s="2">
        <v>1506745258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4"/>
        <v>0</v>
      </c>
      <c r="GM34" s="2">
        <f t="shared" si="45"/>
        <v>661.99</v>
      </c>
      <c r="GN34" s="2">
        <f t="shared" si="46"/>
        <v>0</v>
      </c>
      <c r="GO34" s="2">
        <f t="shared" si="47"/>
        <v>661.99</v>
      </c>
      <c r="GP34" s="2">
        <f t="shared" si="48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49"/>
        <v>0</v>
      </c>
      <c r="GW34" s="2">
        <v>1</v>
      </c>
      <c r="GX34" s="2">
        <f t="shared" si="50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ROW(SmtRes!A62)</f>
        <v>62</v>
      </c>
      <c r="D35">
        <f>ROW(EtalonRes!A126)</f>
        <v>126</v>
      </c>
      <c r="E35" t="s">
        <v>40</v>
      </c>
      <c r="F35" t="s">
        <v>27</v>
      </c>
      <c r="G35" t="s">
        <v>28</v>
      </c>
      <c r="H35" t="s">
        <v>15</v>
      </c>
      <c r="I35">
        <f>'1.Смета.или.Акт'!E86</f>
        <v>6</v>
      </c>
      <c r="J35">
        <v>0</v>
      </c>
      <c r="O35">
        <f t="shared" si="14"/>
        <v>5678.87</v>
      </c>
      <c r="P35">
        <f t="shared" si="15"/>
        <v>0</v>
      </c>
      <c r="Q35">
        <f t="shared" si="16"/>
        <v>3249</v>
      </c>
      <c r="R35">
        <f t="shared" si="17"/>
        <v>650.02</v>
      </c>
      <c r="S35">
        <f t="shared" si="18"/>
        <v>2429.87</v>
      </c>
      <c r="T35">
        <f t="shared" si="19"/>
        <v>0</v>
      </c>
      <c r="U35">
        <f t="shared" si="20"/>
        <v>13.799999999999999</v>
      </c>
      <c r="V35">
        <f t="shared" si="21"/>
        <v>2.82</v>
      </c>
      <c r="W35">
        <f t="shared" si="22"/>
        <v>0</v>
      </c>
      <c r="X35">
        <f t="shared" si="23"/>
        <v>2494.71</v>
      </c>
      <c r="Y35">
        <f t="shared" si="24"/>
        <v>1601.54</v>
      </c>
      <c r="AA35">
        <v>34709516</v>
      </c>
      <c r="AB35">
        <f t="shared" si="25"/>
        <v>65.45</v>
      </c>
      <c r="AC35">
        <f>ROUND((ES35+(SUM(SmtRes!BC57:'SmtRes'!BC62)+SUM(EtalonRes!AL114:'EtalonRes'!AL126))),2)</f>
        <v>0</v>
      </c>
      <c r="AD35">
        <f t="shared" si="51"/>
        <v>43.32</v>
      </c>
      <c r="AE35">
        <f t="shared" si="52"/>
        <v>5.92</v>
      </c>
      <c r="AF35">
        <f t="shared" si="53"/>
        <v>22.13</v>
      </c>
      <c r="AG35">
        <f t="shared" si="29"/>
        <v>0</v>
      </c>
      <c r="AH35">
        <f t="shared" si="54"/>
        <v>2.2999999999999998</v>
      </c>
      <c r="AI35">
        <f t="shared" si="55"/>
        <v>0.47</v>
      </c>
      <c r="AJ35">
        <f t="shared" si="31"/>
        <v>0</v>
      </c>
      <c r="AK35">
        <f>AL35+AM35+AO35</f>
        <v>109.16999999999999</v>
      </c>
      <c r="AL35">
        <v>43.72</v>
      </c>
      <c r="AM35" s="56">
        <f>'1.Смета.или.Акт'!F88</f>
        <v>43.32</v>
      </c>
      <c r="AN35" s="56">
        <f>'1.Смета.или.Акт'!F89</f>
        <v>5.92</v>
      </c>
      <c r="AO35" s="56">
        <f>'1.Смета.или.Акт'!F87</f>
        <v>22.13</v>
      </c>
      <c r="AP35">
        <v>0</v>
      </c>
      <c r="AQ35">
        <f>'1.Смета.или.Акт'!E92</f>
        <v>2.2999999999999998</v>
      </c>
      <c r="AR35">
        <v>0.47</v>
      </c>
      <c r="AS35">
        <v>0</v>
      </c>
      <c r="AT35">
        <v>81</v>
      </c>
      <c r="AU35">
        <v>52</v>
      </c>
      <c r="AV35">
        <v>1</v>
      </c>
      <c r="AW35">
        <v>1</v>
      </c>
      <c r="AZ35">
        <v>1</v>
      </c>
      <c r="BA35">
        <f>'1.Смета.или.Акт'!J87</f>
        <v>18.3</v>
      </c>
      <c r="BB35">
        <f>'1.Смета.или.Акт'!J88</f>
        <v>12.5</v>
      </c>
      <c r="BC35">
        <v>7.5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29</v>
      </c>
      <c r="BM35">
        <v>108001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'1.Смета.или.Акт'!J89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95</v>
      </c>
      <c r="CA35">
        <v>65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2"/>
        <v>5678.87</v>
      </c>
      <c r="CQ35">
        <f t="shared" si="33"/>
        <v>0</v>
      </c>
      <c r="CR35">
        <f t="shared" si="34"/>
        <v>541.5</v>
      </c>
      <c r="CS35">
        <f t="shared" si="35"/>
        <v>108.336</v>
      </c>
      <c r="CT35">
        <f t="shared" si="36"/>
        <v>404.97899999999998</v>
      </c>
      <c r="CU35">
        <f t="shared" si="37"/>
        <v>0</v>
      </c>
      <c r="CV35">
        <f t="shared" si="38"/>
        <v>2.2999999999999998</v>
      </c>
      <c r="CW35">
        <f t="shared" si="39"/>
        <v>0.47</v>
      </c>
      <c r="CX35">
        <f t="shared" si="40"/>
        <v>0</v>
      </c>
      <c r="CY35">
        <f t="shared" si="41"/>
        <v>2494.7109</v>
      </c>
      <c r="CZ35">
        <f t="shared" si="42"/>
        <v>1601.5427999999999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15</v>
      </c>
      <c r="DW35" t="str">
        <f>'1.Смета.или.Акт'!D86</f>
        <v>ШТ</v>
      </c>
      <c r="DX35">
        <v>1</v>
      </c>
      <c r="EE35">
        <v>32653241</v>
      </c>
      <c r="EF35">
        <v>2</v>
      </c>
      <c r="EG35" t="s">
        <v>20</v>
      </c>
      <c r="EH35">
        <v>0</v>
      </c>
      <c r="EI35" t="s">
        <v>3</v>
      </c>
      <c r="EJ35">
        <v>2</v>
      </c>
      <c r="EK35">
        <v>108001</v>
      </c>
      <c r="EL35" t="s">
        <v>21</v>
      </c>
      <c r="EM35" t="s">
        <v>22</v>
      </c>
      <c r="EO35" t="s">
        <v>3</v>
      </c>
      <c r="EQ35">
        <v>0</v>
      </c>
      <c r="ER35">
        <f>ES35+ET35+EV35</f>
        <v>109.16999999999999</v>
      </c>
      <c r="ES35">
        <v>43.72</v>
      </c>
      <c r="ET35" s="56">
        <f>'1.Смета.или.Акт'!F88</f>
        <v>43.32</v>
      </c>
      <c r="EU35" s="56">
        <f>'1.Смета.или.Акт'!F89</f>
        <v>5.92</v>
      </c>
      <c r="EV35" s="56">
        <f>'1.Смета.или.Акт'!F87</f>
        <v>22.13</v>
      </c>
      <c r="EW35">
        <f>'1.Смета.или.Акт'!E92</f>
        <v>2.2999999999999998</v>
      </c>
      <c r="EX35">
        <v>0.47</v>
      </c>
      <c r="EY35">
        <v>1</v>
      </c>
      <c r="FQ35">
        <v>0</v>
      </c>
      <c r="FR35">
        <f t="shared" si="43"/>
        <v>0</v>
      </c>
      <c r="FS35">
        <v>0</v>
      </c>
      <c r="FV35" t="s">
        <v>24</v>
      </c>
      <c r="FW35" t="s">
        <v>25</v>
      </c>
      <c r="FX35">
        <v>95</v>
      </c>
      <c r="FY35">
        <v>65</v>
      </c>
      <c r="GA35" t="s">
        <v>3</v>
      </c>
      <c r="GD35">
        <v>0</v>
      </c>
      <c r="GF35">
        <v>1506745258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4"/>
        <v>0</v>
      </c>
      <c r="GM35">
        <f t="shared" si="45"/>
        <v>9775.1200000000008</v>
      </c>
      <c r="GN35">
        <f t="shared" si="46"/>
        <v>0</v>
      </c>
      <c r="GO35">
        <f t="shared" si="47"/>
        <v>9775.1200000000008</v>
      </c>
      <c r="GP35">
        <f t="shared" si="48"/>
        <v>0</v>
      </c>
      <c r="GR35">
        <v>0</v>
      </c>
      <c r="GS35">
        <v>3</v>
      </c>
      <c r="GT35">
        <v>0</v>
      </c>
      <c r="GU35" t="s">
        <v>3</v>
      </c>
      <c r="GV35">
        <f t="shared" si="49"/>
        <v>0</v>
      </c>
      <c r="GW35">
        <v>18.3</v>
      </c>
      <c r="GX35">
        <f t="shared" si="50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ROW(SmtRes!A68)</f>
        <v>68</v>
      </c>
      <c r="D36" s="2">
        <f>ROW(EtalonRes!A138)</f>
        <v>138</v>
      </c>
      <c r="E36" s="2" t="s">
        <v>41</v>
      </c>
      <c r="F36" s="2" t="s">
        <v>31</v>
      </c>
      <c r="G36" s="2" t="s">
        <v>32</v>
      </c>
      <c r="H36" s="2" t="s">
        <v>33</v>
      </c>
      <c r="I36" s="2">
        <f>'1.Смета.или.Акт'!E94</f>
        <v>7.0000000000000007E-2</v>
      </c>
      <c r="J36" s="2">
        <v>0</v>
      </c>
      <c r="K36" s="2"/>
      <c r="L36" s="2"/>
      <c r="M36" s="2"/>
      <c r="N36" s="2"/>
      <c r="O36" s="2">
        <f t="shared" si="14"/>
        <v>53.68</v>
      </c>
      <c r="P36" s="2">
        <f t="shared" si="15"/>
        <v>0.03</v>
      </c>
      <c r="Q36" s="2">
        <f t="shared" si="16"/>
        <v>14.19</v>
      </c>
      <c r="R36" s="2">
        <f t="shared" si="17"/>
        <v>5.23</v>
      </c>
      <c r="S36" s="2">
        <f t="shared" si="18"/>
        <v>39.46</v>
      </c>
      <c r="T36" s="2">
        <f t="shared" si="19"/>
        <v>0</v>
      </c>
      <c r="U36" s="2">
        <f t="shared" si="20"/>
        <v>4.1020000000000003</v>
      </c>
      <c r="V36" s="2">
        <f t="shared" si="21"/>
        <v>0.51240000000000008</v>
      </c>
      <c r="W36" s="2">
        <f t="shared" si="22"/>
        <v>0</v>
      </c>
      <c r="X36" s="2">
        <f t="shared" si="23"/>
        <v>42.46</v>
      </c>
      <c r="Y36" s="2">
        <f t="shared" si="24"/>
        <v>29.05</v>
      </c>
      <c r="Z36" s="2"/>
      <c r="AA36" s="2">
        <v>34709515</v>
      </c>
      <c r="AB36" s="2">
        <f t="shared" si="25"/>
        <v>766.88</v>
      </c>
      <c r="AC36" s="2">
        <f>ROUND((ES36+(SUM(SmtRes!BC63:'SmtRes'!BC68)+SUM(EtalonRes!AL127:'EtalonRes'!AL138))),2)</f>
        <v>0.47</v>
      </c>
      <c r="AD36" s="2">
        <f t="shared" si="51"/>
        <v>202.68</v>
      </c>
      <c r="AE36" s="2">
        <f t="shared" si="52"/>
        <v>74.73</v>
      </c>
      <c r="AF36" s="2">
        <f t="shared" si="53"/>
        <v>563.73</v>
      </c>
      <c r="AG36" s="2">
        <f t="shared" si="29"/>
        <v>0</v>
      </c>
      <c r="AH36" s="2">
        <f t="shared" si="54"/>
        <v>58.6</v>
      </c>
      <c r="AI36" s="2">
        <f t="shared" si="55"/>
        <v>7.32</v>
      </c>
      <c r="AJ36" s="2">
        <f t="shared" si="31"/>
        <v>0</v>
      </c>
      <c r="AK36" s="2">
        <v>845.07</v>
      </c>
      <c r="AL36" s="2">
        <v>78.66</v>
      </c>
      <c r="AM36" s="2">
        <v>202.68</v>
      </c>
      <c r="AN36" s="2">
        <v>74.73</v>
      </c>
      <c r="AO36" s="2">
        <v>563.73</v>
      </c>
      <c r="AP36" s="2">
        <v>0</v>
      </c>
      <c r="AQ36" s="2">
        <v>58.6</v>
      </c>
      <c r="AR36" s="2">
        <v>7.32</v>
      </c>
      <c r="AS36" s="2">
        <v>0</v>
      </c>
      <c r="AT36" s="2">
        <v>95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2</v>
      </c>
      <c r="BJ36" s="2" t="s">
        <v>34</v>
      </c>
      <c r="BK36" s="2"/>
      <c r="BL36" s="2"/>
      <c r="BM36" s="2">
        <v>108001</v>
      </c>
      <c r="BN36" s="2">
        <v>0</v>
      </c>
      <c r="BO36" s="2" t="s">
        <v>3</v>
      </c>
      <c r="BP36" s="2">
        <v>0</v>
      </c>
      <c r="BQ36" s="2">
        <v>2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2"/>
        <v>53.68</v>
      </c>
      <c r="CQ36" s="2">
        <f t="shared" si="33"/>
        <v>0.47</v>
      </c>
      <c r="CR36" s="2">
        <f t="shared" si="34"/>
        <v>202.68</v>
      </c>
      <c r="CS36" s="2">
        <f t="shared" si="35"/>
        <v>74.73</v>
      </c>
      <c r="CT36" s="2">
        <f t="shared" si="36"/>
        <v>563.73</v>
      </c>
      <c r="CU36" s="2">
        <f t="shared" si="37"/>
        <v>0</v>
      </c>
      <c r="CV36" s="2">
        <f t="shared" si="38"/>
        <v>58.6</v>
      </c>
      <c r="CW36" s="2">
        <f t="shared" si="39"/>
        <v>7.32</v>
      </c>
      <c r="CX36" s="2">
        <f t="shared" si="40"/>
        <v>0</v>
      </c>
      <c r="CY36" s="2">
        <f t="shared" si="41"/>
        <v>42.455500000000001</v>
      </c>
      <c r="CZ36" s="2">
        <f t="shared" si="42"/>
        <v>29.048500000000001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1003</v>
      </c>
      <c r="DV36" s="2" t="s">
        <v>33</v>
      </c>
      <c r="DW36" s="2" t="s">
        <v>33</v>
      </c>
      <c r="DX36" s="2">
        <v>100</v>
      </c>
      <c r="DY36" s="2"/>
      <c r="DZ36" s="2"/>
      <c r="EA36" s="2"/>
      <c r="EB36" s="2"/>
      <c r="EC36" s="2"/>
      <c r="ED36" s="2"/>
      <c r="EE36" s="2">
        <v>32653241</v>
      </c>
      <c r="EF36" s="2">
        <v>2</v>
      </c>
      <c r="EG36" s="2" t="s">
        <v>20</v>
      </c>
      <c r="EH36" s="2">
        <v>0</v>
      </c>
      <c r="EI36" s="2" t="s">
        <v>3</v>
      </c>
      <c r="EJ36" s="2">
        <v>2</v>
      </c>
      <c r="EK36" s="2">
        <v>108001</v>
      </c>
      <c r="EL36" s="2" t="s">
        <v>21</v>
      </c>
      <c r="EM36" s="2" t="s">
        <v>22</v>
      </c>
      <c r="EN36" s="2"/>
      <c r="EO36" s="2" t="s">
        <v>3</v>
      </c>
      <c r="EP36" s="2"/>
      <c r="EQ36" s="2">
        <v>0</v>
      </c>
      <c r="ER36" s="2">
        <v>845.07</v>
      </c>
      <c r="ES36" s="2">
        <v>78.66</v>
      </c>
      <c r="ET36" s="2">
        <v>202.68</v>
      </c>
      <c r="EU36" s="2">
        <v>74.73</v>
      </c>
      <c r="EV36" s="2">
        <v>563.73</v>
      </c>
      <c r="EW36" s="2">
        <v>58.6</v>
      </c>
      <c r="EX36" s="2">
        <v>7.32</v>
      </c>
      <c r="EY36" s="2">
        <v>1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3"/>
        <v>0</v>
      </c>
      <c r="FS36" s="2">
        <v>0</v>
      </c>
      <c r="FT36" s="2"/>
      <c r="FU36" s="2"/>
      <c r="FV36" s="2"/>
      <c r="FW36" s="2"/>
      <c r="FX36" s="2">
        <v>95</v>
      </c>
      <c r="FY36" s="2">
        <v>65</v>
      </c>
      <c r="FZ36" s="2"/>
      <c r="GA36" s="2" t="s">
        <v>3</v>
      </c>
      <c r="GB36" s="2"/>
      <c r="GC36" s="2"/>
      <c r="GD36" s="2">
        <v>0</v>
      </c>
      <c r="GE36" s="2"/>
      <c r="GF36" s="2">
        <v>1668575944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4"/>
        <v>0</v>
      </c>
      <c r="GM36" s="2">
        <f t="shared" si="45"/>
        <v>125.19</v>
      </c>
      <c r="GN36" s="2">
        <f t="shared" si="46"/>
        <v>0</v>
      </c>
      <c r="GO36" s="2">
        <f t="shared" si="47"/>
        <v>125.19</v>
      </c>
      <c r="GP36" s="2">
        <f t="shared" si="48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49"/>
        <v>0</v>
      </c>
      <c r="GW36" s="2">
        <v>1</v>
      </c>
      <c r="GX36" s="2">
        <f t="shared" si="50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ROW(SmtRes!A74)</f>
        <v>74</v>
      </c>
      <c r="D37">
        <f>ROW(EtalonRes!A150)</f>
        <v>150</v>
      </c>
      <c r="E37" t="s">
        <v>41</v>
      </c>
      <c r="F37" t="s">
        <v>31</v>
      </c>
      <c r="G37" t="s">
        <v>32</v>
      </c>
      <c r="H37" t="s">
        <v>33</v>
      </c>
      <c r="I37">
        <f>'1.Смета.или.Акт'!E94</f>
        <v>7.0000000000000007E-2</v>
      </c>
      <c r="J37">
        <v>0</v>
      </c>
      <c r="O37">
        <f t="shared" si="14"/>
        <v>899.74</v>
      </c>
      <c r="P37">
        <f t="shared" si="15"/>
        <v>0.25</v>
      </c>
      <c r="Q37">
        <f t="shared" si="16"/>
        <v>177.35</v>
      </c>
      <c r="R37">
        <f t="shared" si="17"/>
        <v>95.73</v>
      </c>
      <c r="S37">
        <f t="shared" si="18"/>
        <v>722.14</v>
      </c>
      <c r="T37">
        <f t="shared" si="19"/>
        <v>0</v>
      </c>
      <c r="U37">
        <f t="shared" si="20"/>
        <v>4.1020000000000003</v>
      </c>
      <c r="V37">
        <f t="shared" si="21"/>
        <v>0.51240000000000008</v>
      </c>
      <c r="W37">
        <f t="shared" si="22"/>
        <v>0</v>
      </c>
      <c r="X37">
        <f t="shared" si="23"/>
        <v>662.47</v>
      </c>
      <c r="Y37">
        <f t="shared" si="24"/>
        <v>425.29</v>
      </c>
      <c r="AA37">
        <v>34709516</v>
      </c>
      <c r="AB37">
        <f t="shared" si="25"/>
        <v>766.88</v>
      </c>
      <c r="AC37">
        <f>ROUND((ES37+(SUM(SmtRes!BC69:'SmtRes'!BC74)+SUM(EtalonRes!AL139:'EtalonRes'!AL150))),2)</f>
        <v>0.47</v>
      </c>
      <c r="AD37">
        <f t="shared" si="51"/>
        <v>202.68</v>
      </c>
      <c r="AE37">
        <f t="shared" si="52"/>
        <v>74.73</v>
      </c>
      <c r="AF37">
        <f t="shared" si="53"/>
        <v>563.73</v>
      </c>
      <c r="AG37">
        <f t="shared" si="29"/>
        <v>0</v>
      </c>
      <c r="AH37">
        <f t="shared" si="54"/>
        <v>58.6</v>
      </c>
      <c r="AI37">
        <f t="shared" si="55"/>
        <v>7.32</v>
      </c>
      <c r="AJ37">
        <f t="shared" si="31"/>
        <v>0</v>
      </c>
      <c r="AK37">
        <f>AL37+AM37+AO37</f>
        <v>845.07</v>
      </c>
      <c r="AL37" s="56">
        <f>'1.Смета.или.Акт'!F98</f>
        <v>78.66</v>
      </c>
      <c r="AM37" s="56">
        <f>'1.Смета.или.Акт'!F96</f>
        <v>202.68</v>
      </c>
      <c r="AN37" s="56">
        <f>'1.Смета.или.Акт'!F97</f>
        <v>74.73</v>
      </c>
      <c r="AO37" s="56">
        <f>'1.Смета.или.Акт'!F95</f>
        <v>563.73</v>
      </c>
      <c r="AP37">
        <v>0</v>
      </c>
      <c r="AQ37">
        <f>'1.Смета.или.Акт'!E101</f>
        <v>58.6</v>
      </c>
      <c r="AR37">
        <v>7.32</v>
      </c>
      <c r="AS37">
        <v>0</v>
      </c>
      <c r="AT37">
        <v>81</v>
      </c>
      <c r="AU37">
        <v>52</v>
      </c>
      <c r="AV37">
        <v>1</v>
      </c>
      <c r="AW37">
        <v>1</v>
      </c>
      <c r="AZ37">
        <v>1</v>
      </c>
      <c r="BA37">
        <f>'1.Смета.или.Акт'!J95</f>
        <v>18.3</v>
      </c>
      <c r="BB37">
        <f>'1.Смета.или.Акт'!J96</f>
        <v>12.5</v>
      </c>
      <c r="BC37">
        <f>'1.Смета.или.Акт'!J98</f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2</v>
      </c>
      <c r="BJ37" t="s">
        <v>34</v>
      </c>
      <c r="BM37">
        <v>108001</v>
      </c>
      <c r="BN37">
        <v>0</v>
      </c>
      <c r="BO37" t="s">
        <v>3</v>
      </c>
      <c r="BP37">
        <v>0</v>
      </c>
      <c r="BQ37">
        <v>2</v>
      </c>
      <c r="BR37">
        <v>0</v>
      </c>
      <c r="BS37">
        <f>'1.Смета.или.Акт'!J97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65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2"/>
        <v>899.74</v>
      </c>
      <c r="CQ37">
        <f t="shared" si="33"/>
        <v>3.5249999999999999</v>
      </c>
      <c r="CR37">
        <f t="shared" si="34"/>
        <v>2533.5</v>
      </c>
      <c r="CS37">
        <f t="shared" si="35"/>
        <v>1367.5590000000002</v>
      </c>
      <c r="CT37">
        <f t="shared" si="36"/>
        <v>10316.259</v>
      </c>
      <c r="CU37">
        <f t="shared" si="37"/>
        <v>0</v>
      </c>
      <c r="CV37">
        <f t="shared" si="38"/>
        <v>58.6</v>
      </c>
      <c r="CW37">
        <f t="shared" si="39"/>
        <v>7.32</v>
      </c>
      <c r="CX37">
        <f t="shared" si="40"/>
        <v>0</v>
      </c>
      <c r="CY37">
        <f t="shared" si="41"/>
        <v>662.47469999999998</v>
      </c>
      <c r="CZ37">
        <f t="shared" si="42"/>
        <v>425.29239999999999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1003</v>
      </c>
      <c r="DV37" t="s">
        <v>33</v>
      </c>
      <c r="DW37" t="str">
        <f>'1.Смета.или.Акт'!D94</f>
        <v>100 м</v>
      </c>
      <c r="DX37">
        <v>100</v>
      </c>
      <c r="EE37">
        <v>32653241</v>
      </c>
      <c r="EF37">
        <v>2</v>
      </c>
      <c r="EG37" t="s">
        <v>20</v>
      </c>
      <c r="EH37">
        <v>0</v>
      </c>
      <c r="EI37" t="s">
        <v>3</v>
      </c>
      <c r="EJ37">
        <v>2</v>
      </c>
      <c r="EK37">
        <v>108001</v>
      </c>
      <c r="EL37" t="s">
        <v>21</v>
      </c>
      <c r="EM37" t="s">
        <v>22</v>
      </c>
      <c r="EO37" t="s">
        <v>3</v>
      </c>
      <c r="EQ37">
        <v>0</v>
      </c>
      <c r="ER37">
        <f>ES37+ET37+EV37</f>
        <v>845.07</v>
      </c>
      <c r="ES37" s="56">
        <f>'1.Смета.или.Акт'!F98</f>
        <v>78.66</v>
      </c>
      <c r="ET37" s="56">
        <f>'1.Смета.или.Акт'!F96</f>
        <v>202.68</v>
      </c>
      <c r="EU37" s="56">
        <f>'1.Смета.или.Акт'!F97</f>
        <v>74.73</v>
      </c>
      <c r="EV37" s="56">
        <f>'1.Смета.или.Акт'!F95</f>
        <v>563.73</v>
      </c>
      <c r="EW37">
        <f>'1.Смета.или.Акт'!E101</f>
        <v>58.6</v>
      </c>
      <c r="EX37">
        <v>7.32</v>
      </c>
      <c r="EY37">
        <v>1</v>
      </c>
      <c r="FQ37">
        <v>0</v>
      </c>
      <c r="FR37">
        <f t="shared" si="43"/>
        <v>0</v>
      </c>
      <c r="FS37">
        <v>0</v>
      </c>
      <c r="FV37" t="s">
        <v>24</v>
      </c>
      <c r="FW37" t="s">
        <v>25</v>
      </c>
      <c r="FX37">
        <v>95</v>
      </c>
      <c r="FY37">
        <v>65</v>
      </c>
      <c r="GA37" t="s">
        <v>3</v>
      </c>
      <c r="GD37">
        <v>0</v>
      </c>
      <c r="GF37">
        <v>1668575944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4"/>
        <v>0</v>
      </c>
      <c r="GM37">
        <f t="shared" si="45"/>
        <v>1987.5</v>
      </c>
      <c r="GN37">
        <f t="shared" si="46"/>
        <v>0</v>
      </c>
      <c r="GO37">
        <f t="shared" si="47"/>
        <v>1987.5</v>
      </c>
      <c r="GP37">
        <f t="shared" si="48"/>
        <v>0</v>
      </c>
      <c r="GR37">
        <v>0</v>
      </c>
      <c r="GS37">
        <v>3</v>
      </c>
      <c r="GT37">
        <v>0</v>
      </c>
      <c r="GU37" t="s">
        <v>3</v>
      </c>
      <c r="GV37">
        <f t="shared" si="49"/>
        <v>0</v>
      </c>
      <c r="GW37">
        <v>18.3</v>
      </c>
      <c r="GX37">
        <f t="shared" si="50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ROW(SmtRes!A79)</f>
        <v>79</v>
      </c>
      <c r="D38" s="2">
        <f>ROW(EtalonRes!A159)</f>
        <v>159</v>
      </c>
      <c r="E38" s="2" t="s">
        <v>42</v>
      </c>
      <c r="F38" s="2" t="s">
        <v>36</v>
      </c>
      <c r="G38" s="2" t="s">
        <v>37</v>
      </c>
      <c r="H38" s="2" t="s">
        <v>33</v>
      </c>
      <c r="I38" s="2">
        <f>'1.Смета.или.Акт'!E103</f>
        <v>0.04</v>
      </c>
      <c r="J38" s="2">
        <v>0</v>
      </c>
      <c r="K38" s="2"/>
      <c r="L38" s="2"/>
      <c r="M38" s="2"/>
      <c r="N38" s="2"/>
      <c r="O38" s="2">
        <f t="shared" si="14"/>
        <v>9.58</v>
      </c>
      <c r="P38" s="2">
        <f t="shared" si="15"/>
        <v>0</v>
      </c>
      <c r="Q38" s="2">
        <f t="shared" si="16"/>
        <v>2.44</v>
      </c>
      <c r="R38" s="2">
        <f t="shared" si="17"/>
        <v>0.19</v>
      </c>
      <c r="S38" s="2">
        <f t="shared" si="18"/>
        <v>7.14</v>
      </c>
      <c r="T38" s="2">
        <f t="shared" si="19"/>
        <v>0</v>
      </c>
      <c r="U38" s="2">
        <f t="shared" si="20"/>
        <v>0.76</v>
      </c>
      <c r="V38" s="2">
        <f t="shared" si="21"/>
        <v>1.52E-2</v>
      </c>
      <c r="W38" s="2">
        <f t="shared" si="22"/>
        <v>0</v>
      </c>
      <c r="X38" s="2">
        <f t="shared" si="23"/>
        <v>6.96</v>
      </c>
      <c r="Y38" s="2">
        <f t="shared" si="24"/>
        <v>4.76</v>
      </c>
      <c r="Z38" s="2"/>
      <c r="AA38" s="2">
        <v>34709515</v>
      </c>
      <c r="AB38" s="2">
        <f t="shared" si="25"/>
        <v>239.57</v>
      </c>
      <c r="AC38" s="2">
        <f>ROUND((ES38+(SUM(SmtRes!BC75:'SmtRes'!BC79)+SUM(EtalonRes!AL151:'EtalonRes'!AL159))),2)</f>
        <v>-0.01</v>
      </c>
      <c r="AD38" s="2">
        <f t="shared" si="51"/>
        <v>60.98</v>
      </c>
      <c r="AE38" s="2">
        <f t="shared" si="52"/>
        <v>4.7699999999999996</v>
      </c>
      <c r="AF38" s="2">
        <f t="shared" si="53"/>
        <v>178.6</v>
      </c>
      <c r="AG38" s="2">
        <f t="shared" si="29"/>
        <v>0</v>
      </c>
      <c r="AH38" s="2">
        <f t="shared" si="54"/>
        <v>19</v>
      </c>
      <c r="AI38" s="2">
        <f t="shared" si="55"/>
        <v>0.38</v>
      </c>
      <c r="AJ38" s="2">
        <f t="shared" si="31"/>
        <v>0</v>
      </c>
      <c r="AK38" s="2">
        <v>748.97</v>
      </c>
      <c r="AL38" s="2">
        <v>509.39</v>
      </c>
      <c r="AM38" s="2">
        <v>60.98</v>
      </c>
      <c r="AN38" s="2">
        <v>4.7699999999999996</v>
      </c>
      <c r="AO38" s="2">
        <v>178.6</v>
      </c>
      <c r="AP38" s="2">
        <v>0</v>
      </c>
      <c r="AQ38" s="2">
        <v>19</v>
      </c>
      <c r="AR38" s="2">
        <v>0.38</v>
      </c>
      <c r="AS38" s="2">
        <v>0</v>
      </c>
      <c r="AT38" s="2">
        <v>95</v>
      </c>
      <c r="AU38" s="2">
        <v>65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2</v>
      </c>
      <c r="BJ38" s="2" t="s">
        <v>38</v>
      </c>
      <c r="BK38" s="2"/>
      <c r="BL38" s="2"/>
      <c r="BM38" s="2">
        <v>108001</v>
      </c>
      <c r="BN38" s="2">
        <v>0</v>
      </c>
      <c r="BO38" s="2" t="s">
        <v>3</v>
      </c>
      <c r="BP38" s="2">
        <v>0</v>
      </c>
      <c r="BQ38" s="2">
        <v>2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65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2"/>
        <v>9.58</v>
      </c>
      <c r="CQ38" s="2">
        <f t="shared" si="33"/>
        <v>-0.01</v>
      </c>
      <c r="CR38" s="2">
        <f t="shared" si="34"/>
        <v>60.98</v>
      </c>
      <c r="CS38" s="2">
        <f t="shared" si="35"/>
        <v>4.7699999999999996</v>
      </c>
      <c r="CT38" s="2">
        <f t="shared" si="36"/>
        <v>178.6</v>
      </c>
      <c r="CU38" s="2">
        <f t="shared" si="37"/>
        <v>0</v>
      </c>
      <c r="CV38" s="2">
        <f t="shared" si="38"/>
        <v>19</v>
      </c>
      <c r="CW38" s="2">
        <f t="shared" si="39"/>
        <v>0.38</v>
      </c>
      <c r="CX38" s="2">
        <f t="shared" si="40"/>
        <v>0</v>
      </c>
      <c r="CY38" s="2">
        <f t="shared" si="41"/>
        <v>6.9634999999999998</v>
      </c>
      <c r="CZ38" s="2">
        <f t="shared" si="42"/>
        <v>4.7645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1003</v>
      </c>
      <c r="DV38" s="2" t="s">
        <v>33</v>
      </c>
      <c r="DW38" s="2" t="s">
        <v>33</v>
      </c>
      <c r="DX38" s="2">
        <v>100</v>
      </c>
      <c r="DY38" s="2"/>
      <c r="DZ38" s="2"/>
      <c r="EA38" s="2"/>
      <c r="EB38" s="2"/>
      <c r="EC38" s="2"/>
      <c r="ED38" s="2"/>
      <c r="EE38" s="2">
        <v>32653241</v>
      </c>
      <c r="EF38" s="2">
        <v>2</v>
      </c>
      <c r="EG38" s="2" t="s">
        <v>20</v>
      </c>
      <c r="EH38" s="2">
        <v>0</v>
      </c>
      <c r="EI38" s="2" t="s">
        <v>3</v>
      </c>
      <c r="EJ38" s="2">
        <v>2</v>
      </c>
      <c r="EK38" s="2">
        <v>108001</v>
      </c>
      <c r="EL38" s="2" t="s">
        <v>21</v>
      </c>
      <c r="EM38" s="2" t="s">
        <v>22</v>
      </c>
      <c r="EN38" s="2"/>
      <c r="EO38" s="2" t="s">
        <v>3</v>
      </c>
      <c r="EP38" s="2"/>
      <c r="EQ38" s="2">
        <v>0</v>
      </c>
      <c r="ER38" s="2">
        <v>748.97</v>
      </c>
      <c r="ES38" s="2">
        <v>509.39</v>
      </c>
      <c r="ET38" s="2">
        <v>60.98</v>
      </c>
      <c r="EU38" s="2">
        <v>4.7699999999999996</v>
      </c>
      <c r="EV38" s="2">
        <v>178.6</v>
      </c>
      <c r="EW38" s="2">
        <v>19</v>
      </c>
      <c r="EX38" s="2">
        <v>0.38</v>
      </c>
      <c r="EY38" s="2">
        <v>1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3"/>
        <v>0</v>
      </c>
      <c r="FS38" s="2">
        <v>0</v>
      </c>
      <c r="FT38" s="2"/>
      <c r="FU38" s="2"/>
      <c r="FV38" s="2"/>
      <c r="FW38" s="2"/>
      <c r="FX38" s="2">
        <v>95</v>
      </c>
      <c r="FY38" s="2">
        <v>65</v>
      </c>
      <c r="FZ38" s="2"/>
      <c r="GA38" s="2" t="s">
        <v>3</v>
      </c>
      <c r="GB38" s="2"/>
      <c r="GC38" s="2"/>
      <c r="GD38" s="2">
        <v>0</v>
      </c>
      <c r="GE38" s="2"/>
      <c r="GF38" s="2">
        <v>-2055133935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4"/>
        <v>0</v>
      </c>
      <c r="GM38" s="2">
        <f t="shared" si="45"/>
        <v>21.3</v>
      </c>
      <c r="GN38" s="2">
        <f t="shared" si="46"/>
        <v>0</v>
      </c>
      <c r="GO38" s="2">
        <f t="shared" si="47"/>
        <v>21.3</v>
      </c>
      <c r="GP38" s="2">
        <f t="shared" si="48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49"/>
        <v>0</v>
      </c>
      <c r="GW38" s="2">
        <v>1</v>
      </c>
      <c r="GX38" s="2">
        <f t="shared" si="50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ROW(SmtRes!A84)</f>
        <v>84</v>
      </c>
      <c r="D39">
        <f>ROW(EtalonRes!A168)</f>
        <v>168</v>
      </c>
      <c r="E39" t="s">
        <v>42</v>
      </c>
      <c r="F39" t="s">
        <v>36</v>
      </c>
      <c r="G39" t="s">
        <v>37</v>
      </c>
      <c r="H39" t="s">
        <v>33</v>
      </c>
      <c r="I39">
        <f>'1.Смета.или.Акт'!E103</f>
        <v>0.04</v>
      </c>
      <c r="J39">
        <v>0</v>
      </c>
      <c r="O39">
        <f t="shared" si="14"/>
        <v>161.22999999999999</v>
      </c>
      <c r="P39">
        <f t="shared" si="15"/>
        <v>0</v>
      </c>
      <c r="Q39">
        <f t="shared" si="16"/>
        <v>30.49</v>
      </c>
      <c r="R39">
        <f t="shared" si="17"/>
        <v>3.49</v>
      </c>
      <c r="S39">
        <f t="shared" si="18"/>
        <v>130.74</v>
      </c>
      <c r="T39">
        <f t="shared" si="19"/>
        <v>0</v>
      </c>
      <c r="U39">
        <f t="shared" si="20"/>
        <v>0.76</v>
      </c>
      <c r="V39">
        <f t="shared" si="21"/>
        <v>1.52E-2</v>
      </c>
      <c r="W39">
        <f t="shared" si="22"/>
        <v>0</v>
      </c>
      <c r="X39">
        <f t="shared" si="23"/>
        <v>108.73</v>
      </c>
      <c r="Y39">
        <f t="shared" si="24"/>
        <v>69.8</v>
      </c>
      <c r="AA39">
        <v>34709516</v>
      </c>
      <c r="AB39">
        <f t="shared" si="25"/>
        <v>239.57</v>
      </c>
      <c r="AC39">
        <f>ROUND((ES39+(SUM(SmtRes!BC80:'SmtRes'!BC84)+SUM(EtalonRes!AL160:'EtalonRes'!AL168))),2)</f>
        <v>-0.01</v>
      </c>
      <c r="AD39">
        <f t="shared" si="51"/>
        <v>60.98</v>
      </c>
      <c r="AE39">
        <f t="shared" si="52"/>
        <v>4.7699999999999996</v>
      </c>
      <c r="AF39">
        <f t="shared" si="53"/>
        <v>178.6</v>
      </c>
      <c r="AG39">
        <f t="shared" si="29"/>
        <v>0</v>
      </c>
      <c r="AH39">
        <f t="shared" si="54"/>
        <v>19</v>
      </c>
      <c r="AI39">
        <f t="shared" si="55"/>
        <v>0.38</v>
      </c>
      <c r="AJ39">
        <f t="shared" si="31"/>
        <v>0</v>
      </c>
      <c r="AK39">
        <f>AL39+AM39+AO39</f>
        <v>748.97</v>
      </c>
      <c r="AL39" s="56">
        <f>'1.Смета.или.Акт'!F107</f>
        <v>509.39</v>
      </c>
      <c r="AM39" s="56">
        <f>'1.Смета.или.Акт'!F105</f>
        <v>60.98</v>
      </c>
      <c r="AN39" s="56">
        <f>'1.Смета.или.Акт'!F106</f>
        <v>4.7699999999999996</v>
      </c>
      <c r="AO39" s="56">
        <f>'1.Смета.или.Акт'!F104</f>
        <v>178.6</v>
      </c>
      <c r="AP39">
        <v>0</v>
      </c>
      <c r="AQ39">
        <f>'1.Смета.или.Акт'!E110</f>
        <v>19</v>
      </c>
      <c r="AR39">
        <v>0.38</v>
      </c>
      <c r="AS39">
        <v>0</v>
      </c>
      <c r="AT39">
        <v>81</v>
      </c>
      <c r="AU39">
        <v>52</v>
      </c>
      <c r="AV39">
        <v>1</v>
      </c>
      <c r="AW39">
        <v>1</v>
      </c>
      <c r="AZ39">
        <v>1</v>
      </c>
      <c r="BA39">
        <f>'1.Смета.или.Акт'!J104</f>
        <v>18.3</v>
      </c>
      <c r="BB39">
        <f>'1.Смета.или.Акт'!J105</f>
        <v>12.5</v>
      </c>
      <c r="BC39">
        <f>'1.Смета.или.Акт'!J107</f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2</v>
      </c>
      <c r="BJ39" t="s">
        <v>38</v>
      </c>
      <c r="BM39">
        <v>108001</v>
      </c>
      <c r="BN39">
        <v>0</v>
      </c>
      <c r="BO39" t="s">
        <v>3</v>
      </c>
      <c r="BP39">
        <v>0</v>
      </c>
      <c r="BQ39">
        <v>2</v>
      </c>
      <c r="BR39">
        <v>0</v>
      </c>
      <c r="BS39">
        <f>'1.Смета.или.Акт'!J106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65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2"/>
        <v>161.23000000000002</v>
      </c>
      <c r="CQ39">
        <f t="shared" si="33"/>
        <v>-7.4999999999999997E-2</v>
      </c>
      <c r="CR39">
        <f t="shared" si="34"/>
        <v>762.25</v>
      </c>
      <c r="CS39">
        <f t="shared" si="35"/>
        <v>87.290999999999997</v>
      </c>
      <c r="CT39">
        <f t="shared" si="36"/>
        <v>3268.38</v>
      </c>
      <c r="CU39">
        <f t="shared" si="37"/>
        <v>0</v>
      </c>
      <c r="CV39">
        <f t="shared" si="38"/>
        <v>19</v>
      </c>
      <c r="CW39">
        <f t="shared" si="39"/>
        <v>0.38</v>
      </c>
      <c r="CX39">
        <f t="shared" si="40"/>
        <v>0</v>
      </c>
      <c r="CY39">
        <f t="shared" si="41"/>
        <v>108.72630000000001</v>
      </c>
      <c r="CZ39">
        <f t="shared" si="42"/>
        <v>69.799600000000012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1003</v>
      </c>
      <c r="DV39" t="s">
        <v>33</v>
      </c>
      <c r="DW39" t="str">
        <f>'1.Смета.или.Акт'!D103</f>
        <v>100 м</v>
      </c>
      <c r="DX39">
        <v>100</v>
      </c>
      <c r="EE39">
        <v>32653241</v>
      </c>
      <c r="EF39">
        <v>2</v>
      </c>
      <c r="EG39" t="s">
        <v>20</v>
      </c>
      <c r="EH39">
        <v>0</v>
      </c>
      <c r="EI39" t="s">
        <v>3</v>
      </c>
      <c r="EJ39">
        <v>2</v>
      </c>
      <c r="EK39">
        <v>108001</v>
      </c>
      <c r="EL39" t="s">
        <v>21</v>
      </c>
      <c r="EM39" t="s">
        <v>22</v>
      </c>
      <c r="EO39" t="s">
        <v>3</v>
      </c>
      <c r="EQ39">
        <v>0</v>
      </c>
      <c r="ER39">
        <f>ES39+ET39+EV39</f>
        <v>748.97</v>
      </c>
      <c r="ES39" s="56">
        <f>'1.Смета.или.Акт'!F107</f>
        <v>509.39</v>
      </c>
      <c r="ET39" s="56">
        <f>'1.Смета.или.Акт'!F105</f>
        <v>60.98</v>
      </c>
      <c r="EU39" s="56">
        <f>'1.Смета.или.Акт'!F106</f>
        <v>4.7699999999999996</v>
      </c>
      <c r="EV39" s="56">
        <f>'1.Смета.или.Акт'!F104</f>
        <v>178.6</v>
      </c>
      <c r="EW39">
        <f>'1.Смета.или.Акт'!E110</f>
        <v>19</v>
      </c>
      <c r="EX39">
        <v>0.38</v>
      </c>
      <c r="EY39">
        <v>1</v>
      </c>
      <c r="FQ39">
        <v>0</v>
      </c>
      <c r="FR39">
        <f t="shared" si="43"/>
        <v>0</v>
      </c>
      <c r="FS39">
        <v>0</v>
      </c>
      <c r="FV39" t="s">
        <v>24</v>
      </c>
      <c r="FW39" t="s">
        <v>25</v>
      </c>
      <c r="FX39">
        <v>95</v>
      </c>
      <c r="FY39">
        <v>65</v>
      </c>
      <c r="GA39" t="s">
        <v>3</v>
      </c>
      <c r="GD39">
        <v>0</v>
      </c>
      <c r="GF39">
        <v>-2055133935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4"/>
        <v>0</v>
      </c>
      <c r="GM39">
        <f t="shared" si="45"/>
        <v>339.76</v>
      </c>
      <c r="GN39">
        <f t="shared" si="46"/>
        <v>0</v>
      </c>
      <c r="GO39">
        <f t="shared" si="47"/>
        <v>339.76</v>
      </c>
      <c r="GP39">
        <f t="shared" si="48"/>
        <v>0</v>
      </c>
      <c r="GR39">
        <v>0</v>
      </c>
      <c r="GS39">
        <v>3</v>
      </c>
      <c r="GT39">
        <v>0</v>
      </c>
      <c r="GU39" t="s">
        <v>3</v>
      </c>
      <c r="GV39">
        <f t="shared" si="49"/>
        <v>0</v>
      </c>
      <c r="GW39">
        <v>18.3</v>
      </c>
      <c r="GX39">
        <f t="shared" si="50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ROW(SmtRes!A87)</f>
        <v>87</v>
      </c>
      <c r="D40" s="2">
        <f>ROW(EtalonRes!A171)</f>
        <v>171</v>
      </c>
      <c r="E40" s="2" t="s">
        <v>43</v>
      </c>
      <c r="F40" s="2" t="s">
        <v>44</v>
      </c>
      <c r="G40" s="2" t="s">
        <v>45</v>
      </c>
      <c r="H40" s="2" t="s">
        <v>15</v>
      </c>
      <c r="I40" s="2">
        <f>'1.Смета.или.Акт'!E112</f>
        <v>1</v>
      </c>
      <c r="J40" s="2">
        <v>0</v>
      </c>
      <c r="K40" s="2"/>
      <c r="L40" s="2"/>
      <c r="M40" s="2"/>
      <c r="N40" s="2"/>
      <c r="O40" s="2">
        <f t="shared" si="14"/>
        <v>263.77999999999997</v>
      </c>
      <c r="P40" s="2">
        <f t="shared" si="15"/>
        <v>0</v>
      </c>
      <c r="Q40" s="2">
        <f t="shared" si="16"/>
        <v>0</v>
      </c>
      <c r="R40" s="2">
        <f t="shared" si="17"/>
        <v>0</v>
      </c>
      <c r="S40" s="2">
        <f t="shared" si="18"/>
        <v>263.77999999999997</v>
      </c>
      <c r="T40" s="2">
        <f t="shared" si="19"/>
        <v>0</v>
      </c>
      <c r="U40" s="2">
        <f t="shared" si="20"/>
        <v>21.6</v>
      </c>
      <c r="V40" s="2">
        <f t="shared" si="21"/>
        <v>0</v>
      </c>
      <c r="W40" s="2">
        <f t="shared" si="22"/>
        <v>0</v>
      </c>
      <c r="X40" s="2">
        <f t="shared" si="23"/>
        <v>171.46</v>
      </c>
      <c r="Y40" s="2">
        <f t="shared" si="24"/>
        <v>105.51</v>
      </c>
      <c r="Z40" s="2"/>
      <c r="AA40" s="2">
        <v>34709515</v>
      </c>
      <c r="AB40" s="2">
        <f t="shared" si="25"/>
        <v>263.77999999999997</v>
      </c>
      <c r="AC40" s="2">
        <f t="shared" ref="AC40:AC55" si="56">ROUND((ES40),2)</f>
        <v>0</v>
      </c>
      <c r="AD40" s="2">
        <f t="shared" si="51"/>
        <v>0</v>
      </c>
      <c r="AE40" s="2">
        <f t="shared" si="52"/>
        <v>0</v>
      </c>
      <c r="AF40" s="2">
        <f t="shared" si="53"/>
        <v>263.77999999999997</v>
      </c>
      <c r="AG40" s="2">
        <f t="shared" si="29"/>
        <v>0</v>
      </c>
      <c r="AH40" s="2">
        <f t="shared" si="54"/>
        <v>21.6</v>
      </c>
      <c r="AI40" s="2">
        <f t="shared" si="55"/>
        <v>0</v>
      </c>
      <c r="AJ40" s="2">
        <f t="shared" si="31"/>
        <v>0</v>
      </c>
      <c r="AK40" s="2">
        <v>263.77999999999997</v>
      </c>
      <c r="AL40" s="2">
        <v>0</v>
      </c>
      <c r="AM40" s="2">
        <v>0</v>
      </c>
      <c r="AN40" s="2">
        <v>0</v>
      </c>
      <c r="AO40" s="2">
        <v>263.77999999999997</v>
      </c>
      <c r="AP40" s="2">
        <v>0</v>
      </c>
      <c r="AQ40" s="2">
        <v>21.6</v>
      </c>
      <c r="AR40" s="2">
        <v>0</v>
      </c>
      <c r="AS40" s="2">
        <v>0</v>
      </c>
      <c r="AT40" s="2">
        <v>65</v>
      </c>
      <c r="AU40" s="2">
        <v>40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4</v>
      </c>
      <c r="BJ40" s="2" t="s">
        <v>46</v>
      </c>
      <c r="BK40" s="2"/>
      <c r="BL40" s="2"/>
      <c r="BM40" s="2">
        <v>200001</v>
      </c>
      <c r="BN40" s="2">
        <v>0</v>
      </c>
      <c r="BO40" s="2" t="s">
        <v>3</v>
      </c>
      <c r="BP40" s="2">
        <v>0</v>
      </c>
      <c r="BQ40" s="2">
        <v>5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65</v>
      </c>
      <c r="CA40" s="2">
        <v>40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2"/>
        <v>263.77999999999997</v>
      </c>
      <c r="CQ40" s="2">
        <f t="shared" si="33"/>
        <v>0</v>
      </c>
      <c r="CR40" s="2">
        <f t="shared" si="34"/>
        <v>0</v>
      </c>
      <c r="CS40" s="2">
        <f t="shared" si="35"/>
        <v>0</v>
      </c>
      <c r="CT40" s="2">
        <f t="shared" si="36"/>
        <v>263.77999999999997</v>
      </c>
      <c r="CU40" s="2">
        <f t="shared" si="37"/>
        <v>0</v>
      </c>
      <c r="CV40" s="2">
        <f t="shared" si="38"/>
        <v>21.6</v>
      </c>
      <c r="CW40" s="2">
        <f t="shared" si="39"/>
        <v>0</v>
      </c>
      <c r="CX40" s="2">
        <f t="shared" si="40"/>
        <v>0</v>
      </c>
      <c r="CY40" s="2">
        <f t="shared" si="41"/>
        <v>171.45699999999997</v>
      </c>
      <c r="CZ40" s="2">
        <f t="shared" si="42"/>
        <v>105.51199999999999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1013</v>
      </c>
      <c r="DV40" s="2" t="s">
        <v>15</v>
      </c>
      <c r="DW40" s="2" t="s">
        <v>15</v>
      </c>
      <c r="DX40" s="2">
        <v>1</v>
      </c>
      <c r="DY40" s="2"/>
      <c r="DZ40" s="2"/>
      <c r="EA40" s="2"/>
      <c r="EB40" s="2"/>
      <c r="EC40" s="2"/>
      <c r="ED40" s="2"/>
      <c r="EE40" s="2">
        <v>32653283</v>
      </c>
      <c r="EF40" s="2">
        <v>5</v>
      </c>
      <c r="EG40" s="2" t="s">
        <v>47</v>
      </c>
      <c r="EH40" s="2">
        <v>0</v>
      </c>
      <c r="EI40" s="2" t="s">
        <v>3</v>
      </c>
      <c r="EJ40" s="2">
        <v>4</v>
      </c>
      <c r="EK40" s="2">
        <v>200001</v>
      </c>
      <c r="EL40" s="2" t="s">
        <v>48</v>
      </c>
      <c r="EM40" s="2" t="s">
        <v>49</v>
      </c>
      <c r="EN40" s="2"/>
      <c r="EO40" s="2" t="s">
        <v>3</v>
      </c>
      <c r="EP40" s="2"/>
      <c r="EQ40" s="2">
        <v>0</v>
      </c>
      <c r="ER40" s="2">
        <v>263.77999999999997</v>
      </c>
      <c r="ES40" s="2">
        <v>0</v>
      </c>
      <c r="ET40" s="2">
        <v>0</v>
      </c>
      <c r="EU40" s="2">
        <v>0</v>
      </c>
      <c r="EV40" s="2">
        <v>263.77999999999997</v>
      </c>
      <c r="EW40" s="2">
        <v>21.6</v>
      </c>
      <c r="EX40" s="2">
        <v>0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3"/>
        <v>0</v>
      </c>
      <c r="FS40" s="2">
        <v>0</v>
      </c>
      <c r="FT40" s="2"/>
      <c r="FU40" s="2"/>
      <c r="FV40" s="2"/>
      <c r="FW40" s="2"/>
      <c r="FX40" s="2">
        <v>65</v>
      </c>
      <c r="FY40" s="2">
        <v>40</v>
      </c>
      <c r="FZ40" s="2"/>
      <c r="GA40" s="2" t="s">
        <v>3</v>
      </c>
      <c r="GB40" s="2"/>
      <c r="GC40" s="2"/>
      <c r="GD40" s="2">
        <v>0</v>
      </c>
      <c r="GE40" s="2"/>
      <c r="GF40" s="2">
        <v>412509291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4"/>
        <v>0</v>
      </c>
      <c r="GM40" s="2">
        <f t="shared" si="45"/>
        <v>540.75</v>
      </c>
      <c r="GN40" s="2">
        <f t="shared" si="46"/>
        <v>0</v>
      </c>
      <c r="GO40" s="2">
        <f t="shared" si="47"/>
        <v>0</v>
      </c>
      <c r="GP40" s="2">
        <f t="shared" si="48"/>
        <v>540.75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49"/>
        <v>0</v>
      </c>
      <c r="GW40" s="2">
        <v>1</v>
      </c>
      <c r="GX40" s="2">
        <f t="shared" si="50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ROW(SmtRes!A90)</f>
        <v>90</v>
      </c>
      <c r="D41">
        <f>ROW(EtalonRes!A174)</f>
        <v>174</v>
      </c>
      <c r="E41" t="s">
        <v>43</v>
      </c>
      <c r="F41" t="s">
        <v>44</v>
      </c>
      <c r="G41" t="s">
        <v>45</v>
      </c>
      <c r="H41" t="s">
        <v>15</v>
      </c>
      <c r="I41">
        <f>'1.Смета.или.Акт'!E112</f>
        <v>1</v>
      </c>
      <c r="J41">
        <v>0</v>
      </c>
      <c r="O41">
        <f t="shared" si="14"/>
        <v>4827.17</v>
      </c>
      <c r="P41">
        <f t="shared" si="15"/>
        <v>0</v>
      </c>
      <c r="Q41">
        <f t="shared" si="16"/>
        <v>0</v>
      </c>
      <c r="R41">
        <f t="shared" si="17"/>
        <v>0</v>
      </c>
      <c r="S41">
        <f t="shared" si="18"/>
        <v>4827.17</v>
      </c>
      <c r="T41">
        <f t="shared" si="19"/>
        <v>0</v>
      </c>
      <c r="U41">
        <f t="shared" si="20"/>
        <v>21.6</v>
      </c>
      <c r="V41">
        <f t="shared" si="21"/>
        <v>0</v>
      </c>
      <c r="W41">
        <f t="shared" si="22"/>
        <v>0</v>
      </c>
      <c r="X41">
        <f t="shared" si="23"/>
        <v>2654.94</v>
      </c>
      <c r="Y41">
        <f t="shared" si="24"/>
        <v>1544.69</v>
      </c>
      <c r="AA41">
        <v>34709516</v>
      </c>
      <c r="AB41">
        <f t="shared" si="25"/>
        <v>263.77999999999997</v>
      </c>
      <c r="AC41">
        <f t="shared" si="56"/>
        <v>0</v>
      </c>
      <c r="AD41">
        <f t="shared" si="51"/>
        <v>0</v>
      </c>
      <c r="AE41">
        <f t="shared" si="52"/>
        <v>0</v>
      </c>
      <c r="AF41">
        <f t="shared" si="53"/>
        <v>263.77999999999997</v>
      </c>
      <c r="AG41">
        <f t="shared" si="29"/>
        <v>0</v>
      </c>
      <c r="AH41">
        <f t="shared" si="54"/>
        <v>21.6</v>
      </c>
      <c r="AI41">
        <f t="shared" si="55"/>
        <v>0</v>
      </c>
      <c r="AJ41">
        <f t="shared" si="31"/>
        <v>0</v>
      </c>
      <c r="AK41">
        <f>AL41+AM41+AO41</f>
        <v>263.77999999999997</v>
      </c>
      <c r="AL41">
        <v>0</v>
      </c>
      <c r="AM41">
        <v>0</v>
      </c>
      <c r="AN41">
        <v>0</v>
      </c>
      <c r="AO41" s="56">
        <f>'1.Смета.или.Акт'!F113</f>
        <v>263.77999999999997</v>
      </c>
      <c r="AP41">
        <v>0</v>
      </c>
      <c r="AQ41">
        <f>'1.Смета.или.Акт'!E116</f>
        <v>21.6</v>
      </c>
      <c r="AR41">
        <v>0</v>
      </c>
      <c r="AS41">
        <v>0</v>
      </c>
      <c r="AT41">
        <v>55</v>
      </c>
      <c r="AU41">
        <v>32</v>
      </c>
      <c r="AV41">
        <v>1</v>
      </c>
      <c r="AW41">
        <v>1</v>
      </c>
      <c r="AZ41">
        <v>1</v>
      </c>
      <c r="BA41">
        <f>'1.Смета.или.Акт'!J113</f>
        <v>18.3</v>
      </c>
      <c r="BB41">
        <v>18.3</v>
      </c>
      <c r="BC41">
        <v>18.3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4</v>
      </c>
      <c r="BJ41" t="s">
        <v>46</v>
      </c>
      <c r="BM41">
        <v>200001</v>
      </c>
      <c r="BN41">
        <v>0</v>
      </c>
      <c r="BO41" t="s">
        <v>3</v>
      </c>
      <c r="BP41">
        <v>0</v>
      </c>
      <c r="BQ41">
        <v>5</v>
      </c>
      <c r="BR41">
        <v>0</v>
      </c>
      <c r="BS41"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65</v>
      </c>
      <c r="CA41">
        <v>40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2"/>
        <v>4827.17</v>
      </c>
      <c r="CQ41">
        <f t="shared" si="33"/>
        <v>0</v>
      </c>
      <c r="CR41">
        <f t="shared" si="34"/>
        <v>0</v>
      </c>
      <c r="CS41">
        <f t="shared" si="35"/>
        <v>0</v>
      </c>
      <c r="CT41">
        <f t="shared" si="36"/>
        <v>4827.174</v>
      </c>
      <c r="CU41">
        <f t="shared" si="37"/>
        <v>0</v>
      </c>
      <c r="CV41">
        <f t="shared" si="38"/>
        <v>21.6</v>
      </c>
      <c r="CW41">
        <f t="shared" si="39"/>
        <v>0</v>
      </c>
      <c r="CX41">
        <f t="shared" si="40"/>
        <v>0</v>
      </c>
      <c r="CY41">
        <f t="shared" si="41"/>
        <v>2654.9434999999999</v>
      </c>
      <c r="CZ41">
        <f t="shared" si="42"/>
        <v>1544.6944000000001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1013</v>
      </c>
      <c r="DV41" t="s">
        <v>15</v>
      </c>
      <c r="DW41" t="str">
        <f>'1.Смета.или.Акт'!D112</f>
        <v>ШТ</v>
      </c>
      <c r="DX41">
        <v>1</v>
      </c>
      <c r="EE41">
        <v>32653283</v>
      </c>
      <c r="EF41">
        <v>5</v>
      </c>
      <c r="EG41" t="s">
        <v>47</v>
      </c>
      <c r="EH41">
        <v>0</v>
      </c>
      <c r="EI41" t="s">
        <v>3</v>
      </c>
      <c r="EJ41">
        <v>4</v>
      </c>
      <c r="EK41">
        <v>200001</v>
      </c>
      <c r="EL41" t="s">
        <v>48</v>
      </c>
      <c r="EM41" t="s">
        <v>49</v>
      </c>
      <c r="EO41" t="s">
        <v>3</v>
      </c>
      <c r="EQ41">
        <v>0</v>
      </c>
      <c r="ER41">
        <f>ES41+ET41+EV41</f>
        <v>263.77999999999997</v>
      </c>
      <c r="ES41">
        <v>0</v>
      </c>
      <c r="ET41">
        <v>0</v>
      </c>
      <c r="EU41">
        <v>0</v>
      </c>
      <c r="EV41" s="56">
        <f>'1.Смета.или.Акт'!F113</f>
        <v>263.77999999999997</v>
      </c>
      <c r="EW41">
        <f>'1.Смета.или.Акт'!E116</f>
        <v>21.6</v>
      </c>
      <c r="EX41">
        <v>0</v>
      </c>
      <c r="EY41">
        <v>0</v>
      </c>
      <c r="FQ41">
        <v>0</v>
      </c>
      <c r="FR41">
        <f t="shared" si="43"/>
        <v>0</v>
      </c>
      <c r="FS41">
        <v>0</v>
      </c>
      <c r="FV41" t="s">
        <v>24</v>
      </c>
      <c r="FW41" t="s">
        <v>25</v>
      </c>
      <c r="FX41">
        <v>65</v>
      </c>
      <c r="FY41">
        <v>40</v>
      </c>
      <c r="GA41" t="s">
        <v>3</v>
      </c>
      <c r="GD41">
        <v>0</v>
      </c>
      <c r="GF41">
        <v>412509291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4"/>
        <v>0</v>
      </c>
      <c r="GM41">
        <f t="shared" si="45"/>
        <v>9026.7999999999993</v>
      </c>
      <c r="GN41">
        <f t="shared" si="46"/>
        <v>0</v>
      </c>
      <c r="GO41">
        <f t="shared" si="47"/>
        <v>0</v>
      </c>
      <c r="GP41">
        <f t="shared" si="48"/>
        <v>9026.7999999999993</v>
      </c>
      <c r="GR41">
        <v>0</v>
      </c>
      <c r="GS41">
        <v>3</v>
      </c>
      <c r="GT41">
        <v>0</v>
      </c>
      <c r="GU41" t="s">
        <v>3</v>
      </c>
      <c r="GV41">
        <f t="shared" si="49"/>
        <v>0</v>
      </c>
      <c r="GW41">
        <v>18.3</v>
      </c>
      <c r="GX41">
        <f t="shared" si="50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ROW(SmtRes!A93)</f>
        <v>93</v>
      </c>
      <c r="D42" s="2">
        <f>ROW(EtalonRes!A177)</f>
        <v>177</v>
      </c>
      <c r="E42" s="2" t="s">
        <v>50</v>
      </c>
      <c r="F42" s="2" t="s">
        <v>51</v>
      </c>
      <c r="G42" s="2" t="s">
        <v>52</v>
      </c>
      <c r="H42" s="2" t="s">
        <v>15</v>
      </c>
      <c r="I42" s="2">
        <f>'1.Смета.или.Акт'!E118</f>
        <v>1</v>
      </c>
      <c r="J42" s="2">
        <v>0</v>
      </c>
      <c r="K42" s="2"/>
      <c r="L42" s="2"/>
      <c r="M42" s="2"/>
      <c r="N42" s="2"/>
      <c r="O42" s="2">
        <f t="shared" si="14"/>
        <v>65.94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65.94</v>
      </c>
      <c r="T42" s="2">
        <f t="shared" si="19"/>
        <v>0</v>
      </c>
      <c r="U42" s="2">
        <f t="shared" si="20"/>
        <v>5.4</v>
      </c>
      <c r="V42" s="2">
        <f t="shared" si="21"/>
        <v>0</v>
      </c>
      <c r="W42" s="2">
        <f t="shared" si="22"/>
        <v>0</v>
      </c>
      <c r="X42" s="2">
        <f t="shared" si="23"/>
        <v>42.86</v>
      </c>
      <c r="Y42" s="2">
        <f t="shared" si="24"/>
        <v>26.38</v>
      </c>
      <c r="Z42" s="2"/>
      <c r="AA42" s="2">
        <v>34709515</v>
      </c>
      <c r="AB42" s="2">
        <f t="shared" si="25"/>
        <v>65.94</v>
      </c>
      <c r="AC42" s="2">
        <f t="shared" si="56"/>
        <v>0</v>
      </c>
      <c r="AD42" s="2">
        <f t="shared" si="51"/>
        <v>0</v>
      </c>
      <c r="AE42" s="2">
        <f t="shared" si="52"/>
        <v>0</v>
      </c>
      <c r="AF42" s="2">
        <f t="shared" si="53"/>
        <v>65.94</v>
      </c>
      <c r="AG42" s="2">
        <f t="shared" si="29"/>
        <v>0</v>
      </c>
      <c r="AH42" s="2">
        <f t="shared" si="54"/>
        <v>5.4</v>
      </c>
      <c r="AI42" s="2">
        <f t="shared" si="55"/>
        <v>0</v>
      </c>
      <c r="AJ42" s="2">
        <f t="shared" si="31"/>
        <v>0</v>
      </c>
      <c r="AK42" s="2">
        <v>65.94</v>
      </c>
      <c r="AL42" s="2">
        <v>0</v>
      </c>
      <c r="AM42" s="2">
        <v>0</v>
      </c>
      <c r="AN42" s="2">
        <v>0</v>
      </c>
      <c r="AO42" s="2">
        <v>65.94</v>
      </c>
      <c r="AP42" s="2">
        <v>0</v>
      </c>
      <c r="AQ42" s="2">
        <v>5.4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4</v>
      </c>
      <c r="BJ42" s="2" t="s">
        <v>53</v>
      </c>
      <c r="BK42" s="2"/>
      <c r="BL42" s="2"/>
      <c r="BM42" s="2">
        <v>200001</v>
      </c>
      <c r="BN42" s="2">
        <v>0</v>
      </c>
      <c r="BO42" s="2" t="s">
        <v>3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2"/>
        <v>65.94</v>
      </c>
      <c r="CQ42" s="2">
        <f t="shared" si="33"/>
        <v>0</v>
      </c>
      <c r="CR42" s="2">
        <f t="shared" si="34"/>
        <v>0</v>
      </c>
      <c r="CS42" s="2">
        <f t="shared" si="35"/>
        <v>0</v>
      </c>
      <c r="CT42" s="2">
        <f t="shared" si="36"/>
        <v>65.94</v>
      </c>
      <c r="CU42" s="2">
        <f t="shared" si="37"/>
        <v>0</v>
      </c>
      <c r="CV42" s="2">
        <f t="shared" si="38"/>
        <v>5.4</v>
      </c>
      <c r="CW42" s="2">
        <f t="shared" si="39"/>
        <v>0</v>
      </c>
      <c r="CX42" s="2">
        <f t="shared" si="40"/>
        <v>0</v>
      </c>
      <c r="CY42" s="2">
        <f t="shared" si="41"/>
        <v>42.860999999999997</v>
      </c>
      <c r="CZ42" s="2">
        <f t="shared" si="42"/>
        <v>26.375999999999998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15</v>
      </c>
      <c r="DW42" s="2" t="s">
        <v>15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47</v>
      </c>
      <c r="EH42" s="2">
        <v>0</v>
      </c>
      <c r="EI42" s="2" t="s">
        <v>3</v>
      </c>
      <c r="EJ42" s="2">
        <v>4</v>
      </c>
      <c r="EK42" s="2">
        <v>200001</v>
      </c>
      <c r="EL42" s="2" t="s">
        <v>48</v>
      </c>
      <c r="EM42" s="2" t="s">
        <v>49</v>
      </c>
      <c r="EN42" s="2"/>
      <c r="EO42" s="2" t="s">
        <v>3</v>
      </c>
      <c r="EP42" s="2"/>
      <c r="EQ42" s="2">
        <v>0</v>
      </c>
      <c r="ER42" s="2">
        <v>65.94</v>
      </c>
      <c r="ES42" s="2">
        <v>0</v>
      </c>
      <c r="ET42" s="2">
        <v>0</v>
      </c>
      <c r="EU42" s="2">
        <v>0</v>
      </c>
      <c r="EV42" s="2">
        <v>65.94</v>
      </c>
      <c r="EW42" s="2">
        <v>5.4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3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3</v>
      </c>
      <c r="GB42" s="2"/>
      <c r="GC42" s="2"/>
      <c r="GD42" s="2">
        <v>0</v>
      </c>
      <c r="GE42" s="2"/>
      <c r="GF42" s="2">
        <v>-237667876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4"/>
        <v>0</v>
      </c>
      <c r="GM42" s="2">
        <f t="shared" si="45"/>
        <v>135.18</v>
      </c>
      <c r="GN42" s="2">
        <f t="shared" si="46"/>
        <v>0</v>
      </c>
      <c r="GO42" s="2">
        <f t="shared" si="47"/>
        <v>0</v>
      </c>
      <c r="GP42" s="2">
        <f t="shared" si="48"/>
        <v>135.18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49"/>
        <v>0</v>
      </c>
      <c r="GW42" s="2">
        <v>1</v>
      </c>
      <c r="GX42" s="2">
        <f t="shared" si="50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ROW(SmtRes!A96)</f>
        <v>96</v>
      </c>
      <c r="D43">
        <f>ROW(EtalonRes!A180)</f>
        <v>180</v>
      </c>
      <c r="E43" t="s">
        <v>50</v>
      </c>
      <c r="F43" t="s">
        <v>51</v>
      </c>
      <c r="G43" t="s">
        <v>52</v>
      </c>
      <c r="H43" t="s">
        <v>15</v>
      </c>
      <c r="I43">
        <f>'1.Смета.или.Акт'!E118</f>
        <v>1</v>
      </c>
      <c r="J43">
        <v>0</v>
      </c>
      <c r="O43">
        <f t="shared" si="14"/>
        <v>1206.7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1206.7</v>
      </c>
      <c r="T43">
        <f t="shared" si="19"/>
        <v>0</v>
      </c>
      <c r="U43">
        <f t="shared" si="20"/>
        <v>5.4</v>
      </c>
      <c r="V43">
        <f t="shared" si="21"/>
        <v>0</v>
      </c>
      <c r="W43">
        <f t="shared" si="22"/>
        <v>0</v>
      </c>
      <c r="X43">
        <f t="shared" si="23"/>
        <v>663.69</v>
      </c>
      <c r="Y43">
        <f t="shared" si="24"/>
        <v>386.14</v>
      </c>
      <c r="AA43">
        <v>34709516</v>
      </c>
      <c r="AB43">
        <f t="shared" si="25"/>
        <v>65.94</v>
      </c>
      <c r="AC43">
        <f t="shared" si="56"/>
        <v>0</v>
      </c>
      <c r="AD43">
        <f t="shared" si="51"/>
        <v>0</v>
      </c>
      <c r="AE43">
        <f t="shared" si="52"/>
        <v>0</v>
      </c>
      <c r="AF43">
        <f t="shared" si="53"/>
        <v>65.94</v>
      </c>
      <c r="AG43">
        <f t="shared" si="29"/>
        <v>0</v>
      </c>
      <c r="AH43">
        <f t="shared" si="54"/>
        <v>5.4</v>
      </c>
      <c r="AI43">
        <f t="shared" si="55"/>
        <v>0</v>
      </c>
      <c r="AJ43">
        <f t="shared" si="31"/>
        <v>0</v>
      </c>
      <c r="AK43">
        <f>AL43+AM43+AO43</f>
        <v>65.94</v>
      </c>
      <c r="AL43">
        <v>0</v>
      </c>
      <c r="AM43">
        <v>0</v>
      </c>
      <c r="AN43">
        <v>0</v>
      </c>
      <c r="AO43" s="56">
        <f>'1.Смета.или.Акт'!F119</f>
        <v>65.94</v>
      </c>
      <c r="AP43">
        <v>0</v>
      </c>
      <c r="AQ43">
        <f>'1.Смета.или.Акт'!E122</f>
        <v>5.4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f>'1.Смета.или.Акт'!J119</f>
        <v>18.3</v>
      </c>
      <c r="BB43">
        <v>18.3</v>
      </c>
      <c r="BC43">
        <v>18.3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4</v>
      </c>
      <c r="BJ43" t="s">
        <v>53</v>
      </c>
      <c r="BM43">
        <v>200001</v>
      </c>
      <c r="BN43">
        <v>0</v>
      </c>
      <c r="BO43" t="s">
        <v>3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2"/>
        <v>1206.7</v>
      </c>
      <c r="CQ43">
        <f t="shared" si="33"/>
        <v>0</v>
      </c>
      <c r="CR43">
        <f t="shared" si="34"/>
        <v>0</v>
      </c>
      <c r="CS43">
        <f t="shared" si="35"/>
        <v>0</v>
      </c>
      <c r="CT43">
        <f t="shared" si="36"/>
        <v>1206.702</v>
      </c>
      <c r="CU43">
        <f t="shared" si="37"/>
        <v>0</v>
      </c>
      <c r="CV43">
        <f t="shared" si="38"/>
        <v>5.4</v>
      </c>
      <c r="CW43">
        <f t="shared" si="39"/>
        <v>0</v>
      </c>
      <c r="CX43">
        <f t="shared" si="40"/>
        <v>0</v>
      </c>
      <c r="CY43">
        <f t="shared" si="41"/>
        <v>663.68499999999995</v>
      </c>
      <c r="CZ43">
        <f t="shared" si="42"/>
        <v>386.14400000000001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15</v>
      </c>
      <c r="DW43" t="str">
        <f>'1.Смета.или.Акт'!D118</f>
        <v>ШТ</v>
      </c>
      <c r="DX43">
        <v>1</v>
      </c>
      <c r="EE43">
        <v>32653283</v>
      </c>
      <c r="EF43">
        <v>5</v>
      </c>
      <c r="EG43" t="s">
        <v>47</v>
      </c>
      <c r="EH43">
        <v>0</v>
      </c>
      <c r="EI43" t="s">
        <v>3</v>
      </c>
      <c r="EJ43">
        <v>4</v>
      </c>
      <c r="EK43">
        <v>200001</v>
      </c>
      <c r="EL43" t="s">
        <v>48</v>
      </c>
      <c r="EM43" t="s">
        <v>49</v>
      </c>
      <c r="EO43" t="s">
        <v>3</v>
      </c>
      <c r="EQ43">
        <v>0</v>
      </c>
      <c r="ER43">
        <f>ES43+ET43+EV43</f>
        <v>65.94</v>
      </c>
      <c r="ES43">
        <v>0</v>
      </c>
      <c r="ET43">
        <v>0</v>
      </c>
      <c r="EU43">
        <v>0</v>
      </c>
      <c r="EV43" s="56">
        <f>'1.Смета.или.Акт'!F119</f>
        <v>65.94</v>
      </c>
      <c r="EW43">
        <f>'1.Смета.или.Акт'!E122</f>
        <v>5.4</v>
      </c>
      <c r="EX43">
        <v>0</v>
      </c>
      <c r="EY43">
        <v>0</v>
      </c>
      <c r="FQ43">
        <v>0</v>
      </c>
      <c r="FR43">
        <f t="shared" si="43"/>
        <v>0</v>
      </c>
      <c r="FS43">
        <v>0</v>
      </c>
      <c r="FV43" t="s">
        <v>24</v>
      </c>
      <c r="FW43" t="s">
        <v>25</v>
      </c>
      <c r="FX43">
        <v>65</v>
      </c>
      <c r="FY43">
        <v>40</v>
      </c>
      <c r="GA43" t="s">
        <v>3</v>
      </c>
      <c r="GD43">
        <v>0</v>
      </c>
      <c r="GF43">
        <v>-237667876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4"/>
        <v>0</v>
      </c>
      <c r="GM43">
        <f t="shared" si="45"/>
        <v>2256.5300000000002</v>
      </c>
      <c r="GN43">
        <f t="shared" si="46"/>
        <v>0</v>
      </c>
      <c r="GO43">
        <f t="shared" si="47"/>
        <v>0</v>
      </c>
      <c r="GP43">
        <f t="shared" si="48"/>
        <v>2256.5300000000002</v>
      </c>
      <c r="GR43">
        <v>0</v>
      </c>
      <c r="GS43">
        <v>3</v>
      </c>
      <c r="GT43">
        <v>0</v>
      </c>
      <c r="GU43" t="s">
        <v>3</v>
      </c>
      <c r="GV43">
        <f t="shared" si="49"/>
        <v>0</v>
      </c>
      <c r="GW43">
        <v>18.3</v>
      </c>
      <c r="GX43">
        <f t="shared" si="50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ROW(SmtRes!A98)</f>
        <v>98</v>
      </c>
      <c r="D44" s="2">
        <f>ROW(EtalonRes!A182)</f>
        <v>182</v>
      </c>
      <c r="E44" s="2" t="s">
        <v>54</v>
      </c>
      <c r="F44" s="2" t="s">
        <v>55</v>
      </c>
      <c r="G44" s="2" t="s">
        <v>56</v>
      </c>
      <c r="H44" s="2" t="s">
        <v>57</v>
      </c>
      <c r="I44" s="2">
        <f>'1.Смета.или.Акт'!E124</f>
        <v>1</v>
      </c>
      <c r="J44" s="2">
        <v>0</v>
      </c>
      <c r="K44" s="2"/>
      <c r="L44" s="2"/>
      <c r="M44" s="2"/>
      <c r="N44" s="2"/>
      <c r="O44" s="2">
        <f t="shared" si="14"/>
        <v>83.55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83.55</v>
      </c>
      <c r="T44" s="2">
        <f t="shared" si="19"/>
        <v>0</v>
      </c>
      <c r="U44" s="2">
        <f t="shared" si="20"/>
        <v>7.29</v>
      </c>
      <c r="V44" s="2">
        <f t="shared" si="21"/>
        <v>0</v>
      </c>
      <c r="W44" s="2">
        <f t="shared" si="22"/>
        <v>0</v>
      </c>
      <c r="X44" s="2">
        <f t="shared" si="23"/>
        <v>54.31</v>
      </c>
      <c r="Y44" s="2">
        <f t="shared" si="24"/>
        <v>33.42</v>
      </c>
      <c r="Z44" s="2"/>
      <c r="AA44" s="2">
        <v>34709515</v>
      </c>
      <c r="AB44" s="2">
        <f t="shared" si="25"/>
        <v>83.55</v>
      </c>
      <c r="AC44" s="2">
        <f t="shared" si="56"/>
        <v>0</v>
      </c>
      <c r="AD44" s="2">
        <f t="shared" si="51"/>
        <v>0</v>
      </c>
      <c r="AE44" s="2">
        <f t="shared" si="52"/>
        <v>0</v>
      </c>
      <c r="AF44" s="2">
        <f t="shared" si="53"/>
        <v>83.55</v>
      </c>
      <c r="AG44" s="2">
        <f t="shared" si="29"/>
        <v>0</v>
      </c>
      <c r="AH44" s="2">
        <f t="shared" si="54"/>
        <v>7.29</v>
      </c>
      <c r="AI44" s="2">
        <f t="shared" si="55"/>
        <v>0</v>
      </c>
      <c r="AJ44" s="2">
        <f t="shared" si="31"/>
        <v>0</v>
      </c>
      <c r="AK44" s="2">
        <v>83.55</v>
      </c>
      <c r="AL44" s="2">
        <v>0</v>
      </c>
      <c r="AM44" s="2">
        <v>0</v>
      </c>
      <c r="AN44" s="2">
        <v>0</v>
      </c>
      <c r="AO44" s="2">
        <v>83.55</v>
      </c>
      <c r="AP44" s="2">
        <v>0</v>
      </c>
      <c r="AQ44" s="2">
        <v>7.29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4</v>
      </c>
      <c r="BJ44" s="2" t="s">
        <v>58</v>
      </c>
      <c r="BK44" s="2"/>
      <c r="BL44" s="2"/>
      <c r="BM44" s="2">
        <v>200001</v>
      </c>
      <c r="BN44" s="2">
        <v>0</v>
      </c>
      <c r="BO44" s="2" t="s">
        <v>3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2"/>
        <v>83.55</v>
      </c>
      <c r="CQ44" s="2">
        <f t="shared" si="33"/>
        <v>0</v>
      </c>
      <c r="CR44" s="2">
        <f t="shared" si="34"/>
        <v>0</v>
      </c>
      <c r="CS44" s="2">
        <f t="shared" si="35"/>
        <v>0</v>
      </c>
      <c r="CT44" s="2">
        <f t="shared" si="36"/>
        <v>83.55</v>
      </c>
      <c r="CU44" s="2">
        <f t="shared" si="37"/>
        <v>0</v>
      </c>
      <c r="CV44" s="2">
        <f t="shared" si="38"/>
        <v>7.29</v>
      </c>
      <c r="CW44" s="2">
        <f t="shared" si="39"/>
        <v>0</v>
      </c>
      <c r="CX44" s="2">
        <f t="shared" si="40"/>
        <v>0</v>
      </c>
      <c r="CY44" s="2">
        <f t="shared" si="41"/>
        <v>54.307499999999997</v>
      </c>
      <c r="CZ44" s="2">
        <f t="shared" si="42"/>
        <v>33.42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57</v>
      </c>
      <c r="DW44" s="2" t="s">
        <v>57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47</v>
      </c>
      <c r="EH44" s="2">
        <v>0</v>
      </c>
      <c r="EI44" s="2" t="s">
        <v>3</v>
      </c>
      <c r="EJ44" s="2">
        <v>4</v>
      </c>
      <c r="EK44" s="2">
        <v>200001</v>
      </c>
      <c r="EL44" s="2" t="s">
        <v>48</v>
      </c>
      <c r="EM44" s="2" t="s">
        <v>49</v>
      </c>
      <c r="EN44" s="2"/>
      <c r="EO44" s="2" t="s">
        <v>3</v>
      </c>
      <c r="EP44" s="2"/>
      <c r="EQ44" s="2">
        <v>0</v>
      </c>
      <c r="ER44" s="2">
        <v>83.55</v>
      </c>
      <c r="ES44" s="2">
        <v>0</v>
      </c>
      <c r="ET44" s="2">
        <v>0</v>
      </c>
      <c r="EU44" s="2">
        <v>0</v>
      </c>
      <c r="EV44" s="2">
        <v>83.55</v>
      </c>
      <c r="EW44" s="2">
        <v>7.29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3"/>
        <v>0</v>
      </c>
      <c r="FS44" s="2">
        <v>0</v>
      </c>
      <c r="FT44" s="2"/>
      <c r="FU44" s="2"/>
      <c r="FV44" s="2"/>
      <c r="FW44" s="2"/>
      <c r="FX44" s="2">
        <v>65</v>
      </c>
      <c r="FY44" s="2">
        <v>40</v>
      </c>
      <c r="FZ44" s="2"/>
      <c r="GA44" s="2" t="s">
        <v>3</v>
      </c>
      <c r="GB44" s="2"/>
      <c r="GC44" s="2"/>
      <c r="GD44" s="2">
        <v>0</v>
      </c>
      <c r="GE44" s="2"/>
      <c r="GF44" s="2">
        <v>-1078290531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4"/>
        <v>0</v>
      </c>
      <c r="GM44" s="2">
        <f t="shared" si="45"/>
        <v>171.28</v>
      </c>
      <c r="GN44" s="2">
        <f t="shared" si="46"/>
        <v>0</v>
      </c>
      <c r="GO44" s="2">
        <f t="shared" si="47"/>
        <v>0</v>
      </c>
      <c r="GP44" s="2">
        <f t="shared" si="48"/>
        <v>171.28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49"/>
        <v>0</v>
      </c>
      <c r="GW44" s="2">
        <v>1</v>
      </c>
      <c r="GX44" s="2">
        <f t="shared" si="50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ROW(SmtRes!A100)</f>
        <v>100</v>
      </c>
      <c r="D45">
        <f>ROW(EtalonRes!A184)</f>
        <v>184</v>
      </c>
      <c r="E45" t="s">
        <v>54</v>
      </c>
      <c r="F45" t="s">
        <v>55</v>
      </c>
      <c r="G45" t="s">
        <v>56</v>
      </c>
      <c r="H45" t="s">
        <v>57</v>
      </c>
      <c r="I45">
        <f>'1.Смета.или.Акт'!E124</f>
        <v>1</v>
      </c>
      <c r="J45">
        <v>0</v>
      </c>
      <c r="O45">
        <f t="shared" si="14"/>
        <v>1528.97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1528.97</v>
      </c>
      <c r="T45">
        <f t="shared" si="19"/>
        <v>0</v>
      </c>
      <c r="U45">
        <f t="shared" si="20"/>
        <v>7.29</v>
      </c>
      <c r="V45">
        <f t="shared" si="21"/>
        <v>0</v>
      </c>
      <c r="W45">
        <f t="shared" si="22"/>
        <v>0</v>
      </c>
      <c r="X45">
        <f t="shared" si="23"/>
        <v>840.93</v>
      </c>
      <c r="Y45">
        <f t="shared" si="24"/>
        <v>489.27</v>
      </c>
      <c r="AA45">
        <v>34709516</v>
      </c>
      <c r="AB45">
        <f t="shared" si="25"/>
        <v>83.55</v>
      </c>
      <c r="AC45">
        <f t="shared" si="56"/>
        <v>0</v>
      </c>
      <c r="AD45">
        <f t="shared" si="51"/>
        <v>0</v>
      </c>
      <c r="AE45">
        <f t="shared" si="52"/>
        <v>0</v>
      </c>
      <c r="AF45">
        <f t="shared" si="53"/>
        <v>83.55</v>
      </c>
      <c r="AG45">
        <f t="shared" si="29"/>
        <v>0</v>
      </c>
      <c r="AH45">
        <f t="shared" si="54"/>
        <v>7.29</v>
      </c>
      <c r="AI45">
        <f t="shared" si="55"/>
        <v>0</v>
      </c>
      <c r="AJ45">
        <f t="shared" si="31"/>
        <v>0</v>
      </c>
      <c r="AK45">
        <f>AL45+AM45+AO45</f>
        <v>83.55</v>
      </c>
      <c r="AL45">
        <v>0</v>
      </c>
      <c r="AM45">
        <v>0</v>
      </c>
      <c r="AN45">
        <v>0</v>
      </c>
      <c r="AO45" s="56">
        <f>'1.Смета.или.Акт'!F125</f>
        <v>83.55</v>
      </c>
      <c r="AP45">
        <v>0</v>
      </c>
      <c r="AQ45">
        <f>'1.Смета.или.Акт'!E128</f>
        <v>7.29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'1.Смета.или.Акт'!J125</f>
        <v>18.3</v>
      </c>
      <c r="BB45">
        <v>18.3</v>
      </c>
      <c r="BC45">
        <v>18.3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4</v>
      </c>
      <c r="BJ45" t="s">
        <v>58</v>
      </c>
      <c r="BM45">
        <v>200001</v>
      </c>
      <c r="BN45">
        <v>0</v>
      </c>
      <c r="BO45" t="s">
        <v>3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2"/>
        <v>1528.97</v>
      </c>
      <c r="CQ45">
        <f t="shared" si="33"/>
        <v>0</v>
      </c>
      <c r="CR45">
        <f t="shared" si="34"/>
        <v>0</v>
      </c>
      <c r="CS45">
        <f t="shared" si="35"/>
        <v>0</v>
      </c>
      <c r="CT45">
        <f t="shared" si="36"/>
        <v>1528.9649999999999</v>
      </c>
      <c r="CU45">
        <f t="shared" si="37"/>
        <v>0</v>
      </c>
      <c r="CV45">
        <f t="shared" si="38"/>
        <v>7.29</v>
      </c>
      <c r="CW45">
        <f t="shared" si="39"/>
        <v>0</v>
      </c>
      <c r="CX45">
        <f t="shared" si="40"/>
        <v>0</v>
      </c>
      <c r="CY45">
        <f t="shared" si="41"/>
        <v>840.93350000000009</v>
      </c>
      <c r="CZ45">
        <f t="shared" si="42"/>
        <v>489.2704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57</v>
      </c>
      <c r="DW45" t="str">
        <f>'1.Смета.или.Акт'!D124</f>
        <v>испытание</v>
      </c>
      <c r="DX45">
        <v>1</v>
      </c>
      <c r="EE45">
        <v>32653283</v>
      </c>
      <c r="EF45">
        <v>5</v>
      </c>
      <c r="EG45" t="s">
        <v>47</v>
      </c>
      <c r="EH45">
        <v>0</v>
      </c>
      <c r="EI45" t="s">
        <v>3</v>
      </c>
      <c r="EJ45">
        <v>4</v>
      </c>
      <c r="EK45">
        <v>200001</v>
      </c>
      <c r="EL45" t="s">
        <v>48</v>
      </c>
      <c r="EM45" t="s">
        <v>49</v>
      </c>
      <c r="EO45" t="s">
        <v>3</v>
      </c>
      <c r="EQ45">
        <v>0</v>
      </c>
      <c r="ER45">
        <f>ES45+ET45+EV45</f>
        <v>83.55</v>
      </c>
      <c r="ES45">
        <v>0</v>
      </c>
      <c r="ET45">
        <v>0</v>
      </c>
      <c r="EU45">
        <v>0</v>
      </c>
      <c r="EV45" s="56">
        <f>'1.Смета.или.Акт'!F125</f>
        <v>83.55</v>
      </c>
      <c r="EW45">
        <f>'1.Смета.или.Акт'!E128</f>
        <v>7.29</v>
      </c>
      <c r="EX45">
        <v>0</v>
      </c>
      <c r="EY45">
        <v>0</v>
      </c>
      <c r="FQ45">
        <v>0</v>
      </c>
      <c r="FR45">
        <f t="shared" si="43"/>
        <v>0</v>
      </c>
      <c r="FS45">
        <v>0</v>
      </c>
      <c r="FV45" t="s">
        <v>24</v>
      </c>
      <c r="FW45" t="s">
        <v>25</v>
      </c>
      <c r="FX45">
        <v>65</v>
      </c>
      <c r="FY45">
        <v>40</v>
      </c>
      <c r="GA45" t="s">
        <v>3</v>
      </c>
      <c r="GD45">
        <v>0</v>
      </c>
      <c r="GF45">
        <v>-1078290531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4"/>
        <v>0</v>
      </c>
      <c r="GM45">
        <f t="shared" si="45"/>
        <v>2859.17</v>
      </c>
      <c r="GN45">
        <f t="shared" si="46"/>
        <v>0</v>
      </c>
      <c r="GO45">
        <f t="shared" si="47"/>
        <v>0</v>
      </c>
      <c r="GP45">
        <f t="shared" si="48"/>
        <v>2859.17</v>
      </c>
      <c r="GR45">
        <v>0</v>
      </c>
      <c r="GS45">
        <v>3</v>
      </c>
      <c r="GT45">
        <v>0</v>
      </c>
      <c r="GU45" t="s">
        <v>3</v>
      </c>
      <c r="GV45">
        <f t="shared" si="49"/>
        <v>0</v>
      </c>
      <c r="GW45">
        <v>18.3</v>
      </c>
      <c r="GX45">
        <f t="shared" si="50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/>
      <c r="D46" s="2"/>
      <c r="E46" s="2" t="s">
        <v>59</v>
      </c>
      <c r="F46" s="2" t="s">
        <v>60</v>
      </c>
      <c r="G46" s="2" t="s">
        <v>61</v>
      </c>
      <c r="H46" s="2" t="s">
        <v>62</v>
      </c>
      <c r="I46" s="2">
        <f>'1.Смета.или.Акт'!E130</f>
        <v>1</v>
      </c>
      <c r="J46" s="2">
        <v>0</v>
      </c>
      <c r="K46" s="2"/>
      <c r="L46" s="2"/>
      <c r="M46" s="2"/>
      <c r="N46" s="2"/>
      <c r="O46" s="2">
        <f t="shared" si="14"/>
        <v>5876.67</v>
      </c>
      <c r="P46" s="2">
        <f t="shared" si="15"/>
        <v>5876.67</v>
      </c>
      <c r="Q46" s="2">
        <f t="shared" si="16"/>
        <v>0</v>
      </c>
      <c r="R46" s="2">
        <f t="shared" si="17"/>
        <v>0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</v>
      </c>
      <c r="W46" s="2">
        <f t="shared" si="22"/>
        <v>0</v>
      </c>
      <c r="X46" s="2">
        <f t="shared" si="23"/>
        <v>0</v>
      </c>
      <c r="Y46" s="2">
        <f t="shared" si="24"/>
        <v>0</v>
      </c>
      <c r="Z46" s="2"/>
      <c r="AA46" s="2">
        <v>34709515</v>
      </c>
      <c r="AB46" s="2">
        <f t="shared" si="25"/>
        <v>5876.67</v>
      </c>
      <c r="AC46" s="2">
        <f t="shared" si="56"/>
        <v>5876.67</v>
      </c>
      <c r="AD46" s="2">
        <f t="shared" si="51"/>
        <v>0</v>
      </c>
      <c r="AE46" s="2">
        <f t="shared" si="52"/>
        <v>0</v>
      </c>
      <c r="AF46" s="2">
        <f t="shared" si="53"/>
        <v>0</v>
      </c>
      <c r="AG46" s="2">
        <f t="shared" si="29"/>
        <v>0</v>
      </c>
      <c r="AH46" s="2">
        <f t="shared" si="54"/>
        <v>0</v>
      </c>
      <c r="AI46" s="2">
        <f t="shared" si="55"/>
        <v>0</v>
      </c>
      <c r="AJ46" s="2">
        <f t="shared" si="31"/>
        <v>0</v>
      </c>
      <c r="AK46" s="2">
        <v>5876.67</v>
      </c>
      <c r="AL46" s="2">
        <v>5876.67</v>
      </c>
      <c r="AM46" s="2">
        <v>0</v>
      </c>
      <c r="AN46" s="2">
        <v>0</v>
      </c>
      <c r="AO46" s="2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3</v>
      </c>
      <c r="BI46" s="2">
        <v>1</v>
      </c>
      <c r="BJ46" s="2" t="s">
        <v>3</v>
      </c>
      <c r="BK46" s="2"/>
      <c r="BL46" s="2"/>
      <c r="BM46" s="2">
        <v>1100</v>
      </c>
      <c r="BN46" s="2">
        <v>0</v>
      </c>
      <c r="BO46" s="2" t="s">
        <v>3</v>
      </c>
      <c r="BP46" s="2">
        <v>0</v>
      </c>
      <c r="BQ46" s="2">
        <v>20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0</v>
      </c>
      <c r="CA46" s="2">
        <v>0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2"/>
        <v>5876.67</v>
      </c>
      <c r="CQ46" s="2">
        <f t="shared" si="33"/>
        <v>5876.67</v>
      </c>
      <c r="CR46" s="2">
        <f t="shared" si="34"/>
        <v>0</v>
      </c>
      <c r="CS46" s="2">
        <f t="shared" si="35"/>
        <v>0</v>
      </c>
      <c r="CT46" s="2">
        <f t="shared" si="36"/>
        <v>0</v>
      </c>
      <c r="CU46" s="2">
        <f t="shared" si="37"/>
        <v>0</v>
      </c>
      <c r="CV46" s="2">
        <f t="shared" si="38"/>
        <v>0</v>
      </c>
      <c r="CW46" s="2">
        <f t="shared" si="39"/>
        <v>0</v>
      </c>
      <c r="CX46" s="2">
        <f t="shared" si="40"/>
        <v>0</v>
      </c>
      <c r="CY46" s="2">
        <f t="shared" si="41"/>
        <v>0</v>
      </c>
      <c r="CZ46" s="2">
        <f t="shared" si="42"/>
        <v>0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62</v>
      </c>
      <c r="DW46" s="2" t="s">
        <v>63</v>
      </c>
      <c r="DX46" s="2">
        <v>1</v>
      </c>
      <c r="DY46" s="2"/>
      <c r="DZ46" s="2"/>
      <c r="EA46" s="2"/>
      <c r="EB46" s="2"/>
      <c r="EC46" s="2"/>
      <c r="ED46" s="2"/>
      <c r="EE46" s="2">
        <v>32653538</v>
      </c>
      <c r="EF46" s="2">
        <v>20</v>
      </c>
      <c r="EG46" s="2" t="s">
        <v>64</v>
      </c>
      <c r="EH46" s="2">
        <v>0</v>
      </c>
      <c r="EI46" s="2" t="s">
        <v>3</v>
      </c>
      <c r="EJ46" s="2">
        <v>1</v>
      </c>
      <c r="EK46" s="2">
        <v>1100</v>
      </c>
      <c r="EL46" s="2" t="s">
        <v>65</v>
      </c>
      <c r="EM46" s="2" t="s">
        <v>66</v>
      </c>
      <c r="EN46" s="2"/>
      <c r="EO46" s="2" t="s">
        <v>3</v>
      </c>
      <c r="EP46" s="2"/>
      <c r="EQ46" s="2">
        <v>0</v>
      </c>
      <c r="ER46" s="2">
        <v>0</v>
      </c>
      <c r="ES46" s="2">
        <v>5876.67</v>
      </c>
      <c r="ET46" s="2">
        <v>0</v>
      </c>
      <c r="EU46" s="2">
        <v>0</v>
      </c>
      <c r="EV46" s="2">
        <v>0</v>
      </c>
      <c r="EW46" s="2">
        <v>0</v>
      </c>
      <c r="EX46" s="2">
        <v>0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3"/>
        <v>0</v>
      </c>
      <c r="FS46" s="2">
        <v>0</v>
      </c>
      <c r="FT46" s="2"/>
      <c r="FU46" s="2"/>
      <c r="FV46" s="2"/>
      <c r="FW46" s="2"/>
      <c r="FX46" s="2">
        <v>0</v>
      </c>
      <c r="FY46" s="2">
        <v>0</v>
      </c>
      <c r="FZ46" s="2"/>
      <c r="GA46" s="2" t="s">
        <v>67</v>
      </c>
      <c r="GB46" s="2"/>
      <c r="GC46" s="2"/>
      <c r="GD46" s="2">
        <v>0</v>
      </c>
      <c r="GE46" s="2"/>
      <c r="GF46" s="2">
        <v>469992584</v>
      </c>
      <c r="GG46" s="2">
        <v>2</v>
      </c>
      <c r="GH46" s="2">
        <v>4</v>
      </c>
      <c r="GI46" s="2">
        <v>-2</v>
      </c>
      <c r="GJ46" s="2">
        <v>0</v>
      </c>
      <c r="GK46" s="2">
        <f>ROUND(R46*(R12)/100,2)</f>
        <v>0</v>
      </c>
      <c r="GL46" s="2">
        <f t="shared" si="44"/>
        <v>0</v>
      </c>
      <c r="GM46" s="2">
        <f t="shared" si="45"/>
        <v>5876.67</v>
      </c>
      <c r="GN46" s="2">
        <f t="shared" si="46"/>
        <v>5876.67</v>
      </c>
      <c r="GO46" s="2">
        <f t="shared" si="47"/>
        <v>0</v>
      </c>
      <c r="GP46" s="2">
        <f t="shared" si="48"/>
        <v>0</v>
      </c>
      <c r="GQ46" s="2"/>
      <c r="GR46" s="2">
        <v>0</v>
      </c>
      <c r="GS46" s="2">
        <v>2</v>
      </c>
      <c r="GT46" s="2">
        <v>0</v>
      </c>
      <c r="GU46" s="2" t="s">
        <v>3</v>
      </c>
      <c r="GV46" s="2">
        <f t="shared" si="49"/>
        <v>0</v>
      </c>
      <c r="GW46" s="2">
        <v>1</v>
      </c>
      <c r="GX46" s="2">
        <f t="shared" si="50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E47" t="s">
        <v>59</v>
      </c>
      <c r="F47" t="str">
        <f>'1.Смета.или.Акт'!B130</f>
        <v>Прайс-лист</v>
      </c>
      <c r="G47" t="str">
        <f>'1.Смета.или.Акт'!C130</f>
        <v>Камера КСО 310</v>
      </c>
      <c r="H47" t="s">
        <v>62</v>
      </c>
      <c r="I47">
        <f>'1.Смета.или.Акт'!E130</f>
        <v>1</v>
      </c>
      <c r="J47">
        <v>0</v>
      </c>
      <c r="O47">
        <f t="shared" si="14"/>
        <v>44075.03</v>
      </c>
      <c r="P47">
        <f t="shared" si="15"/>
        <v>44075.03</v>
      </c>
      <c r="Q47">
        <f t="shared" si="16"/>
        <v>0</v>
      </c>
      <c r="R47">
        <f t="shared" si="17"/>
        <v>0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</v>
      </c>
      <c r="W47">
        <f t="shared" si="22"/>
        <v>0</v>
      </c>
      <c r="X47">
        <f t="shared" si="23"/>
        <v>0</v>
      </c>
      <c r="Y47">
        <f t="shared" si="24"/>
        <v>0</v>
      </c>
      <c r="AA47">
        <v>34709516</v>
      </c>
      <c r="AB47">
        <f t="shared" si="25"/>
        <v>5876.67</v>
      </c>
      <c r="AC47">
        <f t="shared" si="56"/>
        <v>5876.67</v>
      </c>
      <c r="AD47">
        <f t="shared" si="51"/>
        <v>0</v>
      </c>
      <c r="AE47">
        <f t="shared" si="52"/>
        <v>0</v>
      </c>
      <c r="AF47">
        <f t="shared" si="53"/>
        <v>0</v>
      </c>
      <c r="AG47">
        <f t="shared" si="29"/>
        <v>0</v>
      </c>
      <c r="AH47">
        <f t="shared" si="54"/>
        <v>0</v>
      </c>
      <c r="AI47">
        <f t="shared" si="55"/>
        <v>0</v>
      </c>
      <c r="AJ47">
        <f t="shared" si="31"/>
        <v>0</v>
      </c>
      <c r="AK47">
        <v>5876.67</v>
      </c>
      <c r="AL47" s="56">
        <f>'1.Смета.или.Акт'!F130</f>
        <v>5876.67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1</v>
      </c>
      <c r="AW47">
        <v>1</v>
      </c>
      <c r="AZ47">
        <v>1</v>
      </c>
      <c r="BA47">
        <v>1</v>
      </c>
      <c r="BB47">
        <v>1</v>
      </c>
      <c r="BC47">
        <f>'1.Смета.или.Акт'!J130</f>
        <v>7.5</v>
      </c>
      <c r="BD47" t="s">
        <v>3</v>
      </c>
      <c r="BE47" t="s">
        <v>3</v>
      </c>
      <c r="BF47" t="s">
        <v>3</v>
      </c>
      <c r="BG47" t="s">
        <v>3</v>
      </c>
      <c r="BH47">
        <v>3</v>
      </c>
      <c r="BI47">
        <v>1</v>
      </c>
      <c r="BJ47" t="s">
        <v>3</v>
      </c>
      <c r="BM47">
        <v>1100</v>
      </c>
      <c r="BN47">
        <v>0</v>
      </c>
      <c r="BO47" t="s">
        <v>3</v>
      </c>
      <c r="BP47">
        <v>0</v>
      </c>
      <c r="BQ47">
        <v>20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0</v>
      </c>
      <c r="CA47">
        <v>0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2"/>
        <v>44075.03</v>
      </c>
      <c r="CQ47">
        <f t="shared" si="33"/>
        <v>44075.025000000001</v>
      </c>
      <c r="CR47">
        <f t="shared" si="34"/>
        <v>0</v>
      </c>
      <c r="CS47">
        <f t="shared" si="35"/>
        <v>0</v>
      </c>
      <c r="CT47">
        <f t="shared" si="36"/>
        <v>0</v>
      </c>
      <c r="CU47">
        <f t="shared" si="37"/>
        <v>0</v>
      </c>
      <c r="CV47">
        <f t="shared" si="38"/>
        <v>0</v>
      </c>
      <c r="CW47">
        <f t="shared" si="39"/>
        <v>0</v>
      </c>
      <c r="CX47">
        <f t="shared" si="40"/>
        <v>0</v>
      </c>
      <c r="CY47">
        <f t="shared" si="41"/>
        <v>0</v>
      </c>
      <c r="CZ47">
        <f t="shared" si="42"/>
        <v>0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62</v>
      </c>
      <c r="DW47" t="str">
        <f>'1.Смета.или.Акт'!D130</f>
        <v>шт</v>
      </c>
      <c r="DX47">
        <v>1</v>
      </c>
      <c r="EE47">
        <v>32653538</v>
      </c>
      <c r="EF47">
        <v>20</v>
      </c>
      <c r="EG47" t="s">
        <v>64</v>
      </c>
      <c r="EH47">
        <v>0</v>
      </c>
      <c r="EI47" t="s">
        <v>3</v>
      </c>
      <c r="EJ47">
        <v>1</v>
      </c>
      <c r="EK47">
        <v>1100</v>
      </c>
      <c r="EL47" t="s">
        <v>65</v>
      </c>
      <c r="EM47" t="s">
        <v>66</v>
      </c>
      <c r="EO47" t="s">
        <v>3</v>
      </c>
      <c r="EQ47">
        <v>0</v>
      </c>
      <c r="ER47">
        <v>5876.67</v>
      </c>
      <c r="ES47" s="56">
        <f>'1.Смета.или.Акт'!F130</f>
        <v>5876.67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5</v>
      </c>
      <c r="FC47">
        <v>0</v>
      </c>
      <c r="FD47">
        <v>18</v>
      </c>
      <c r="FF47">
        <v>44075</v>
      </c>
      <c r="FQ47">
        <v>0</v>
      </c>
      <c r="FR47">
        <f t="shared" si="43"/>
        <v>0</v>
      </c>
      <c r="FS47">
        <v>0</v>
      </c>
      <c r="FX47">
        <v>0</v>
      </c>
      <c r="FY47">
        <v>0</v>
      </c>
      <c r="GA47" t="s">
        <v>67</v>
      </c>
      <c r="GD47">
        <v>0</v>
      </c>
      <c r="GF47">
        <v>469992584</v>
      </c>
      <c r="GG47">
        <v>2</v>
      </c>
      <c r="GH47">
        <v>3</v>
      </c>
      <c r="GI47">
        <v>4</v>
      </c>
      <c r="GJ47">
        <v>0</v>
      </c>
      <c r="GK47">
        <f>ROUND(R47*(S12)/100,2)</f>
        <v>0</v>
      </c>
      <c r="GL47">
        <f t="shared" si="44"/>
        <v>0</v>
      </c>
      <c r="GM47">
        <f t="shared" si="45"/>
        <v>44075.03</v>
      </c>
      <c r="GN47">
        <f t="shared" si="46"/>
        <v>44075.03</v>
      </c>
      <c r="GO47">
        <f t="shared" si="47"/>
        <v>0</v>
      </c>
      <c r="GP47">
        <f t="shared" si="48"/>
        <v>0</v>
      </c>
      <c r="GR47">
        <v>1</v>
      </c>
      <c r="GS47">
        <v>1</v>
      </c>
      <c r="GT47">
        <v>0</v>
      </c>
      <c r="GU47" t="s">
        <v>3</v>
      </c>
      <c r="GV47">
        <f t="shared" si="49"/>
        <v>0</v>
      </c>
      <c r="GW47">
        <v>1</v>
      </c>
      <c r="GX47">
        <f t="shared" si="50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/>
      <c r="D48" s="2"/>
      <c r="E48" s="2" t="s">
        <v>68</v>
      </c>
      <c r="F48" s="2" t="s">
        <v>60</v>
      </c>
      <c r="G48" s="2" t="s">
        <v>69</v>
      </c>
      <c r="H48" s="2" t="s">
        <v>70</v>
      </c>
      <c r="I48" s="2">
        <f>'1.Смета.или.Акт'!E133</f>
        <v>50</v>
      </c>
      <c r="J48" s="2">
        <v>0</v>
      </c>
      <c r="K48" s="2"/>
      <c r="L48" s="2"/>
      <c r="M48" s="2"/>
      <c r="N48" s="2"/>
      <c r="O48" s="2">
        <f t="shared" si="14"/>
        <v>394.5</v>
      </c>
      <c r="P48" s="2">
        <f t="shared" si="15"/>
        <v>394.5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34709515</v>
      </c>
      <c r="AB48" s="2">
        <f t="shared" si="25"/>
        <v>7.89</v>
      </c>
      <c r="AC48" s="2">
        <f t="shared" si="56"/>
        <v>7.89</v>
      </c>
      <c r="AD48" s="2">
        <f t="shared" si="51"/>
        <v>0</v>
      </c>
      <c r="AE48" s="2">
        <f t="shared" si="52"/>
        <v>0</v>
      </c>
      <c r="AF48" s="2">
        <f t="shared" si="53"/>
        <v>0</v>
      </c>
      <c r="AG48" s="2">
        <f t="shared" si="29"/>
        <v>0</v>
      </c>
      <c r="AH48" s="2">
        <f t="shared" si="54"/>
        <v>0</v>
      </c>
      <c r="AI48" s="2">
        <f t="shared" si="55"/>
        <v>0</v>
      </c>
      <c r="AJ48" s="2">
        <f t="shared" si="31"/>
        <v>0</v>
      </c>
      <c r="AK48" s="2">
        <v>7.89</v>
      </c>
      <c r="AL48" s="2">
        <v>7.89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3</v>
      </c>
      <c r="BI48" s="2">
        <v>1</v>
      </c>
      <c r="BJ48" s="2" t="s">
        <v>3</v>
      </c>
      <c r="BK48" s="2"/>
      <c r="BL48" s="2"/>
      <c r="BM48" s="2">
        <v>1100</v>
      </c>
      <c r="BN48" s="2">
        <v>0</v>
      </c>
      <c r="BO48" s="2" t="s">
        <v>3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2"/>
        <v>394.5</v>
      </c>
      <c r="CQ48" s="2">
        <f t="shared" si="33"/>
        <v>7.89</v>
      </c>
      <c r="CR48" s="2">
        <f t="shared" si="34"/>
        <v>0</v>
      </c>
      <c r="CS48" s="2">
        <f t="shared" si="35"/>
        <v>0</v>
      </c>
      <c r="CT48" s="2">
        <f t="shared" si="36"/>
        <v>0</v>
      </c>
      <c r="CU48" s="2">
        <f t="shared" si="37"/>
        <v>0</v>
      </c>
      <c r="CV48" s="2">
        <f t="shared" si="38"/>
        <v>0</v>
      </c>
      <c r="CW48" s="2">
        <f t="shared" si="39"/>
        <v>0</v>
      </c>
      <c r="CX48" s="2">
        <f t="shared" si="40"/>
        <v>0</v>
      </c>
      <c r="CY48" s="2">
        <f t="shared" si="41"/>
        <v>0</v>
      </c>
      <c r="CZ48" s="2">
        <f t="shared" si="42"/>
        <v>0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1009</v>
      </c>
      <c r="DV48" s="2" t="s">
        <v>70</v>
      </c>
      <c r="DW48" s="2" t="s">
        <v>70</v>
      </c>
      <c r="DX48" s="2">
        <v>1</v>
      </c>
      <c r="DY48" s="2"/>
      <c r="DZ48" s="2"/>
      <c r="EA48" s="2"/>
      <c r="EB48" s="2"/>
      <c r="EC48" s="2"/>
      <c r="ED48" s="2"/>
      <c r="EE48" s="2">
        <v>32653538</v>
      </c>
      <c r="EF48" s="2">
        <v>20</v>
      </c>
      <c r="EG48" s="2" t="s">
        <v>64</v>
      </c>
      <c r="EH48" s="2">
        <v>0</v>
      </c>
      <c r="EI48" s="2" t="s">
        <v>3</v>
      </c>
      <c r="EJ48" s="2">
        <v>1</v>
      </c>
      <c r="EK48" s="2">
        <v>1100</v>
      </c>
      <c r="EL48" s="2" t="s">
        <v>65</v>
      </c>
      <c r="EM48" s="2" t="s">
        <v>66</v>
      </c>
      <c r="EN48" s="2"/>
      <c r="EO48" s="2" t="s">
        <v>3</v>
      </c>
      <c r="EP48" s="2"/>
      <c r="EQ48" s="2">
        <v>0</v>
      </c>
      <c r="ER48" s="2">
        <v>0</v>
      </c>
      <c r="ES48" s="2">
        <v>7.89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>
        <v>0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3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71</v>
      </c>
      <c r="GB48" s="2"/>
      <c r="GC48" s="2"/>
      <c r="GD48" s="2">
        <v>0</v>
      </c>
      <c r="GE48" s="2"/>
      <c r="GF48" s="2">
        <v>956694707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ROUND(R48*(R12)/100,2)</f>
        <v>0</v>
      </c>
      <c r="GL48" s="2">
        <f t="shared" si="44"/>
        <v>0</v>
      </c>
      <c r="GM48" s="2">
        <f t="shared" si="45"/>
        <v>394.5</v>
      </c>
      <c r="GN48" s="2">
        <f t="shared" si="46"/>
        <v>394.5</v>
      </c>
      <c r="GO48" s="2">
        <f t="shared" si="47"/>
        <v>0</v>
      </c>
      <c r="GP48" s="2">
        <f t="shared" si="48"/>
        <v>0</v>
      </c>
      <c r="GQ48" s="2"/>
      <c r="GR48" s="2">
        <v>0</v>
      </c>
      <c r="GS48" s="2">
        <v>2</v>
      </c>
      <c r="GT48" s="2">
        <v>0</v>
      </c>
      <c r="GU48" s="2" t="s">
        <v>3</v>
      </c>
      <c r="GV48" s="2">
        <f t="shared" si="49"/>
        <v>0</v>
      </c>
      <c r="GW48" s="2">
        <v>1</v>
      </c>
      <c r="GX48" s="2">
        <f t="shared" si="50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E49" t="s">
        <v>68</v>
      </c>
      <c r="F49" t="str">
        <f>'1.Смета.или.Акт'!B133</f>
        <v>Прайс-лист</v>
      </c>
      <c r="G49" t="str">
        <f>'1.Смета.или.Акт'!C133</f>
        <v>Полоса СТ3 40х4</v>
      </c>
      <c r="H49" t="s">
        <v>70</v>
      </c>
      <c r="I49">
        <f>'1.Смета.или.Акт'!E133</f>
        <v>50</v>
      </c>
      <c r="J49">
        <v>0</v>
      </c>
      <c r="O49">
        <f t="shared" si="14"/>
        <v>2958.75</v>
      </c>
      <c r="P49">
        <f t="shared" si="15"/>
        <v>2958.75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34709516</v>
      </c>
      <c r="AB49">
        <f t="shared" si="25"/>
        <v>7.89</v>
      </c>
      <c r="AC49">
        <f t="shared" si="56"/>
        <v>7.89</v>
      </c>
      <c r="AD49">
        <f t="shared" si="51"/>
        <v>0</v>
      </c>
      <c r="AE49">
        <f t="shared" si="52"/>
        <v>0</v>
      </c>
      <c r="AF49">
        <f t="shared" si="53"/>
        <v>0</v>
      </c>
      <c r="AG49">
        <f t="shared" si="29"/>
        <v>0</v>
      </c>
      <c r="AH49">
        <f t="shared" si="54"/>
        <v>0</v>
      </c>
      <c r="AI49">
        <f t="shared" si="55"/>
        <v>0</v>
      </c>
      <c r="AJ49">
        <f t="shared" si="31"/>
        <v>0</v>
      </c>
      <c r="AK49">
        <v>7.89</v>
      </c>
      <c r="AL49" s="56">
        <f>'1.Смета.или.Акт'!F133</f>
        <v>7.89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'1.Смета.или.Акт'!J133</f>
        <v>7.5</v>
      </c>
      <c r="BD49" t="s">
        <v>3</v>
      </c>
      <c r="BE49" t="s">
        <v>3</v>
      </c>
      <c r="BF49" t="s">
        <v>3</v>
      </c>
      <c r="BG49" t="s">
        <v>3</v>
      </c>
      <c r="BH49">
        <v>3</v>
      </c>
      <c r="BI49">
        <v>1</v>
      </c>
      <c r="BJ49" t="s">
        <v>3</v>
      </c>
      <c r="BM49">
        <v>1100</v>
      </c>
      <c r="BN49">
        <v>0</v>
      </c>
      <c r="BO49" t="s">
        <v>3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2"/>
        <v>2958.75</v>
      </c>
      <c r="CQ49">
        <f t="shared" si="33"/>
        <v>59.174999999999997</v>
      </c>
      <c r="CR49">
        <f t="shared" si="34"/>
        <v>0</v>
      </c>
      <c r="CS49">
        <f t="shared" si="35"/>
        <v>0</v>
      </c>
      <c r="CT49">
        <f t="shared" si="36"/>
        <v>0</v>
      </c>
      <c r="CU49">
        <f t="shared" si="37"/>
        <v>0</v>
      </c>
      <c r="CV49">
        <f t="shared" si="38"/>
        <v>0</v>
      </c>
      <c r="CW49">
        <f t="shared" si="39"/>
        <v>0</v>
      </c>
      <c r="CX49">
        <f t="shared" si="40"/>
        <v>0</v>
      </c>
      <c r="CY49">
        <f t="shared" si="41"/>
        <v>0</v>
      </c>
      <c r="CZ49">
        <f t="shared" si="42"/>
        <v>0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1009</v>
      </c>
      <c r="DV49" t="s">
        <v>70</v>
      </c>
      <c r="DW49" t="str">
        <f>'1.Смета.или.Акт'!D133</f>
        <v>кг</v>
      </c>
      <c r="DX49">
        <v>1</v>
      </c>
      <c r="EE49">
        <v>32653538</v>
      </c>
      <c r="EF49">
        <v>20</v>
      </c>
      <c r="EG49" t="s">
        <v>64</v>
      </c>
      <c r="EH49">
        <v>0</v>
      </c>
      <c r="EI49" t="s">
        <v>3</v>
      </c>
      <c r="EJ49">
        <v>1</v>
      </c>
      <c r="EK49">
        <v>1100</v>
      </c>
      <c r="EL49" t="s">
        <v>65</v>
      </c>
      <c r="EM49" t="s">
        <v>66</v>
      </c>
      <c r="EO49" t="s">
        <v>3</v>
      </c>
      <c r="EQ49">
        <v>0</v>
      </c>
      <c r="ER49">
        <v>8.57</v>
      </c>
      <c r="ES49" s="56">
        <f>'1.Смета.или.Акт'!F133</f>
        <v>7.89</v>
      </c>
      <c r="ET49">
        <v>0</v>
      </c>
      <c r="EU49">
        <v>0</v>
      </c>
      <c r="EV49">
        <v>0</v>
      </c>
      <c r="EW49">
        <v>0</v>
      </c>
      <c r="EX49">
        <v>0</v>
      </c>
      <c r="EY49">
        <v>0</v>
      </c>
      <c r="EZ49">
        <v>5</v>
      </c>
      <c r="FC49">
        <v>0</v>
      </c>
      <c r="FD49">
        <v>18</v>
      </c>
      <c r="FF49">
        <v>59.16</v>
      </c>
      <c r="FQ49">
        <v>0</v>
      </c>
      <c r="FR49">
        <f t="shared" si="43"/>
        <v>0</v>
      </c>
      <c r="FS49">
        <v>0</v>
      </c>
      <c r="FX49">
        <v>0</v>
      </c>
      <c r="FY49">
        <v>0</v>
      </c>
      <c r="GA49" t="s">
        <v>71</v>
      </c>
      <c r="GD49">
        <v>0</v>
      </c>
      <c r="GF49">
        <v>956694707</v>
      </c>
      <c r="GG49">
        <v>2</v>
      </c>
      <c r="GH49">
        <v>3</v>
      </c>
      <c r="GI49">
        <v>4</v>
      </c>
      <c r="GJ49">
        <v>0</v>
      </c>
      <c r="GK49">
        <f>ROUND(R49*(S12)/100,2)</f>
        <v>0</v>
      </c>
      <c r="GL49">
        <f t="shared" si="44"/>
        <v>0</v>
      </c>
      <c r="GM49">
        <f t="shared" si="45"/>
        <v>2958.75</v>
      </c>
      <c r="GN49">
        <f t="shared" si="46"/>
        <v>2958.75</v>
      </c>
      <c r="GO49">
        <f t="shared" si="47"/>
        <v>0</v>
      </c>
      <c r="GP49">
        <f t="shared" si="48"/>
        <v>0</v>
      </c>
      <c r="GR49">
        <v>1</v>
      </c>
      <c r="GS49">
        <v>1</v>
      </c>
      <c r="GT49">
        <v>0</v>
      </c>
      <c r="GU49" t="s">
        <v>3</v>
      </c>
      <c r="GV49">
        <f t="shared" si="49"/>
        <v>0</v>
      </c>
      <c r="GW49">
        <v>1</v>
      </c>
      <c r="GX49">
        <f t="shared" si="50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/>
      <c r="D50" s="2"/>
      <c r="E50" s="2" t="s">
        <v>72</v>
      </c>
      <c r="F50" s="2" t="s">
        <v>60</v>
      </c>
      <c r="G50" s="2" t="s">
        <v>73</v>
      </c>
      <c r="H50" s="2" t="s">
        <v>70</v>
      </c>
      <c r="I50" s="2">
        <f>'1.Смета.или.Акт'!E136</f>
        <v>8</v>
      </c>
      <c r="J50" s="2">
        <v>0</v>
      </c>
      <c r="K50" s="2"/>
      <c r="L50" s="2"/>
      <c r="M50" s="2"/>
      <c r="N50" s="2"/>
      <c r="O50" s="2">
        <f t="shared" si="14"/>
        <v>46.72</v>
      </c>
      <c r="P50" s="2">
        <f t="shared" si="15"/>
        <v>46.72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34709515</v>
      </c>
      <c r="AB50" s="2">
        <f t="shared" si="25"/>
        <v>5.84</v>
      </c>
      <c r="AC50" s="2">
        <f t="shared" si="56"/>
        <v>5.84</v>
      </c>
      <c r="AD50" s="2">
        <f t="shared" si="51"/>
        <v>0</v>
      </c>
      <c r="AE50" s="2">
        <f t="shared" si="52"/>
        <v>0</v>
      </c>
      <c r="AF50" s="2">
        <f t="shared" si="53"/>
        <v>0</v>
      </c>
      <c r="AG50" s="2">
        <f t="shared" si="29"/>
        <v>0</v>
      </c>
      <c r="AH50" s="2">
        <f t="shared" si="54"/>
        <v>0</v>
      </c>
      <c r="AI50" s="2">
        <f t="shared" si="55"/>
        <v>0</v>
      </c>
      <c r="AJ50" s="2">
        <f t="shared" si="31"/>
        <v>0</v>
      </c>
      <c r="AK50" s="2">
        <v>5.84</v>
      </c>
      <c r="AL50" s="2">
        <v>5.84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3</v>
      </c>
      <c r="BI50" s="2">
        <v>1</v>
      </c>
      <c r="BJ50" s="2" t="s">
        <v>3</v>
      </c>
      <c r="BK50" s="2"/>
      <c r="BL50" s="2"/>
      <c r="BM50" s="2">
        <v>1100</v>
      </c>
      <c r="BN50" s="2">
        <v>0</v>
      </c>
      <c r="BO50" s="2" t="s">
        <v>3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2"/>
        <v>46.72</v>
      </c>
      <c r="CQ50" s="2">
        <f t="shared" si="33"/>
        <v>5.84</v>
      </c>
      <c r="CR50" s="2">
        <f t="shared" si="34"/>
        <v>0</v>
      </c>
      <c r="CS50" s="2">
        <f t="shared" si="35"/>
        <v>0</v>
      </c>
      <c r="CT50" s="2">
        <f t="shared" si="36"/>
        <v>0</v>
      </c>
      <c r="CU50" s="2">
        <f t="shared" si="37"/>
        <v>0</v>
      </c>
      <c r="CV50" s="2">
        <f t="shared" si="38"/>
        <v>0</v>
      </c>
      <c r="CW50" s="2">
        <f t="shared" si="39"/>
        <v>0</v>
      </c>
      <c r="CX50" s="2">
        <f t="shared" si="40"/>
        <v>0</v>
      </c>
      <c r="CY50" s="2">
        <f t="shared" si="41"/>
        <v>0</v>
      </c>
      <c r="CZ50" s="2">
        <f t="shared" si="42"/>
        <v>0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70</v>
      </c>
      <c r="DW50" s="2" t="s">
        <v>70</v>
      </c>
      <c r="DX50" s="2">
        <v>1</v>
      </c>
      <c r="DY50" s="2"/>
      <c r="DZ50" s="2"/>
      <c r="EA50" s="2"/>
      <c r="EB50" s="2"/>
      <c r="EC50" s="2"/>
      <c r="ED50" s="2"/>
      <c r="EE50" s="2">
        <v>32653538</v>
      </c>
      <c r="EF50" s="2">
        <v>20</v>
      </c>
      <c r="EG50" s="2" t="s">
        <v>64</v>
      </c>
      <c r="EH50" s="2">
        <v>0</v>
      </c>
      <c r="EI50" s="2" t="s">
        <v>3</v>
      </c>
      <c r="EJ50" s="2">
        <v>1</v>
      </c>
      <c r="EK50" s="2">
        <v>1100</v>
      </c>
      <c r="EL50" s="2" t="s">
        <v>65</v>
      </c>
      <c r="EM50" s="2" t="s">
        <v>66</v>
      </c>
      <c r="EN50" s="2"/>
      <c r="EO50" s="2" t="s">
        <v>3</v>
      </c>
      <c r="EP50" s="2"/>
      <c r="EQ50" s="2">
        <v>0</v>
      </c>
      <c r="ER50" s="2">
        <v>0</v>
      </c>
      <c r="ES50" s="2">
        <v>5.84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>
        <v>0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3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74</v>
      </c>
      <c r="GB50" s="2"/>
      <c r="GC50" s="2"/>
      <c r="GD50" s="2">
        <v>0</v>
      </c>
      <c r="GE50" s="2"/>
      <c r="GF50" s="2">
        <v>1853890740</v>
      </c>
      <c r="GG50" s="2">
        <v>2</v>
      </c>
      <c r="GH50" s="2">
        <v>4</v>
      </c>
      <c r="GI50" s="2">
        <v>-2</v>
      </c>
      <c r="GJ50" s="2">
        <v>0</v>
      </c>
      <c r="GK50" s="2">
        <f>ROUND(R50*(R12)/100,2)</f>
        <v>0</v>
      </c>
      <c r="GL50" s="2">
        <f t="shared" si="44"/>
        <v>0</v>
      </c>
      <c r="GM50" s="2">
        <f t="shared" si="45"/>
        <v>46.72</v>
      </c>
      <c r="GN50" s="2">
        <f t="shared" si="46"/>
        <v>46.72</v>
      </c>
      <c r="GO50" s="2">
        <f t="shared" si="47"/>
        <v>0</v>
      </c>
      <c r="GP50" s="2">
        <f t="shared" si="48"/>
        <v>0</v>
      </c>
      <c r="GQ50" s="2"/>
      <c r="GR50" s="2">
        <v>0</v>
      </c>
      <c r="GS50" s="2">
        <v>2</v>
      </c>
      <c r="GT50" s="2">
        <v>0</v>
      </c>
      <c r="GU50" s="2" t="s">
        <v>3</v>
      </c>
      <c r="GV50" s="2">
        <f t="shared" si="49"/>
        <v>0</v>
      </c>
      <c r="GW50" s="2">
        <v>1</v>
      </c>
      <c r="GX50" s="2">
        <f t="shared" si="50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E51" t="s">
        <v>72</v>
      </c>
      <c r="F51" t="str">
        <f>'1.Смета.или.Акт'!B136</f>
        <v>Прайс-лист</v>
      </c>
      <c r="G51" t="str">
        <f>'1.Смета.или.Акт'!C136</f>
        <v>Уголок 50х50х5</v>
      </c>
      <c r="H51" t="s">
        <v>70</v>
      </c>
      <c r="I51">
        <f>'1.Смета.или.Акт'!E136</f>
        <v>8</v>
      </c>
      <c r="J51">
        <v>0</v>
      </c>
      <c r="O51">
        <f t="shared" si="14"/>
        <v>350.4</v>
      </c>
      <c r="P51">
        <f t="shared" si="15"/>
        <v>350.4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34709516</v>
      </c>
      <c r="AB51">
        <f t="shared" si="25"/>
        <v>5.84</v>
      </c>
      <c r="AC51">
        <f t="shared" si="56"/>
        <v>5.84</v>
      </c>
      <c r="AD51">
        <f t="shared" si="51"/>
        <v>0</v>
      </c>
      <c r="AE51">
        <f t="shared" si="52"/>
        <v>0</v>
      </c>
      <c r="AF51">
        <f t="shared" si="53"/>
        <v>0</v>
      </c>
      <c r="AG51">
        <f t="shared" si="29"/>
        <v>0</v>
      </c>
      <c r="AH51">
        <f t="shared" si="54"/>
        <v>0</v>
      </c>
      <c r="AI51">
        <f t="shared" si="55"/>
        <v>0</v>
      </c>
      <c r="AJ51">
        <f t="shared" si="31"/>
        <v>0</v>
      </c>
      <c r="AK51">
        <v>5.84</v>
      </c>
      <c r="AL51" s="56">
        <f>'1.Смета.или.Акт'!F136</f>
        <v>5.84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f>'1.Смета.или.Акт'!J136</f>
        <v>7.5</v>
      </c>
      <c r="BD51" t="s">
        <v>3</v>
      </c>
      <c r="BE51" t="s">
        <v>3</v>
      </c>
      <c r="BF51" t="s">
        <v>3</v>
      </c>
      <c r="BG51" t="s">
        <v>3</v>
      </c>
      <c r="BH51">
        <v>3</v>
      </c>
      <c r="BI51">
        <v>1</v>
      </c>
      <c r="BJ51" t="s">
        <v>3</v>
      </c>
      <c r="BM51">
        <v>1100</v>
      </c>
      <c r="BN51">
        <v>0</v>
      </c>
      <c r="BO51" t="s">
        <v>3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2"/>
        <v>350.4</v>
      </c>
      <c r="CQ51">
        <f t="shared" si="33"/>
        <v>43.8</v>
      </c>
      <c r="CR51">
        <f t="shared" si="34"/>
        <v>0</v>
      </c>
      <c r="CS51">
        <f t="shared" si="35"/>
        <v>0</v>
      </c>
      <c r="CT51">
        <f t="shared" si="36"/>
        <v>0</v>
      </c>
      <c r="CU51">
        <f t="shared" si="37"/>
        <v>0</v>
      </c>
      <c r="CV51">
        <f t="shared" si="38"/>
        <v>0</v>
      </c>
      <c r="CW51">
        <f t="shared" si="39"/>
        <v>0</v>
      </c>
      <c r="CX51">
        <f t="shared" si="40"/>
        <v>0</v>
      </c>
      <c r="CY51">
        <f t="shared" si="41"/>
        <v>0</v>
      </c>
      <c r="CZ51">
        <f t="shared" si="42"/>
        <v>0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70</v>
      </c>
      <c r="DW51" t="str">
        <f>'1.Смета.или.Акт'!D136</f>
        <v>кг</v>
      </c>
      <c r="DX51">
        <v>1</v>
      </c>
      <c r="EE51">
        <v>32653538</v>
      </c>
      <c r="EF51">
        <v>20</v>
      </c>
      <c r="EG51" t="s">
        <v>64</v>
      </c>
      <c r="EH51">
        <v>0</v>
      </c>
      <c r="EI51" t="s">
        <v>3</v>
      </c>
      <c r="EJ51">
        <v>1</v>
      </c>
      <c r="EK51">
        <v>1100</v>
      </c>
      <c r="EL51" t="s">
        <v>65</v>
      </c>
      <c r="EM51" t="s">
        <v>66</v>
      </c>
      <c r="EO51" t="s">
        <v>3</v>
      </c>
      <c r="EQ51">
        <v>0</v>
      </c>
      <c r="ER51">
        <v>6.34</v>
      </c>
      <c r="ES51" s="56">
        <f>'1.Смета.или.Акт'!F136</f>
        <v>5.84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5</v>
      </c>
      <c r="FC51">
        <v>0</v>
      </c>
      <c r="FD51">
        <v>18</v>
      </c>
      <c r="FF51">
        <v>43.78</v>
      </c>
      <c r="FQ51">
        <v>0</v>
      </c>
      <c r="FR51">
        <f t="shared" si="43"/>
        <v>0</v>
      </c>
      <c r="FS51">
        <v>0</v>
      </c>
      <c r="FX51">
        <v>0</v>
      </c>
      <c r="FY51">
        <v>0</v>
      </c>
      <c r="GA51" t="s">
        <v>74</v>
      </c>
      <c r="GD51">
        <v>0</v>
      </c>
      <c r="GF51">
        <v>1853890740</v>
      </c>
      <c r="GG51">
        <v>2</v>
      </c>
      <c r="GH51">
        <v>3</v>
      </c>
      <c r="GI51">
        <v>4</v>
      </c>
      <c r="GJ51">
        <v>0</v>
      </c>
      <c r="GK51">
        <f>ROUND(R51*(S12)/100,2)</f>
        <v>0</v>
      </c>
      <c r="GL51">
        <f t="shared" si="44"/>
        <v>0</v>
      </c>
      <c r="GM51">
        <f t="shared" si="45"/>
        <v>350.4</v>
      </c>
      <c r="GN51">
        <f t="shared" si="46"/>
        <v>350.4</v>
      </c>
      <c r="GO51">
        <f t="shared" si="47"/>
        <v>0</v>
      </c>
      <c r="GP51">
        <f t="shared" si="48"/>
        <v>0</v>
      </c>
      <c r="GR51">
        <v>1</v>
      </c>
      <c r="GS51">
        <v>1</v>
      </c>
      <c r="GT51">
        <v>0</v>
      </c>
      <c r="GU51" t="s">
        <v>3</v>
      </c>
      <c r="GV51">
        <f t="shared" si="49"/>
        <v>0</v>
      </c>
      <c r="GW51">
        <v>1</v>
      </c>
      <c r="GX51">
        <f t="shared" si="50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/>
      <c r="D52" s="2"/>
      <c r="E52" s="2" t="s">
        <v>75</v>
      </c>
      <c r="F52" s="2" t="s">
        <v>60</v>
      </c>
      <c r="G52" s="2" t="s">
        <v>76</v>
      </c>
      <c r="H52" s="2" t="s">
        <v>70</v>
      </c>
      <c r="I52" s="2">
        <f>'1.Смета.или.Акт'!E139</f>
        <v>5.5</v>
      </c>
      <c r="J52" s="2">
        <v>0</v>
      </c>
      <c r="K52" s="2"/>
      <c r="L52" s="2"/>
      <c r="M52" s="2"/>
      <c r="N52" s="2"/>
      <c r="O52" s="2">
        <f t="shared" si="14"/>
        <v>335.61</v>
      </c>
      <c r="P52" s="2">
        <f t="shared" si="15"/>
        <v>335.61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34709515</v>
      </c>
      <c r="AB52" s="2">
        <f t="shared" si="25"/>
        <v>61.02</v>
      </c>
      <c r="AC52" s="2">
        <f t="shared" si="56"/>
        <v>61.02</v>
      </c>
      <c r="AD52" s="2">
        <f t="shared" si="51"/>
        <v>0</v>
      </c>
      <c r="AE52" s="2">
        <f t="shared" si="52"/>
        <v>0</v>
      </c>
      <c r="AF52" s="2">
        <f t="shared" si="53"/>
        <v>0</v>
      </c>
      <c r="AG52" s="2">
        <f t="shared" si="29"/>
        <v>0</v>
      </c>
      <c r="AH52" s="2">
        <f t="shared" si="54"/>
        <v>0</v>
      </c>
      <c r="AI52" s="2">
        <f t="shared" si="55"/>
        <v>0</v>
      </c>
      <c r="AJ52" s="2">
        <f t="shared" si="31"/>
        <v>0</v>
      </c>
      <c r="AK52" s="2">
        <v>61.02</v>
      </c>
      <c r="AL52" s="2">
        <v>61.02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3</v>
      </c>
      <c r="BI52" s="2">
        <v>1</v>
      </c>
      <c r="BJ52" s="2" t="s">
        <v>3</v>
      </c>
      <c r="BK52" s="2"/>
      <c r="BL52" s="2"/>
      <c r="BM52" s="2">
        <v>1100</v>
      </c>
      <c r="BN52" s="2">
        <v>0</v>
      </c>
      <c r="BO52" s="2" t="s">
        <v>3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2"/>
        <v>335.61</v>
      </c>
      <c r="CQ52" s="2">
        <f t="shared" si="33"/>
        <v>61.02</v>
      </c>
      <c r="CR52" s="2">
        <f t="shared" si="34"/>
        <v>0</v>
      </c>
      <c r="CS52" s="2">
        <f t="shared" si="35"/>
        <v>0</v>
      </c>
      <c r="CT52" s="2">
        <f t="shared" si="36"/>
        <v>0</v>
      </c>
      <c r="CU52" s="2">
        <f t="shared" si="37"/>
        <v>0</v>
      </c>
      <c r="CV52" s="2">
        <f t="shared" si="38"/>
        <v>0</v>
      </c>
      <c r="CW52" s="2">
        <f t="shared" si="39"/>
        <v>0</v>
      </c>
      <c r="CX52" s="2">
        <f t="shared" si="40"/>
        <v>0</v>
      </c>
      <c r="CY52" s="2">
        <f t="shared" si="41"/>
        <v>0</v>
      </c>
      <c r="CZ52" s="2">
        <f t="shared" si="42"/>
        <v>0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70</v>
      </c>
      <c r="DW52" s="2" t="s">
        <v>70</v>
      </c>
      <c r="DX52" s="2">
        <v>1</v>
      </c>
      <c r="DY52" s="2"/>
      <c r="DZ52" s="2"/>
      <c r="EA52" s="2"/>
      <c r="EB52" s="2"/>
      <c r="EC52" s="2"/>
      <c r="ED52" s="2"/>
      <c r="EE52" s="2">
        <v>32653538</v>
      </c>
      <c r="EF52" s="2">
        <v>20</v>
      </c>
      <c r="EG52" s="2" t="s">
        <v>64</v>
      </c>
      <c r="EH52" s="2">
        <v>0</v>
      </c>
      <c r="EI52" s="2" t="s">
        <v>3</v>
      </c>
      <c r="EJ52" s="2">
        <v>1</v>
      </c>
      <c r="EK52" s="2">
        <v>1100</v>
      </c>
      <c r="EL52" s="2" t="s">
        <v>65</v>
      </c>
      <c r="EM52" s="2" t="s">
        <v>66</v>
      </c>
      <c r="EN52" s="2"/>
      <c r="EO52" s="2" t="s">
        <v>3</v>
      </c>
      <c r="EP52" s="2"/>
      <c r="EQ52" s="2">
        <v>0</v>
      </c>
      <c r="ER52" s="2">
        <v>0</v>
      </c>
      <c r="ES52" s="2">
        <v>61.02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>
        <v>0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3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77</v>
      </c>
      <c r="GB52" s="2"/>
      <c r="GC52" s="2"/>
      <c r="GD52" s="2">
        <v>0</v>
      </c>
      <c r="GE52" s="2"/>
      <c r="GF52" s="2">
        <v>1637740768</v>
      </c>
      <c r="GG52" s="2">
        <v>2</v>
      </c>
      <c r="GH52" s="2">
        <v>4</v>
      </c>
      <c r="GI52" s="2">
        <v>-2</v>
      </c>
      <c r="GJ52" s="2">
        <v>0</v>
      </c>
      <c r="GK52" s="2">
        <f>ROUND(R52*(R12)/100,2)</f>
        <v>0</v>
      </c>
      <c r="GL52" s="2">
        <f t="shared" si="44"/>
        <v>0</v>
      </c>
      <c r="GM52" s="2">
        <f t="shared" si="45"/>
        <v>335.61</v>
      </c>
      <c r="GN52" s="2">
        <f t="shared" si="46"/>
        <v>335.61</v>
      </c>
      <c r="GO52" s="2">
        <f t="shared" si="47"/>
        <v>0</v>
      </c>
      <c r="GP52" s="2">
        <f t="shared" si="48"/>
        <v>0</v>
      </c>
      <c r="GQ52" s="2"/>
      <c r="GR52" s="2">
        <v>0</v>
      </c>
      <c r="GS52" s="2">
        <v>2</v>
      </c>
      <c r="GT52" s="2">
        <v>0</v>
      </c>
      <c r="GU52" s="2" t="s">
        <v>3</v>
      </c>
      <c r="GV52" s="2">
        <f t="shared" si="49"/>
        <v>0</v>
      </c>
      <c r="GW52" s="2">
        <v>1</v>
      </c>
      <c r="GX52" s="2">
        <f t="shared" si="50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E53" t="s">
        <v>75</v>
      </c>
      <c r="F53" t="str">
        <f>'1.Смета.или.Акт'!B139</f>
        <v>Прайс-лист</v>
      </c>
      <c r="G53" t="str">
        <f>'1.Смета.или.Акт'!C139</f>
        <v>Шина алюминиевая АД31</v>
      </c>
      <c r="H53" t="s">
        <v>70</v>
      </c>
      <c r="I53">
        <f>'1.Смета.или.Акт'!E139</f>
        <v>5.5</v>
      </c>
      <c r="J53">
        <v>0</v>
      </c>
      <c r="O53">
        <f t="shared" si="14"/>
        <v>2517.08</v>
      </c>
      <c r="P53">
        <f t="shared" si="15"/>
        <v>2517.08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34709516</v>
      </c>
      <c r="AB53">
        <f t="shared" si="25"/>
        <v>61.02</v>
      </c>
      <c r="AC53">
        <f t="shared" si="56"/>
        <v>61.02</v>
      </c>
      <c r="AD53">
        <f t="shared" si="51"/>
        <v>0</v>
      </c>
      <c r="AE53">
        <f t="shared" si="52"/>
        <v>0</v>
      </c>
      <c r="AF53">
        <f t="shared" si="53"/>
        <v>0</v>
      </c>
      <c r="AG53">
        <f t="shared" si="29"/>
        <v>0</v>
      </c>
      <c r="AH53">
        <f t="shared" si="54"/>
        <v>0</v>
      </c>
      <c r="AI53">
        <f t="shared" si="55"/>
        <v>0</v>
      </c>
      <c r="AJ53">
        <f t="shared" si="31"/>
        <v>0</v>
      </c>
      <c r="AK53">
        <v>61.02</v>
      </c>
      <c r="AL53" s="56">
        <f>'1.Смета.или.Акт'!F139</f>
        <v>61.02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f>'1.Смета.или.Акт'!J139</f>
        <v>7.5</v>
      </c>
      <c r="BD53" t="s">
        <v>3</v>
      </c>
      <c r="BE53" t="s">
        <v>3</v>
      </c>
      <c r="BF53" t="s">
        <v>3</v>
      </c>
      <c r="BG53" t="s">
        <v>3</v>
      </c>
      <c r="BH53">
        <v>3</v>
      </c>
      <c r="BI53">
        <v>1</v>
      </c>
      <c r="BJ53" t="s">
        <v>3</v>
      </c>
      <c r="BM53">
        <v>1100</v>
      </c>
      <c r="BN53">
        <v>0</v>
      </c>
      <c r="BO53" t="s">
        <v>3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2"/>
        <v>2517.08</v>
      </c>
      <c r="CQ53">
        <f t="shared" si="33"/>
        <v>457.65000000000003</v>
      </c>
      <c r="CR53">
        <f t="shared" si="34"/>
        <v>0</v>
      </c>
      <c r="CS53">
        <f t="shared" si="35"/>
        <v>0</v>
      </c>
      <c r="CT53">
        <f t="shared" si="36"/>
        <v>0</v>
      </c>
      <c r="CU53">
        <f t="shared" si="37"/>
        <v>0</v>
      </c>
      <c r="CV53">
        <f t="shared" si="38"/>
        <v>0</v>
      </c>
      <c r="CW53">
        <f t="shared" si="39"/>
        <v>0</v>
      </c>
      <c r="CX53">
        <f t="shared" si="40"/>
        <v>0</v>
      </c>
      <c r="CY53">
        <f t="shared" si="41"/>
        <v>0</v>
      </c>
      <c r="CZ53">
        <f t="shared" si="42"/>
        <v>0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70</v>
      </c>
      <c r="DW53" t="str">
        <f>'1.Смета.или.Акт'!D139</f>
        <v>кг</v>
      </c>
      <c r="DX53">
        <v>1</v>
      </c>
      <c r="EE53">
        <v>32653538</v>
      </c>
      <c r="EF53">
        <v>20</v>
      </c>
      <c r="EG53" t="s">
        <v>64</v>
      </c>
      <c r="EH53">
        <v>0</v>
      </c>
      <c r="EI53" t="s">
        <v>3</v>
      </c>
      <c r="EJ53">
        <v>1</v>
      </c>
      <c r="EK53">
        <v>1100</v>
      </c>
      <c r="EL53" t="s">
        <v>65</v>
      </c>
      <c r="EM53" t="s">
        <v>66</v>
      </c>
      <c r="EO53" t="s">
        <v>3</v>
      </c>
      <c r="EQ53">
        <v>0</v>
      </c>
      <c r="ER53">
        <v>66.319999999999993</v>
      </c>
      <c r="ES53" s="56">
        <f>'1.Смета.или.Акт'!F139</f>
        <v>61.02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5</v>
      </c>
      <c r="FC53">
        <v>0</v>
      </c>
      <c r="FD53">
        <v>18</v>
      </c>
      <c r="FF53">
        <v>457.63</v>
      </c>
      <c r="FQ53">
        <v>0</v>
      </c>
      <c r="FR53">
        <f t="shared" si="43"/>
        <v>0</v>
      </c>
      <c r="FS53">
        <v>0</v>
      </c>
      <c r="FX53">
        <v>0</v>
      </c>
      <c r="FY53">
        <v>0</v>
      </c>
      <c r="GA53" t="s">
        <v>77</v>
      </c>
      <c r="GD53">
        <v>0</v>
      </c>
      <c r="GF53">
        <v>1637740768</v>
      </c>
      <c r="GG53">
        <v>2</v>
      </c>
      <c r="GH53">
        <v>3</v>
      </c>
      <c r="GI53">
        <v>4</v>
      </c>
      <c r="GJ53">
        <v>0</v>
      </c>
      <c r="GK53">
        <f>ROUND(R53*(S12)/100,2)</f>
        <v>0</v>
      </c>
      <c r="GL53">
        <f t="shared" si="44"/>
        <v>0</v>
      </c>
      <c r="GM53">
        <f t="shared" si="45"/>
        <v>2517.08</v>
      </c>
      <c r="GN53">
        <f t="shared" si="46"/>
        <v>2517.08</v>
      </c>
      <c r="GO53">
        <f t="shared" si="47"/>
        <v>0</v>
      </c>
      <c r="GP53">
        <f t="shared" si="48"/>
        <v>0</v>
      </c>
      <c r="GR53">
        <v>1</v>
      </c>
      <c r="GS53">
        <v>1</v>
      </c>
      <c r="GT53">
        <v>0</v>
      </c>
      <c r="GU53" t="s">
        <v>3</v>
      </c>
      <c r="GV53">
        <f t="shared" si="49"/>
        <v>0</v>
      </c>
      <c r="GW53">
        <v>1</v>
      </c>
      <c r="GX53">
        <f t="shared" si="50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/>
      <c r="D54" s="2"/>
      <c r="E54" s="2" t="s">
        <v>78</v>
      </c>
      <c r="F54" s="2" t="s">
        <v>60</v>
      </c>
      <c r="G54" s="2" t="s">
        <v>79</v>
      </c>
      <c r="H54" s="2" t="s">
        <v>62</v>
      </c>
      <c r="I54" s="2">
        <f>'1.Смета.или.Акт'!E142</f>
        <v>1</v>
      </c>
      <c r="J54" s="2">
        <v>0</v>
      </c>
      <c r="K54" s="2"/>
      <c r="L54" s="2"/>
      <c r="M54" s="2"/>
      <c r="N54" s="2"/>
      <c r="O54" s="2">
        <f t="shared" si="14"/>
        <v>3400</v>
      </c>
      <c r="P54" s="2">
        <f t="shared" si="15"/>
        <v>3400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34709515</v>
      </c>
      <c r="AB54" s="2">
        <f t="shared" si="25"/>
        <v>3400</v>
      </c>
      <c r="AC54" s="2">
        <f t="shared" si="56"/>
        <v>3400</v>
      </c>
      <c r="AD54" s="2">
        <f t="shared" si="51"/>
        <v>0</v>
      </c>
      <c r="AE54" s="2">
        <f t="shared" si="52"/>
        <v>0</v>
      </c>
      <c r="AF54" s="2">
        <f t="shared" si="53"/>
        <v>0</v>
      </c>
      <c r="AG54" s="2">
        <f t="shared" si="29"/>
        <v>0</v>
      </c>
      <c r="AH54" s="2">
        <f t="shared" si="54"/>
        <v>0</v>
      </c>
      <c r="AI54" s="2">
        <f t="shared" si="55"/>
        <v>0</v>
      </c>
      <c r="AJ54" s="2">
        <f t="shared" si="31"/>
        <v>0</v>
      </c>
      <c r="AK54" s="2">
        <v>3400</v>
      </c>
      <c r="AL54" s="2">
        <v>3400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3</v>
      </c>
      <c r="BI54" s="2">
        <v>1</v>
      </c>
      <c r="BJ54" s="2" t="s">
        <v>3</v>
      </c>
      <c r="BK54" s="2"/>
      <c r="BL54" s="2"/>
      <c r="BM54" s="2">
        <v>1100</v>
      </c>
      <c r="BN54" s="2">
        <v>0</v>
      </c>
      <c r="BO54" s="2" t="s">
        <v>3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2"/>
        <v>3400</v>
      </c>
      <c r="CQ54" s="2">
        <f t="shared" si="33"/>
        <v>3400</v>
      </c>
      <c r="CR54" s="2">
        <f t="shared" si="34"/>
        <v>0</v>
      </c>
      <c r="CS54" s="2">
        <f t="shared" si="35"/>
        <v>0</v>
      </c>
      <c r="CT54" s="2">
        <f t="shared" si="36"/>
        <v>0</v>
      </c>
      <c r="CU54" s="2">
        <f t="shared" si="37"/>
        <v>0</v>
      </c>
      <c r="CV54" s="2">
        <f t="shared" si="38"/>
        <v>0</v>
      </c>
      <c r="CW54" s="2">
        <f t="shared" si="39"/>
        <v>0</v>
      </c>
      <c r="CX54" s="2">
        <f t="shared" si="40"/>
        <v>0</v>
      </c>
      <c r="CY54" s="2">
        <f t="shared" si="41"/>
        <v>0</v>
      </c>
      <c r="CZ54" s="2">
        <f t="shared" si="42"/>
        <v>0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1013</v>
      </c>
      <c r="DV54" s="2" t="s">
        <v>62</v>
      </c>
      <c r="DW54" s="2" t="s">
        <v>63</v>
      </c>
      <c r="DX54" s="2">
        <v>1</v>
      </c>
      <c r="DY54" s="2"/>
      <c r="DZ54" s="2"/>
      <c r="EA54" s="2"/>
      <c r="EB54" s="2"/>
      <c r="EC54" s="2"/>
      <c r="ED54" s="2"/>
      <c r="EE54" s="2">
        <v>32653538</v>
      </c>
      <c r="EF54" s="2">
        <v>20</v>
      </c>
      <c r="EG54" s="2" t="s">
        <v>64</v>
      </c>
      <c r="EH54" s="2">
        <v>0</v>
      </c>
      <c r="EI54" s="2" t="s">
        <v>3</v>
      </c>
      <c r="EJ54" s="2">
        <v>1</v>
      </c>
      <c r="EK54" s="2">
        <v>1100</v>
      </c>
      <c r="EL54" s="2" t="s">
        <v>65</v>
      </c>
      <c r="EM54" s="2" t="s">
        <v>66</v>
      </c>
      <c r="EN54" s="2"/>
      <c r="EO54" s="2" t="s">
        <v>3</v>
      </c>
      <c r="EP54" s="2"/>
      <c r="EQ54" s="2">
        <v>0</v>
      </c>
      <c r="ER54" s="2">
        <v>0</v>
      </c>
      <c r="ES54" s="2">
        <v>3400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3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80</v>
      </c>
      <c r="GB54" s="2"/>
      <c r="GC54" s="2"/>
      <c r="GD54" s="2">
        <v>0</v>
      </c>
      <c r="GE54" s="2"/>
      <c r="GF54" s="2">
        <v>-1849452236</v>
      </c>
      <c r="GG54" s="2">
        <v>2</v>
      </c>
      <c r="GH54" s="2">
        <v>4</v>
      </c>
      <c r="GI54" s="2">
        <v>-2</v>
      </c>
      <c r="GJ54" s="2">
        <v>0</v>
      </c>
      <c r="GK54" s="2">
        <f>ROUND(R54*(R12)/100,2)</f>
        <v>0</v>
      </c>
      <c r="GL54" s="2">
        <f t="shared" si="44"/>
        <v>0</v>
      </c>
      <c r="GM54" s="2">
        <f t="shared" si="45"/>
        <v>3400</v>
      </c>
      <c r="GN54" s="2">
        <f t="shared" si="46"/>
        <v>3400</v>
      </c>
      <c r="GO54" s="2">
        <f t="shared" si="47"/>
        <v>0</v>
      </c>
      <c r="GP54" s="2">
        <f t="shared" si="48"/>
        <v>0</v>
      </c>
      <c r="GQ54" s="2"/>
      <c r="GR54" s="2">
        <v>0</v>
      </c>
      <c r="GS54" s="2">
        <v>2</v>
      </c>
      <c r="GT54" s="2">
        <v>0</v>
      </c>
      <c r="GU54" s="2" t="s">
        <v>3</v>
      </c>
      <c r="GV54" s="2">
        <f t="shared" si="49"/>
        <v>0</v>
      </c>
      <c r="GW54" s="2">
        <v>1</v>
      </c>
      <c r="GX54" s="2">
        <f t="shared" si="50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E55" t="s">
        <v>78</v>
      </c>
      <c r="F55" t="str">
        <f>'1.Смета.или.Акт'!B142</f>
        <v>Прайс-лист</v>
      </c>
      <c r="G55" t="str">
        <f>'1.Смета.или.Акт'!C142</f>
        <v>Разъединитель РЛК-10 с приводом ПР-01-7</v>
      </c>
      <c r="H55" t="s">
        <v>62</v>
      </c>
      <c r="I55">
        <f>'1.Смета.или.Акт'!E142</f>
        <v>1</v>
      </c>
      <c r="J55">
        <v>0</v>
      </c>
      <c r="O55">
        <f t="shared" si="14"/>
        <v>25500</v>
      </c>
      <c r="P55">
        <f t="shared" si="15"/>
        <v>25500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34709516</v>
      </c>
      <c r="AB55">
        <f t="shared" si="25"/>
        <v>3400</v>
      </c>
      <c r="AC55">
        <f t="shared" si="56"/>
        <v>3400</v>
      </c>
      <c r="AD55">
        <f t="shared" si="51"/>
        <v>0</v>
      </c>
      <c r="AE55">
        <f t="shared" si="52"/>
        <v>0</v>
      </c>
      <c r="AF55">
        <f t="shared" si="53"/>
        <v>0</v>
      </c>
      <c r="AG55">
        <f t="shared" si="29"/>
        <v>0</v>
      </c>
      <c r="AH55">
        <f t="shared" si="54"/>
        <v>0</v>
      </c>
      <c r="AI55">
        <f t="shared" si="55"/>
        <v>0</v>
      </c>
      <c r="AJ55">
        <f t="shared" si="31"/>
        <v>0</v>
      </c>
      <c r="AK55">
        <v>3400</v>
      </c>
      <c r="AL55" s="56">
        <f>'1.Смета.или.Акт'!F142</f>
        <v>3400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f>'1.Смета.или.Акт'!J142</f>
        <v>7.5</v>
      </c>
      <c r="BD55" t="s">
        <v>3</v>
      </c>
      <c r="BE55" t="s">
        <v>3</v>
      </c>
      <c r="BF55" t="s">
        <v>3</v>
      </c>
      <c r="BG55" t="s">
        <v>3</v>
      </c>
      <c r="BH55">
        <v>3</v>
      </c>
      <c r="BI55">
        <v>1</v>
      </c>
      <c r="BJ55" t="s">
        <v>3</v>
      </c>
      <c r="BM55">
        <v>1100</v>
      </c>
      <c r="BN55">
        <v>0</v>
      </c>
      <c r="BO55" t="s">
        <v>3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2"/>
        <v>25500</v>
      </c>
      <c r="CQ55">
        <f t="shared" si="33"/>
        <v>25500</v>
      </c>
      <c r="CR55">
        <f t="shared" si="34"/>
        <v>0</v>
      </c>
      <c r="CS55">
        <f t="shared" si="35"/>
        <v>0</v>
      </c>
      <c r="CT55">
        <f t="shared" si="36"/>
        <v>0</v>
      </c>
      <c r="CU55">
        <f t="shared" si="37"/>
        <v>0</v>
      </c>
      <c r="CV55">
        <f t="shared" si="38"/>
        <v>0</v>
      </c>
      <c r="CW55">
        <f t="shared" si="39"/>
        <v>0</v>
      </c>
      <c r="CX55">
        <f t="shared" si="40"/>
        <v>0</v>
      </c>
      <c r="CY55">
        <f t="shared" si="41"/>
        <v>0</v>
      </c>
      <c r="CZ55">
        <f t="shared" si="42"/>
        <v>0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1013</v>
      </c>
      <c r="DV55" t="s">
        <v>62</v>
      </c>
      <c r="DW55" t="str">
        <f>'1.Смета.или.Акт'!D142</f>
        <v>шт</v>
      </c>
      <c r="DX55">
        <v>1</v>
      </c>
      <c r="EE55">
        <v>32653538</v>
      </c>
      <c r="EF55">
        <v>20</v>
      </c>
      <c r="EG55" t="s">
        <v>64</v>
      </c>
      <c r="EH55">
        <v>0</v>
      </c>
      <c r="EI55" t="s">
        <v>3</v>
      </c>
      <c r="EJ55">
        <v>1</v>
      </c>
      <c r="EK55">
        <v>1100</v>
      </c>
      <c r="EL55" t="s">
        <v>65</v>
      </c>
      <c r="EM55" t="s">
        <v>66</v>
      </c>
      <c r="EO55" t="s">
        <v>3</v>
      </c>
      <c r="EQ55">
        <v>0</v>
      </c>
      <c r="ER55">
        <v>3695.65</v>
      </c>
      <c r="ES55" s="56">
        <f>'1.Смета.или.Акт'!F142</f>
        <v>3400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5</v>
      </c>
      <c r="FC55">
        <v>0</v>
      </c>
      <c r="FD55">
        <v>18</v>
      </c>
      <c r="FF55">
        <v>25500</v>
      </c>
      <c r="FQ55">
        <v>0</v>
      </c>
      <c r="FR55">
        <f t="shared" si="43"/>
        <v>0</v>
      </c>
      <c r="FS55">
        <v>0</v>
      </c>
      <c r="FX55">
        <v>0</v>
      </c>
      <c r="FY55">
        <v>0</v>
      </c>
      <c r="GA55" t="s">
        <v>80</v>
      </c>
      <c r="GD55">
        <v>0</v>
      </c>
      <c r="GF55">
        <v>-1849452236</v>
      </c>
      <c r="GG55">
        <v>2</v>
      </c>
      <c r="GH55">
        <v>3</v>
      </c>
      <c r="GI55">
        <v>4</v>
      </c>
      <c r="GJ55">
        <v>0</v>
      </c>
      <c r="GK55">
        <f>ROUND(R55*(S12)/100,2)</f>
        <v>0</v>
      </c>
      <c r="GL55">
        <f t="shared" si="44"/>
        <v>0</v>
      </c>
      <c r="GM55">
        <f t="shared" si="45"/>
        <v>25500</v>
      </c>
      <c r="GN55">
        <f t="shared" si="46"/>
        <v>25500</v>
      </c>
      <c r="GO55">
        <f t="shared" si="47"/>
        <v>0</v>
      </c>
      <c r="GP55">
        <f t="shared" si="48"/>
        <v>0</v>
      </c>
      <c r="GR55">
        <v>1</v>
      </c>
      <c r="GS55">
        <v>1</v>
      </c>
      <c r="GT55">
        <v>0</v>
      </c>
      <c r="GU55" t="s">
        <v>3</v>
      </c>
      <c r="GV55">
        <f t="shared" si="49"/>
        <v>0</v>
      </c>
      <c r="GW55">
        <v>1</v>
      </c>
      <c r="GX55">
        <f t="shared" si="50"/>
        <v>0</v>
      </c>
      <c r="HA55">
        <v>0</v>
      </c>
      <c r="HB55">
        <v>0</v>
      </c>
      <c r="IK55">
        <v>0</v>
      </c>
    </row>
    <row r="57" spans="1:255" x14ac:dyDescent="0.2">
      <c r="A57" s="3">
        <v>51</v>
      </c>
      <c r="B57" s="3">
        <f>B20</f>
        <v>1</v>
      </c>
      <c r="C57" s="3">
        <f>A20</f>
        <v>3</v>
      </c>
      <c r="D57" s="3">
        <f>ROW(A20)</f>
        <v>20</v>
      </c>
      <c r="E57" s="3"/>
      <c r="F57" s="3" t="str">
        <f>IF(F20&lt;&gt;"",F20,"")</f>
        <v>Новая локальная смета</v>
      </c>
      <c r="G57" s="3" t="str">
        <f>IF(G20&lt;&gt;"",G20,"")</f>
        <v>Новая локальная смета</v>
      </c>
      <c r="H57" s="3">
        <v>0</v>
      </c>
      <c r="I57" s="3"/>
      <c r="J57" s="3"/>
      <c r="K57" s="3"/>
      <c r="L57" s="3"/>
      <c r="M57" s="3"/>
      <c r="N57" s="3"/>
      <c r="O57" s="3">
        <f t="shared" ref="O57:T57" si="57">ROUND(AB57,2)</f>
        <v>11683.1</v>
      </c>
      <c r="P57" s="3">
        <f t="shared" si="57"/>
        <v>10053.530000000001</v>
      </c>
      <c r="Q57" s="3">
        <f t="shared" si="57"/>
        <v>567.55999999999995</v>
      </c>
      <c r="R57" s="3">
        <f t="shared" si="57"/>
        <v>83.15</v>
      </c>
      <c r="S57" s="3">
        <f t="shared" si="57"/>
        <v>1062.01</v>
      </c>
      <c r="T57" s="3">
        <f t="shared" si="57"/>
        <v>0</v>
      </c>
      <c r="U57" s="3">
        <f>AH57</f>
        <v>101.74920000000002</v>
      </c>
      <c r="V57" s="3">
        <f>AI57</f>
        <v>8.4551999999999996</v>
      </c>
      <c r="W57" s="3">
        <f>ROUND(AJ57,2)</f>
        <v>0</v>
      </c>
      <c r="X57" s="3">
        <f>ROUND(AK57,2)</f>
        <v>963.93</v>
      </c>
      <c r="Y57" s="3">
        <f>ROUND(AL57,2)</f>
        <v>641.04</v>
      </c>
      <c r="Z57" s="3"/>
      <c r="AA57" s="3"/>
      <c r="AB57" s="3">
        <f>ROUND(SUMIF(AA24:AA55,"=34709515",O24:O55),2)</f>
        <v>11683.1</v>
      </c>
      <c r="AC57" s="3">
        <f>ROUND(SUMIF(AA24:AA55,"=34709515",P24:P55),2)</f>
        <v>10053.530000000001</v>
      </c>
      <c r="AD57" s="3">
        <f>ROUND(SUMIF(AA24:AA55,"=34709515",Q24:Q55),2)</f>
        <v>567.55999999999995</v>
      </c>
      <c r="AE57" s="3">
        <f>ROUND(SUMIF(AA24:AA55,"=34709515",R24:R55),2)</f>
        <v>83.15</v>
      </c>
      <c r="AF57" s="3">
        <f>ROUND(SUMIF(AA24:AA55,"=34709515",S24:S55),2)</f>
        <v>1062.01</v>
      </c>
      <c r="AG57" s="3">
        <f>ROUND(SUMIF(AA24:AA55,"=34709515",T24:T55),2)</f>
        <v>0</v>
      </c>
      <c r="AH57" s="3">
        <f>SUMIF(AA24:AA55,"=34709515",U24:U55)</f>
        <v>101.74920000000002</v>
      </c>
      <c r="AI57" s="3">
        <f>SUMIF(AA24:AA55,"=34709515",V24:V55)</f>
        <v>8.4551999999999996</v>
      </c>
      <c r="AJ57" s="3">
        <f>ROUND(SUMIF(AA24:AA55,"=34709515",W24:W55),2)</f>
        <v>0</v>
      </c>
      <c r="AK57" s="3">
        <f>ROUND(SUMIF(AA24:AA55,"=34709515",X24:X55),2)</f>
        <v>963.93</v>
      </c>
      <c r="AL57" s="3">
        <f>ROUND(SUMIF(AA24:AA55,"=34709515",Y24:Y55),2)</f>
        <v>641.04</v>
      </c>
      <c r="AM57" s="3"/>
      <c r="AN57" s="3"/>
      <c r="AO57" s="3">
        <f t="shared" ref="AO57:BC57" si="58">ROUND(BX57,2)</f>
        <v>0</v>
      </c>
      <c r="AP57" s="3">
        <f t="shared" si="58"/>
        <v>0</v>
      </c>
      <c r="AQ57" s="3">
        <f t="shared" si="58"/>
        <v>0</v>
      </c>
      <c r="AR57" s="3">
        <f t="shared" si="58"/>
        <v>13288.07</v>
      </c>
      <c r="AS57" s="3">
        <f t="shared" si="58"/>
        <v>10053.5</v>
      </c>
      <c r="AT57" s="3">
        <f t="shared" si="58"/>
        <v>2387.36</v>
      </c>
      <c r="AU57" s="3">
        <f t="shared" si="58"/>
        <v>847.21</v>
      </c>
      <c r="AV57" s="3">
        <f t="shared" si="58"/>
        <v>10053.530000000001</v>
      </c>
      <c r="AW57" s="3">
        <f t="shared" si="58"/>
        <v>10053.530000000001</v>
      </c>
      <c r="AX57" s="3">
        <f t="shared" si="58"/>
        <v>0</v>
      </c>
      <c r="AY57" s="3">
        <f t="shared" si="58"/>
        <v>10053.530000000001</v>
      </c>
      <c r="AZ57" s="3">
        <f t="shared" si="58"/>
        <v>0</v>
      </c>
      <c r="BA57" s="3">
        <f t="shared" si="58"/>
        <v>0</v>
      </c>
      <c r="BB57" s="3">
        <f t="shared" si="58"/>
        <v>0</v>
      </c>
      <c r="BC57" s="3">
        <f t="shared" si="58"/>
        <v>0</v>
      </c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>
        <f>ROUND(SUMIF(AA24:AA55,"=34709515",FQ24:FQ55),2)</f>
        <v>0</v>
      </c>
      <c r="BY57" s="3">
        <f>ROUND(SUMIF(AA24:AA55,"=34709515",FR24:FR55),2)</f>
        <v>0</v>
      </c>
      <c r="BZ57" s="3">
        <f>ROUND(SUMIF(AA24:AA55,"=34709515",GL24:GL55),2)</f>
        <v>0</v>
      </c>
      <c r="CA57" s="3">
        <f>ROUND(SUMIF(AA24:AA55,"=34709515",GM24:GM55),2)</f>
        <v>13288.07</v>
      </c>
      <c r="CB57" s="3">
        <f>ROUND(SUMIF(AA24:AA55,"=34709515",GN24:GN55),2)</f>
        <v>10053.5</v>
      </c>
      <c r="CC57" s="3">
        <f>ROUND(SUMIF(AA24:AA55,"=34709515",GO24:GO55),2)</f>
        <v>2387.36</v>
      </c>
      <c r="CD57" s="3">
        <f>ROUND(SUMIF(AA24:AA55,"=34709515",GP24:GP55),2)</f>
        <v>847.21</v>
      </c>
      <c r="CE57" s="3">
        <f>AC57-BX57</f>
        <v>10053.530000000001</v>
      </c>
      <c r="CF57" s="3">
        <f>AC57-BY57</f>
        <v>10053.530000000001</v>
      </c>
      <c r="CG57" s="3">
        <f>BX57-BZ57</f>
        <v>0</v>
      </c>
      <c r="CH57" s="3">
        <f>AC57-BX57-BY57+BZ57</f>
        <v>10053.530000000001</v>
      </c>
      <c r="CI57" s="3">
        <f>BY57-BZ57</f>
        <v>0</v>
      </c>
      <c r="CJ57" s="3">
        <f>ROUND(SUMIF(AA24:AA55,"=34709515",GX24:GX55),2)</f>
        <v>0</v>
      </c>
      <c r="CK57" s="3">
        <f>ROUND(SUMIF(AA24:AA55,"=34709515",GY24:GY55),2)</f>
        <v>0</v>
      </c>
      <c r="CL57" s="3">
        <f>ROUND(SUMIF(AA24:AA55,"=34709515",GZ24:GZ55),2)</f>
        <v>0</v>
      </c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4">
        <f t="shared" ref="DG57:DL57" si="59">ROUND(DT57,2)</f>
        <v>101930.82</v>
      </c>
      <c r="DH57" s="4">
        <f t="shared" si="59"/>
        <v>75401.509999999995</v>
      </c>
      <c r="DI57" s="4">
        <f t="shared" si="59"/>
        <v>7094.56</v>
      </c>
      <c r="DJ57" s="4">
        <f t="shared" si="59"/>
        <v>1521.74</v>
      </c>
      <c r="DK57" s="4">
        <f t="shared" si="59"/>
        <v>19434.75</v>
      </c>
      <c r="DL57" s="4">
        <f t="shared" si="59"/>
        <v>0</v>
      </c>
      <c r="DM57" s="4">
        <f>DZ57</f>
        <v>101.74920000000002</v>
      </c>
      <c r="DN57" s="4">
        <f>EA57</f>
        <v>8.4551999999999996</v>
      </c>
      <c r="DO57" s="4">
        <f>ROUND(EB57,2)</f>
        <v>0</v>
      </c>
      <c r="DP57" s="4">
        <f>ROUND(EC57,2)</f>
        <v>15008.41</v>
      </c>
      <c r="DQ57" s="4">
        <f>ROUND(ED57,2)</f>
        <v>9384.7999999999993</v>
      </c>
      <c r="DR57" s="4"/>
      <c r="DS57" s="4"/>
      <c r="DT57" s="4">
        <f>ROUND(SUMIF(AA24:AA55,"=34709516",O24:O55),2)</f>
        <v>101930.82</v>
      </c>
      <c r="DU57" s="4">
        <f>ROUND(SUMIF(AA24:AA55,"=34709516",P24:P55),2)</f>
        <v>75401.509999999995</v>
      </c>
      <c r="DV57" s="4">
        <f>ROUND(SUMIF(AA24:AA55,"=34709516",Q24:Q55),2)</f>
        <v>7094.56</v>
      </c>
      <c r="DW57" s="4">
        <f>ROUND(SUMIF(AA24:AA55,"=34709516",R24:R55),2)</f>
        <v>1521.74</v>
      </c>
      <c r="DX57" s="4">
        <f>ROUND(SUMIF(AA24:AA55,"=34709516",S24:S55),2)</f>
        <v>19434.75</v>
      </c>
      <c r="DY57" s="4">
        <f>ROUND(SUMIF(AA24:AA55,"=34709516",T24:T55),2)</f>
        <v>0</v>
      </c>
      <c r="DZ57" s="4">
        <f>SUMIF(AA24:AA55,"=34709516",U24:U55)</f>
        <v>101.74920000000002</v>
      </c>
      <c r="EA57" s="4">
        <f>SUMIF(AA24:AA55,"=34709516",V24:V55)</f>
        <v>8.4551999999999996</v>
      </c>
      <c r="EB57" s="4">
        <f>ROUND(SUMIF(AA24:AA55,"=34709516",W24:W55),2)</f>
        <v>0</v>
      </c>
      <c r="EC57" s="4">
        <f>ROUND(SUMIF(AA24:AA55,"=34709516",X24:X55),2)</f>
        <v>15008.41</v>
      </c>
      <c r="ED57" s="4">
        <f>ROUND(SUMIF(AA24:AA55,"=34709516",Y24:Y55),2)</f>
        <v>9384.7999999999993</v>
      </c>
      <c r="EE57" s="4"/>
      <c r="EF57" s="4"/>
      <c r="EG57" s="4">
        <f t="shared" ref="EG57:EU57" si="60">ROUND(FP57,2)</f>
        <v>0</v>
      </c>
      <c r="EH57" s="4">
        <f t="shared" si="60"/>
        <v>0</v>
      </c>
      <c r="EI57" s="4">
        <f t="shared" si="60"/>
        <v>0</v>
      </c>
      <c r="EJ57" s="4">
        <f t="shared" si="60"/>
        <v>126324.03</v>
      </c>
      <c r="EK57" s="4">
        <f t="shared" si="60"/>
        <v>75401.259999999995</v>
      </c>
      <c r="EL57" s="4">
        <f t="shared" si="60"/>
        <v>36780.269999999997</v>
      </c>
      <c r="EM57" s="4">
        <f t="shared" si="60"/>
        <v>14142.5</v>
      </c>
      <c r="EN57" s="4">
        <f t="shared" si="60"/>
        <v>75401.509999999995</v>
      </c>
      <c r="EO57" s="4">
        <f t="shared" si="60"/>
        <v>75401.509999999995</v>
      </c>
      <c r="EP57" s="4">
        <f t="shared" si="60"/>
        <v>0</v>
      </c>
      <c r="EQ57" s="4">
        <f t="shared" si="60"/>
        <v>75401.509999999995</v>
      </c>
      <c r="ER57" s="4">
        <f t="shared" si="60"/>
        <v>0</v>
      </c>
      <c r="ES57" s="4">
        <f t="shared" si="60"/>
        <v>0</v>
      </c>
      <c r="ET57" s="4">
        <f t="shared" si="60"/>
        <v>0</v>
      </c>
      <c r="EU57" s="4">
        <f t="shared" si="60"/>
        <v>0</v>
      </c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>
        <f>ROUND(SUMIF(AA24:AA55,"=34709516",FQ24:FQ55),2)</f>
        <v>0</v>
      </c>
      <c r="FQ57" s="4">
        <f>ROUND(SUMIF(AA24:AA55,"=34709516",FR24:FR55),2)</f>
        <v>0</v>
      </c>
      <c r="FR57" s="4">
        <f>ROUND(SUMIF(AA24:AA55,"=34709516",GL24:GL55),2)</f>
        <v>0</v>
      </c>
      <c r="FS57" s="4">
        <f>ROUND(SUMIF(AA24:AA55,"=34709516",GM24:GM55),2)</f>
        <v>126324.03</v>
      </c>
      <c r="FT57" s="4">
        <f>ROUND(SUMIF(AA24:AA55,"=34709516",GN24:GN55),2)</f>
        <v>75401.259999999995</v>
      </c>
      <c r="FU57" s="4">
        <f>ROUND(SUMIF(AA24:AA55,"=34709516",GO24:GO55),2)</f>
        <v>36780.269999999997</v>
      </c>
      <c r="FV57" s="4">
        <f>ROUND(SUMIF(AA24:AA55,"=34709516",GP24:GP55),2)</f>
        <v>14142.5</v>
      </c>
      <c r="FW57" s="4">
        <f>DU57-FP57</f>
        <v>75401.509999999995</v>
      </c>
      <c r="FX57" s="4">
        <f>DU57-FQ57</f>
        <v>75401.509999999995</v>
      </c>
      <c r="FY57" s="4">
        <f>FP57-FR57</f>
        <v>0</v>
      </c>
      <c r="FZ57" s="4">
        <f>DU57-FP57-FQ57+FR57</f>
        <v>75401.509999999995</v>
      </c>
      <c r="GA57" s="4">
        <f>FQ57-FR57</f>
        <v>0</v>
      </c>
      <c r="GB57" s="4">
        <f>ROUND(SUMIF(AA24:AA55,"=34709516",GX24:GX55),2)</f>
        <v>0</v>
      </c>
      <c r="GC57" s="4">
        <f>ROUND(SUMIF(AA24:AA55,"=34709516",GY24:GY55),2)</f>
        <v>0</v>
      </c>
      <c r="GD57" s="4">
        <f>ROUND(SUMIF(AA24:AA55,"=34709516",GZ24:GZ55),2)</f>
        <v>0</v>
      </c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>
        <v>0</v>
      </c>
    </row>
    <row r="59" spans="1:255" x14ac:dyDescent="0.2">
      <c r="A59" s="5">
        <v>50</v>
      </c>
      <c r="B59" s="5">
        <v>0</v>
      </c>
      <c r="C59" s="5">
        <v>0</v>
      </c>
      <c r="D59" s="5">
        <v>1</v>
      </c>
      <c r="E59" s="5">
        <v>201</v>
      </c>
      <c r="F59" s="5">
        <f>ROUND(Source!O57,O59)</f>
        <v>11683.1</v>
      </c>
      <c r="G59" s="5" t="s">
        <v>81</v>
      </c>
      <c r="H59" s="5" t="s">
        <v>82</v>
      </c>
      <c r="I59" s="5"/>
      <c r="J59" s="5"/>
      <c r="K59" s="5">
        <v>201</v>
      </c>
      <c r="L59" s="5">
        <v>1</v>
      </c>
      <c r="M59" s="5">
        <v>3</v>
      </c>
      <c r="N59" s="5" t="s">
        <v>3</v>
      </c>
      <c r="O59" s="5">
        <v>2</v>
      </c>
      <c r="P59" s="5">
        <f>ROUND(Source!DG57,O59)</f>
        <v>101930.82</v>
      </c>
      <c r="Q59" s="5"/>
      <c r="R59" s="5"/>
      <c r="S59" s="5"/>
      <c r="T59" s="5"/>
      <c r="U59" s="5"/>
      <c r="V59" s="5"/>
      <c r="W59" s="5"/>
    </row>
    <row r="60" spans="1:255" x14ac:dyDescent="0.2">
      <c r="A60" s="5">
        <v>50</v>
      </c>
      <c r="B60" s="5">
        <v>0</v>
      </c>
      <c r="C60" s="5">
        <v>0</v>
      </c>
      <c r="D60" s="5">
        <v>1</v>
      </c>
      <c r="E60" s="5">
        <v>202</v>
      </c>
      <c r="F60" s="5">
        <f>ROUND(Source!P57,O60)</f>
        <v>10053.530000000001</v>
      </c>
      <c r="G60" s="5" t="s">
        <v>83</v>
      </c>
      <c r="H60" s="5" t="s">
        <v>84</v>
      </c>
      <c r="I60" s="5"/>
      <c r="J60" s="5"/>
      <c r="K60" s="5">
        <v>202</v>
      </c>
      <c r="L60" s="5">
        <v>2</v>
      </c>
      <c r="M60" s="5">
        <v>3</v>
      </c>
      <c r="N60" s="5" t="s">
        <v>3</v>
      </c>
      <c r="O60" s="5">
        <v>2</v>
      </c>
      <c r="P60" s="5">
        <f>ROUND(Source!DH57,O60)</f>
        <v>75401.509999999995</v>
      </c>
      <c r="Q60" s="5"/>
      <c r="R60" s="5"/>
      <c r="S60" s="5"/>
      <c r="T60" s="5"/>
      <c r="U60" s="5"/>
      <c r="V60" s="5"/>
      <c r="W60" s="5"/>
    </row>
    <row r="61" spans="1:255" x14ac:dyDescent="0.2">
      <c r="A61" s="5">
        <v>50</v>
      </c>
      <c r="B61" s="5">
        <v>0</v>
      </c>
      <c r="C61" s="5">
        <v>0</v>
      </c>
      <c r="D61" s="5">
        <v>1</v>
      </c>
      <c r="E61" s="5">
        <v>222</v>
      </c>
      <c r="F61" s="5">
        <f>ROUND(Source!AO57,O61)</f>
        <v>0</v>
      </c>
      <c r="G61" s="5" t="s">
        <v>85</v>
      </c>
      <c r="H61" s="5" t="s">
        <v>86</v>
      </c>
      <c r="I61" s="5"/>
      <c r="J61" s="5"/>
      <c r="K61" s="5">
        <v>222</v>
      </c>
      <c r="L61" s="5">
        <v>3</v>
      </c>
      <c r="M61" s="5">
        <v>3</v>
      </c>
      <c r="N61" s="5" t="s">
        <v>3</v>
      </c>
      <c r="O61" s="5">
        <v>2</v>
      </c>
      <c r="P61" s="5">
        <f>ROUND(Source!EG57,O61)</f>
        <v>0</v>
      </c>
      <c r="Q61" s="5"/>
      <c r="R61" s="5"/>
      <c r="S61" s="5"/>
      <c r="T61" s="5"/>
      <c r="U61" s="5"/>
      <c r="V61" s="5"/>
      <c r="W61" s="5"/>
    </row>
    <row r="62" spans="1:255" x14ac:dyDescent="0.2">
      <c r="A62" s="5">
        <v>50</v>
      </c>
      <c r="B62" s="5">
        <v>0</v>
      </c>
      <c r="C62" s="5">
        <v>0</v>
      </c>
      <c r="D62" s="5">
        <v>1</v>
      </c>
      <c r="E62" s="5">
        <v>225</v>
      </c>
      <c r="F62" s="5">
        <f>ROUND(Source!AV57,O62)</f>
        <v>10053.530000000001</v>
      </c>
      <c r="G62" s="5" t="s">
        <v>87</v>
      </c>
      <c r="H62" s="5" t="s">
        <v>88</v>
      </c>
      <c r="I62" s="5"/>
      <c r="J62" s="5"/>
      <c r="K62" s="5">
        <v>225</v>
      </c>
      <c r="L62" s="5">
        <v>4</v>
      </c>
      <c r="M62" s="5">
        <v>3</v>
      </c>
      <c r="N62" s="5" t="s">
        <v>3</v>
      </c>
      <c r="O62" s="5">
        <v>2</v>
      </c>
      <c r="P62" s="5">
        <f>ROUND(Source!EN57,O62)</f>
        <v>75401.509999999995</v>
      </c>
      <c r="Q62" s="5"/>
      <c r="R62" s="5"/>
      <c r="S62" s="5"/>
      <c r="T62" s="5"/>
      <c r="U62" s="5"/>
      <c r="V62" s="5"/>
      <c r="W62" s="5"/>
    </row>
    <row r="63" spans="1:255" x14ac:dyDescent="0.2">
      <c r="A63" s="5">
        <v>50</v>
      </c>
      <c r="B63" s="5">
        <v>0</v>
      </c>
      <c r="C63" s="5">
        <v>0</v>
      </c>
      <c r="D63" s="5">
        <v>1</v>
      </c>
      <c r="E63" s="5">
        <v>226</v>
      </c>
      <c r="F63" s="5">
        <f>ROUND(Source!AW57,O63)</f>
        <v>10053.530000000001</v>
      </c>
      <c r="G63" s="5" t="s">
        <v>89</v>
      </c>
      <c r="H63" s="5" t="s">
        <v>90</v>
      </c>
      <c r="I63" s="5"/>
      <c r="J63" s="5"/>
      <c r="K63" s="5">
        <v>226</v>
      </c>
      <c r="L63" s="5">
        <v>5</v>
      </c>
      <c r="M63" s="5">
        <v>3</v>
      </c>
      <c r="N63" s="5" t="s">
        <v>3</v>
      </c>
      <c r="O63" s="5">
        <v>2</v>
      </c>
      <c r="P63" s="5">
        <f>ROUND(Source!EO57,O63)</f>
        <v>75401.509999999995</v>
      </c>
      <c r="Q63" s="5"/>
      <c r="R63" s="5"/>
      <c r="S63" s="5"/>
      <c r="T63" s="5"/>
      <c r="U63" s="5"/>
      <c r="V63" s="5"/>
      <c r="W63" s="5"/>
    </row>
    <row r="64" spans="1:255" x14ac:dyDescent="0.2">
      <c r="A64" s="5">
        <v>50</v>
      </c>
      <c r="B64" s="5">
        <v>0</v>
      </c>
      <c r="C64" s="5">
        <v>0</v>
      </c>
      <c r="D64" s="5">
        <v>1</v>
      </c>
      <c r="E64" s="5">
        <v>227</v>
      </c>
      <c r="F64" s="5">
        <f>ROUND(Source!AX57,O64)</f>
        <v>0</v>
      </c>
      <c r="G64" s="5" t="s">
        <v>91</v>
      </c>
      <c r="H64" s="5" t="s">
        <v>92</v>
      </c>
      <c r="I64" s="5"/>
      <c r="J64" s="5"/>
      <c r="K64" s="5">
        <v>227</v>
      </c>
      <c r="L64" s="5">
        <v>6</v>
      </c>
      <c r="M64" s="5">
        <v>3</v>
      </c>
      <c r="N64" s="5" t="s">
        <v>3</v>
      </c>
      <c r="O64" s="5">
        <v>2</v>
      </c>
      <c r="P64" s="5">
        <f>ROUND(Source!EP57,O64)</f>
        <v>0</v>
      </c>
      <c r="Q64" s="5"/>
      <c r="R64" s="5"/>
      <c r="S64" s="5"/>
      <c r="T64" s="5"/>
      <c r="U64" s="5"/>
      <c r="V64" s="5"/>
      <c r="W64" s="5"/>
    </row>
    <row r="65" spans="1:23" x14ac:dyDescent="0.2">
      <c r="A65" s="5">
        <v>50</v>
      </c>
      <c r="B65" s="5">
        <v>0</v>
      </c>
      <c r="C65" s="5">
        <v>0</v>
      </c>
      <c r="D65" s="5">
        <v>1</v>
      </c>
      <c r="E65" s="5">
        <v>228</v>
      </c>
      <c r="F65" s="5">
        <f>ROUND(Source!AY57,O65)</f>
        <v>10053.530000000001</v>
      </c>
      <c r="G65" s="5" t="s">
        <v>93</v>
      </c>
      <c r="H65" s="5" t="s">
        <v>94</v>
      </c>
      <c r="I65" s="5"/>
      <c r="J65" s="5"/>
      <c r="K65" s="5">
        <v>228</v>
      </c>
      <c r="L65" s="5">
        <v>7</v>
      </c>
      <c r="M65" s="5">
        <v>3</v>
      </c>
      <c r="N65" s="5" t="s">
        <v>3</v>
      </c>
      <c r="O65" s="5">
        <v>2</v>
      </c>
      <c r="P65" s="5">
        <f>ROUND(Source!EQ57,O65)</f>
        <v>75401.509999999995</v>
      </c>
      <c r="Q65" s="5"/>
      <c r="R65" s="5"/>
      <c r="S65" s="5"/>
      <c r="T65" s="5"/>
      <c r="U65" s="5"/>
      <c r="V65" s="5"/>
      <c r="W65" s="5"/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216</v>
      </c>
      <c r="F66" s="5">
        <f>ROUND(Source!AP57,O66)</f>
        <v>0</v>
      </c>
      <c r="G66" s="5" t="s">
        <v>95</v>
      </c>
      <c r="H66" s="5" t="s">
        <v>96</v>
      </c>
      <c r="I66" s="5"/>
      <c r="J66" s="5"/>
      <c r="K66" s="5">
        <v>216</v>
      </c>
      <c r="L66" s="5">
        <v>8</v>
      </c>
      <c r="M66" s="5">
        <v>3</v>
      </c>
      <c r="N66" s="5" t="s">
        <v>3</v>
      </c>
      <c r="O66" s="5">
        <v>2</v>
      </c>
      <c r="P66" s="5">
        <f>ROUND(Source!EH57,O66)</f>
        <v>0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223</v>
      </c>
      <c r="F67" s="5">
        <f>ROUND(Source!AQ57,O67)</f>
        <v>0</v>
      </c>
      <c r="G67" s="5" t="s">
        <v>97</v>
      </c>
      <c r="H67" s="5" t="s">
        <v>98</v>
      </c>
      <c r="I67" s="5"/>
      <c r="J67" s="5"/>
      <c r="K67" s="5">
        <v>223</v>
      </c>
      <c r="L67" s="5">
        <v>9</v>
      </c>
      <c r="M67" s="5">
        <v>3</v>
      </c>
      <c r="N67" s="5" t="s">
        <v>3</v>
      </c>
      <c r="O67" s="5">
        <v>2</v>
      </c>
      <c r="P67" s="5">
        <f>ROUND(Source!EI57,O67)</f>
        <v>0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229</v>
      </c>
      <c r="F68" s="5">
        <f>ROUND(Source!AZ57,O68)</f>
        <v>0</v>
      </c>
      <c r="G68" s="5" t="s">
        <v>99</v>
      </c>
      <c r="H68" s="5" t="s">
        <v>100</v>
      </c>
      <c r="I68" s="5"/>
      <c r="J68" s="5"/>
      <c r="K68" s="5">
        <v>229</v>
      </c>
      <c r="L68" s="5">
        <v>10</v>
      </c>
      <c r="M68" s="5">
        <v>3</v>
      </c>
      <c r="N68" s="5" t="s">
        <v>3</v>
      </c>
      <c r="O68" s="5">
        <v>2</v>
      </c>
      <c r="P68" s="5">
        <f>ROUND(Source!ER57,O68)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203</v>
      </c>
      <c r="F69" s="5">
        <f>ROUND(Source!Q57,O69)</f>
        <v>567.55999999999995</v>
      </c>
      <c r="G69" s="5" t="s">
        <v>101</v>
      </c>
      <c r="H69" s="5" t="s">
        <v>102</v>
      </c>
      <c r="I69" s="5"/>
      <c r="J69" s="5"/>
      <c r="K69" s="5">
        <v>203</v>
      </c>
      <c r="L69" s="5">
        <v>11</v>
      </c>
      <c r="M69" s="5">
        <v>3</v>
      </c>
      <c r="N69" s="5" t="s">
        <v>3</v>
      </c>
      <c r="O69" s="5">
        <v>2</v>
      </c>
      <c r="P69" s="5">
        <f>ROUND(Source!DI57,O69)</f>
        <v>7094.56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231</v>
      </c>
      <c r="F70" s="5">
        <f>ROUND(Source!BB57,O70)</f>
        <v>0</v>
      </c>
      <c r="G70" s="5" t="s">
        <v>103</v>
      </c>
      <c r="H70" s="5" t="s">
        <v>104</v>
      </c>
      <c r="I70" s="5"/>
      <c r="J70" s="5"/>
      <c r="K70" s="5">
        <v>231</v>
      </c>
      <c r="L70" s="5">
        <v>12</v>
      </c>
      <c r="M70" s="5">
        <v>3</v>
      </c>
      <c r="N70" s="5" t="s">
        <v>3</v>
      </c>
      <c r="O70" s="5">
        <v>2</v>
      </c>
      <c r="P70" s="5">
        <f>ROUND(Source!ET57,O70)</f>
        <v>0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204</v>
      </c>
      <c r="F71" s="5">
        <f>ROUND(Source!R57,O71)</f>
        <v>83.15</v>
      </c>
      <c r="G71" s="5" t="s">
        <v>105</v>
      </c>
      <c r="H71" s="5" t="s">
        <v>106</v>
      </c>
      <c r="I71" s="5"/>
      <c r="J71" s="5"/>
      <c r="K71" s="5">
        <v>204</v>
      </c>
      <c r="L71" s="5">
        <v>13</v>
      </c>
      <c r="M71" s="5">
        <v>3</v>
      </c>
      <c r="N71" s="5" t="s">
        <v>3</v>
      </c>
      <c r="O71" s="5">
        <v>2</v>
      </c>
      <c r="P71" s="5">
        <f>ROUND(Source!DJ57,O71)</f>
        <v>1521.74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205</v>
      </c>
      <c r="F72" s="5">
        <f>ROUND(Source!S57,O72)</f>
        <v>1062.01</v>
      </c>
      <c r="G72" s="5" t="s">
        <v>107</v>
      </c>
      <c r="H72" s="5" t="s">
        <v>108</v>
      </c>
      <c r="I72" s="5"/>
      <c r="J72" s="5"/>
      <c r="K72" s="5">
        <v>205</v>
      </c>
      <c r="L72" s="5">
        <v>14</v>
      </c>
      <c r="M72" s="5">
        <v>3</v>
      </c>
      <c r="N72" s="5" t="s">
        <v>3</v>
      </c>
      <c r="O72" s="5">
        <v>2</v>
      </c>
      <c r="P72" s="5">
        <f>ROUND(Source!DK57,O72)</f>
        <v>19434.75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232</v>
      </c>
      <c r="F73" s="5">
        <f>ROUND(Source!BC57,O73)</f>
        <v>0</v>
      </c>
      <c r="G73" s="5" t="s">
        <v>109</v>
      </c>
      <c r="H73" s="5" t="s">
        <v>110</v>
      </c>
      <c r="I73" s="5"/>
      <c r="J73" s="5"/>
      <c r="K73" s="5">
        <v>232</v>
      </c>
      <c r="L73" s="5">
        <v>15</v>
      </c>
      <c r="M73" s="5">
        <v>3</v>
      </c>
      <c r="N73" s="5" t="s">
        <v>3</v>
      </c>
      <c r="O73" s="5">
        <v>2</v>
      </c>
      <c r="P73" s="5">
        <f>ROUND(Source!EU57,O73)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214</v>
      </c>
      <c r="F74" s="5">
        <f>ROUND(Source!AS57,O74)</f>
        <v>10053.5</v>
      </c>
      <c r="G74" s="5" t="s">
        <v>111</v>
      </c>
      <c r="H74" s="5" t="s">
        <v>112</v>
      </c>
      <c r="I74" s="5"/>
      <c r="J74" s="5"/>
      <c r="K74" s="5">
        <v>214</v>
      </c>
      <c r="L74" s="5">
        <v>16</v>
      </c>
      <c r="M74" s="5">
        <v>3</v>
      </c>
      <c r="N74" s="5" t="s">
        <v>3</v>
      </c>
      <c r="O74" s="5">
        <v>2</v>
      </c>
      <c r="P74" s="5">
        <f>ROUND(Source!EK57,O74)</f>
        <v>75401.259999999995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215</v>
      </c>
      <c r="F75" s="5">
        <f>ROUND(Source!AT57,O75)</f>
        <v>2387.36</v>
      </c>
      <c r="G75" s="5" t="s">
        <v>113</v>
      </c>
      <c r="H75" s="5" t="s">
        <v>114</v>
      </c>
      <c r="I75" s="5"/>
      <c r="J75" s="5"/>
      <c r="K75" s="5">
        <v>215</v>
      </c>
      <c r="L75" s="5">
        <v>17</v>
      </c>
      <c r="M75" s="5">
        <v>3</v>
      </c>
      <c r="N75" s="5" t="s">
        <v>3</v>
      </c>
      <c r="O75" s="5">
        <v>2</v>
      </c>
      <c r="P75" s="5">
        <f>ROUND(Source!EL57,O75)</f>
        <v>36780.269999999997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217</v>
      </c>
      <c r="F76" s="5">
        <f>ROUND(Source!AU57,O76)</f>
        <v>847.21</v>
      </c>
      <c r="G76" s="5" t="s">
        <v>115</v>
      </c>
      <c r="H76" s="5" t="s">
        <v>116</v>
      </c>
      <c r="I76" s="5"/>
      <c r="J76" s="5"/>
      <c r="K76" s="5">
        <v>217</v>
      </c>
      <c r="L76" s="5">
        <v>18</v>
      </c>
      <c r="M76" s="5">
        <v>3</v>
      </c>
      <c r="N76" s="5" t="s">
        <v>3</v>
      </c>
      <c r="O76" s="5">
        <v>2</v>
      </c>
      <c r="P76" s="5">
        <f>ROUND(Source!EM57,O76)</f>
        <v>14142.5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230</v>
      </c>
      <c r="F77" s="5">
        <f>ROUND(Source!BA57,O77)</f>
        <v>0</v>
      </c>
      <c r="G77" s="5" t="s">
        <v>117</v>
      </c>
      <c r="H77" s="5" t="s">
        <v>118</v>
      </c>
      <c r="I77" s="5"/>
      <c r="J77" s="5"/>
      <c r="K77" s="5">
        <v>230</v>
      </c>
      <c r="L77" s="5">
        <v>19</v>
      </c>
      <c r="M77" s="5">
        <v>3</v>
      </c>
      <c r="N77" s="5" t="s">
        <v>3</v>
      </c>
      <c r="O77" s="5">
        <v>2</v>
      </c>
      <c r="P77" s="5">
        <f>ROUND(Source!ES57,O77)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206</v>
      </c>
      <c r="F78" s="5">
        <f>ROUND(Source!T57,O78)</f>
        <v>0</v>
      </c>
      <c r="G78" s="5" t="s">
        <v>119</v>
      </c>
      <c r="H78" s="5" t="s">
        <v>120</v>
      </c>
      <c r="I78" s="5"/>
      <c r="J78" s="5"/>
      <c r="K78" s="5">
        <v>206</v>
      </c>
      <c r="L78" s="5">
        <v>20</v>
      </c>
      <c r="M78" s="5">
        <v>3</v>
      </c>
      <c r="N78" s="5" t="s">
        <v>3</v>
      </c>
      <c r="O78" s="5">
        <v>2</v>
      </c>
      <c r="P78" s="5">
        <f>ROUND(Source!DL57,O78)</f>
        <v>0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207</v>
      </c>
      <c r="F79" s="5">
        <f>Source!U57</f>
        <v>101.74920000000002</v>
      </c>
      <c r="G79" s="5" t="s">
        <v>121</v>
      </c>
      <c r="H79" s="5" t="s">
        <v>122</v>
      </c>
      <c r="I79" s="5"/>
      <c r="J79" s="5"/>
      <c r="K79" s="5">
        <v>207</v>
      </c>
      <c r="L79" s="5">
        <v>21</v>
      </c>
      <c r="M79" s="5">
        <v>3</v>
      </c>
      <c r="N79" s="5" t="s">
        <v>3</v>
      </c>
      <c r="O79" s="5">
        <v>-1</v>
      </c>
      <c r="P79" s="5">
        <f>Source!DM57</f>
        <v>101.74920000000002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208</v>
      </c>
      <c r="F80" s="5">
        <f>Source!V57</f>
        <v>8.4551999999999996</v>
      </c>
      <c r="G80" s="5" t="s">
        <v>123</v>
      </c>
      <c r="H80" s="5" t="s">
        <v>124</v>
      </c>
      <c r="I80" s="5"/>
      <c r="J80" s="5"/>
      <c r="K80" s="5">
        <v>208</v>
      </c>
      <c r="L80" s="5">
        <v>22</v>
      </c>
      <c r="M80" s="5">
        <v>3</v>
      </c>
      <c r="N80" s="5" t="s">
        <v>3</v>
      </c>
      <c r="O80" s="5">
        <v>-1</v>
      </c>
      <c r="P80" s="5">
        <f>Source!DN57</f>
        <v>8.4551999999999996</v>
      </c>
      <c r="Q80" s="5"/>
      <c r="R80" s="5"/>
      <c r="S80" s="5"/>
      <c r="T80" s="5"/>
      <c r="U80" s="5"/>
      <c r="V80" s="5"/>
      <c r="W80" s="5"/>
    </row>
    <row r="81" spans="1:206" x14ac:dyDescent="0.2">
      <c r="A81" s="5">
        <v>50</v>
      </c>
      <c r="B81" s="5">
        <v>0</v>
      </c>
      <c r="C81" s="5">
        <v>0</v>
      </c>
      <c r="D81" s="5">
        <v>1</v>
      </c>
      <c r="E81" s="5">
        <v>209</v>
      </c>
      <c r="F81" s="5">
        <f>ROUND(Source!W57,O81)</f>
        <v>0</v>
      </c>
      <c r="G81" s="5" t="s">
        <v>125</v>
      </c>
      <c r="H81" s="5" t="s">
        <v>126</v>
      </c>
      <c r="I81" s="5"/>
      <c r="J81" s="5"/>
      <c r="K81" s="5">
        <v>209</v>
      </c>
      <c r="L81" s="5">
        <v>23</v>
      </c>
      <c r="M81" s="5">
        <v>3</v>
      </c>
      <c r="N81" s="5" t="s">
        <v>3</v>
      </c>
      <c r="O81" s="5">
        <v>2</v>
      </c>
      <c r="P81" s="5">
        <f>ROUND(Source!DO57,O81)</f>
        <v>0</v>
      </c>
      <c r="Q81" s="5"/>
      <c r="R81" s="5"/>
      <c r="S81" s="5"/>
      <c r="T81" s="5"/>
      <c r="U81" s="5"/>
      <c r="V81" s="5"/>
      <c r="W81" s="5"/>
    </row>
    <row r="82" spans="1:206" x14ac:dyDescent="0.2">
      <c r="A82" s="5">
        <v>50</v>
      </c>
      <c r="B82" s="5">
        <v>0</v>
      </c>
      <c r="C82" s="5">
        <v>0</v>
      </c>
      <c r="D82" s="5">
        <v>1</v>
      </c>
      <c r="E82" s="5">
        <v>210</v>
      </c>
      <c r="F82" s="5">
        <f>ROUND(Source!X57,O82)</f>
        <v>963.93</v>
      </c>
      <c r="G82" s="5" t="s">
        <v>127</v>
      </c>
      <c r="H82" s="5" t="s">
        <v>128</v>
      </c>
      <c r="I82" s="5"/>
      <c r="J82" s="5"/>
      <c r="K82" s="5">
        <v>210</v>
      </c>
      <c r="L82" s="5">
        <v>24</v>
      </c>
      <c r="M82" s="5">
        <v>3</v>
      </c>
      <c r="N82" s="5" t="s">
        <v>3</v>
      </c>
      <c r="O82" s="5">
        <v>2</v>
      </c>
      <c r="P82" s="5">
        <f>ROUND(Source!DP57,O82)</f>
        <v>15008.41</v>
      </c>
      <c r="Q82" s="5"/>
      <c r="R82" s="5"/>
      <c r="S82" s="5"/>
      <c r="T82" s="5"/>
      <c r="U82" s="5"/>
      <c r="V82" s="5"/>
      <c r="W82" s="5"/>
    </row>
    <row r="83" spans="1:206" x14ac:dyDescent="0.2">
      <c r="A83" s="5">
        <v>50</v>
      </c>
      <c r="B83" s="5">
        <v>0</v>
      </c>
      <c r="C83" s="5">
        <v>0</v>
      </c>
      <c r="D83" s="5">
        <v>1</v>
      </c>
      <c r="E83" s="5">
        <v>211</v>
      </c>
      <c r="F83" s="5">
        <f>ROUND(Source!Y57,O83)</f>
        <v>641.04</v>
      </c>
      <c r="G83" s="5" t="s">
        <v>129</v>
      </c>
      <c r="H83" s="5" t="s">
        <v>130</v>
      </c>
      <c r="I83" s="5"/>
      <c r="J83" s="5"/>
      <c r="K83" s="5">
        <v>211</v>
      </c>
      <c r="L83" s="5">
        <v>25</v>
      </c>
      <c r="M83" s="5">
        <v>3</v>
      </c>
      <c r="N83" s="5" t="s">
        <v>3</v>
      </c>
      <c r="O83" s="5">
        <v>2</v>
      </c>
      <c r="P83" s="5">
        <f>ROUND(Source!DQ57,O83)</f>
        <v>9384.7999999999993</v>
      </c>
      <c r="Q83" s="5"/>
      <c r="R83" s="5"/>
      <c r="S83" s="5"/>
      <c r="T83" s="5"/>
      <c r="U83" s="5"/>
      <c r="V83" s="5"/>
      <c r="W83" s="5"/>
    </row>
    <row r="84" spans="1:206" x14ac:dyDescent="0.2">
      <c r="A84" s="5">
        <v>50</v>
      </c>
      <c r="B84" s="5">
        <v>0</v>
      </c>
      <c r="C84" s="5">
        <v>0</v>
      </c>
      <c r="D84" s="5">
        <v>1</v>
      </c>
      <c r="E84" s="5">
        <v>224</v>
      </c>
      <c r="F84" s="5">
        <f>ROUND(Source!AR57,O84)</f>
        <v>13288.07</v>
      </c>
      <c r="G84" s="5" t="s">
        <v>131</v>
      </c>
      <c r="H84" s="5" t="s">
        <v>132</v>
      </c>
      <c r="I84" s="5"/>
      <c r="J84" s="5"/>
      <c r="K84" s="5">
        <v>224</v>
      </c>
      <c r="L84" s="5">
        <v>26</v>
      </c>
      <c r="M84" s="5">
        <v>3</v>
      </c>
      <c r="N84" s="5" t="s">
        <v>3</v>
      </c>
      <c r="O84" s="5">
        <v>2</v>
      </c>
      <c r="P84" s="5">
        <f>ROUND(Source!EJ57,O84)</f>
        <v>126324.03</v>
      </c>
      <c r="Q84" s="5"/>
      <c r="R84" s="5"/>
      <c r="S84" s="5"/>
      <c r="T84" s="5"/>
      <c r="U84" s="5"/>
      <c r="V84" s="5"/>
      <c r="W84" s="5"/>
    </row>
    <row r="86" spans="1:206" x14ac:dyDescent="0.2">
      <c r="A86" s="3">
        <v>51</v>
      </c>
      <c r="B86" s="3">
        <f>B12</f>
        <v>149</v>
      </c>
      <c r="C86" s="3">
        <f>A12</f>
        <v>1</v>
      </c>
      <c r="D86" s="3">
        <f>ROW(A12)</f>
        <v>12</v>
      </c>
      <c r="E86" s="3"/>
      <c r="F86" s="3" t="str">
        <f>IF(F12&lt;&gt;"",F12,"")</f>
        <v/>
      </c>
      <c r="G86" s="3" t="str">
        <f>IF(G12&lt;&gt;"",G12,"")</f>
        <v>Техническое перевооружение ТП,РП. Замена оборудования РУ 6/10 кВ. КСО 310</v>
      </c>
      <c r="H86" s="3">
        <v>0</v>
      </c>
      <c r="I86" s="3"/>
      <c r="J86" s="3"/>
      <c r="K86" s="3"/>
      <c r="L86" s="3"/>
      <c r="M86" s="3"/>
      <c r="N86" s="3"/>
      <c r="O86" s="3">
        <f t="shared" ref="O86:T86" si="61">ROUND(O57,2)</f>
        <v>11683.1</v>
      </c>
      <c r="P86" s="3">
        <f t="shared" si="61"/>
        <v>10053.530000000001</v>
      </c>
      <c r="Q86" s="3">
        <f t="shared" si="61"/>
        <v>567.55999999999995</v>
      </c>
      <c r="R86" s="3">
        <f t="shared" si="61"/>
        <v>83.15</v>
      </c>
      <c r="S86" s="3">
        <f t="shared" si="61"/>
        <v>1062.01</v>
      </c>
      <c r="T86" s="3">
        <f t="shared" si="61"/>
        <v>0</v>
      </c>
      <c r="U86" s="3">
        <f>U57</f>
        <v>101.74920000000002</v>
      </c>
      <c r="V86" s="3">
        <f>V57</f>
        <v>8.4551999999999996</v>
      </c>
      <c r="W86" s="3">
        <f>ROUND(W57,2)</f>
        <v>0</v>
      </c>
      <c r="X86" s="3">
        <f>ROUND(X57,2)</f>
        <v>963.93</v>
      </c>
      <c r="Y86" s="3">
        <f>ROUND(Y57,2)</f>
        <v>641.04</v>
      </c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>
        <f t="shared" ref="AO86:BC86" si="62">ROUND(AO57,2)</f>
        <v>0</v>
      </c>
      <c r="AP86" s="3">
        <f t="shared" si="62"/>
        <v>0</v>
      </c>
      <c r="AQ86" s="3">
        <f t="shared" si="62"/>
        <v>0</v>
      </c>
      <c r="AR86" s="3">
        <f t="shared" si="62"/>
        <v>13288.07</v>
      </c>
      <c r="AS86" s="3">
        <f t="shared" si="62"/>
        <v>10053.5</v>
      </c>
      <c r="AT86" s="3">
        <f t="shared" si="62"/>
        <v>2387.36</v>
      </c>
      <c r="AU86" s="3">
        <f t="shared" si="62"/>
        <v>847.21</v>
      </c>
      <c r="AV86" s="3">
        <f t="shared" si="62"/>
        <v>10053.530000000001</v>
      </c>
      <c r="AW86" s="3">
        <f t="shared" si="62"/>
        <v>10053.530000000001</v>
      </c>
      <c r="AX86" s="3">
        <f t="shared" si="62"/>
        <v>0</v>
      </c>
      <c r="AY86" s="3">
        <f t="shared" si="62"/>
        <v>10053.530000000001</v>
      </c>
      <c r="AZ86" s="3">
        <f t="shared" si="62"/>
        <v>0</v>
      </c>
      <c r="BA86" s="3">
        <f t="shared" si="62"/>
        <v>0</v>
      </c>
      <c r="BB86" s="3">
        <f t="shared" si="62"/>
        <v>0</v>
      </c>
      <c r="BC86" s="3">
        <f t="shared" si="62"/>
        <v>0</v>
      </c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4">
        <f t="shared" ref="DG86:DL86" si="63">ROUND(DG57,2)</f>
        <v>101930.82</v>
      </c>
      <c r="DH86" s="4">
        <f t="shared" si="63"/>
        <v>75401.509999999995</v>
      </c>
      <c r="DI86" s="4">
        <f t="shared" si="63"/>
        <v>7094.56</v>
      </c>
      <c r="DJ86" s="4">
        <f t="shared" si="63"/>
        <v>1521.74</v>
      </c>
      <c r="DK86" s="4">
        <f t="shared" si="63"/>
        <v>19434.75</v>
      </c>
      <c r="DL86" s="4">
        <f t="shared" si="63"/>
        <v>0</v>
      </c>
      <c r="DM86" s="4">
        <f>DM57</f>
        <v>101.74920000000002</v>
      </c>
      <c r="DN86" s="4">
        <f>DN57</f>
        <v>8.4551999999999996</v>
      </c>
      <c r="DO86" s="4">
        <f>ROUND(DO57,2)</f>
        <v>0</v>
      </c>
      <c r="DP86" s="4">
        <f>ROUND(DP57,2)</f>
        <v>15008.41</v>
      </c>
      <c r="DQ86" s="4">
        <f>ROUND(DQ57,2)</f>
        <v>9384.7999999999993</v>
      </c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>
        <f t="shared" ref="EG86:EU86" si="64">ROUND(EG57,2)</f>
        <v>0</v>
      </c>
      <c r="EH86" s="4">
        <f t="shared" si="64"/>
        <v>0</v>
      </c>
      <c r="EI86" s="4">
        <f t="shared" si="64"/>
        <v>0</v>
      </c>
      <c r="EJ86" s="4">
        <f t="shared" si="64"/>
        <v>126324.03</v>
      </c>
      <c r="EK86" s="4">
        <f t="shared" si="64"/>
        <v>75401.259999999995</v>
      </c>
      <c r="EL86" s="4">
        <f t="shared" si="64"/>
        <v>36780.269999999997</v>
      </c>
      <c r="EM86" s="4">
        <f t="shared" si="64"/>
        <v>14142.5</v>
      </c>
      <c r="EN86" s="4">
        <f t="shared" si="64"/>
        <v>75401.509999999995</v>
      </c>
      <c r="EO86" s="4">
        <f t="shared" si="64"/>
        <v>75401.509999999995</v>
      </c>
      <c r="EP86" s="4">
        <f t="shared" si="64"/>
        <v>0</v>
      </c>
      <c r="EQ86" s="4">
        <f t="shared" si="64"/>
        <v>75401.509999999995</v>
      </c>
      <c r="ER86" s="4">
        <f t="shared" si="64"/>
        <v>0</v>
      </c>
      <c r="ES86" s="4">
        <f t="shared" si="64"/>
        <v>0</v>
      </c>
      <c r="ET86" s="4">
        <f t="shared" si="64"/>
        <v>0</v>
      </c>
      <c r="EU86" s="4">
        <f t="shared" si="64"/>
        <v>0</v>
      </c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>
        <v>0</v>
      </c>
    </row>
    <row r="88" spans="1:206" x14ac:dyDescent="0.2">
      <c r="A88" s="5">
        <v>50</v>
      </c>
      <c r="B88" s="5">
        <v>0</v>
      </c>
      <c r="C88" s="5">
        <v>0</v>
      </c>
      <c r="D88" s="5">
        <v>1</v>
      </c>
      <c r="E88" s="5">
        <v>201</v>
      </c>
      <c r="F88" s="5">
        <f>ROUND(Source!O86,O88)</f>
        <v>11683.1</v>
      </c>
      <c r="G88" s="5" t="s">
        <v>81</v>
      </c>
      <c r="H88" s="5" t="s">
        <v>82</v>
      </c>
      <c r="I88" s="5"/>
      <c r="J88" s="5"/>
      <c r="K88" s="5">
        <v>201</v>
      </c>
      <c r="L88" s="5">
        <v>1</v>
      </c>
      <c r="M88" s="5">
        <v>3</v>
      </c>
      <c r="N88" s="5" t="s">
        <v>3</v>
      </c>
      <c r="O88" s="5">
        <v>2</v>
      </c>
      <c r="P88" s="5">
        <f>ROUND(Source!DG86,O88)</f>
        <v>101930.82</v>
      </c>
      <c r="Q88" s="5"/>
      <c r="R88" s="5"/>
      <c r="S88" s="5"/>
      <c r="T88" s="5"/>
      <c r="U88" s="5"/>
      <c r="V88" s="5"/>
      <c r="W88" s="5"/>
    </row>
    <row r="89" spans="1:206" x14ac:dyDescent="0.2">
      <c r="A89" s="5">
        <v>50</v>
      </c>
      <c r="B89" s="5">
        <v>0</v>
      </c>
      <c r="C89" s="5">
        <v>0</v>
      </c>
      <c r="D89" s="5">
        <v>1</v>
      </c>
      <c r="E89" s="5">
        <v>202</v>
      </c>
      <c r="F89" s="5">
        <f>ROUND(Source!P86,O89)</f>
        <v>10053.530000000001</v>
      </c>
      <c r="G89" s="5" t="s">
        <v>83</v>
      </c>
      <c r="H89" s="5" t="s">
        <v>84</v>
      </c>
      <c r="I89" s="5"/>
      <c r="J89" s="5"/>
      <c r="K89" s="5">
        <v>202</v>
      </c>
      <c r="L89" s="5">
        <v>2</v>
      </c>
      <c r="M89" s="5">
        <v>3</v>
      </c>
      <c r="N89" s="5" t="s">
        <v>3</v>
      </c>
      <c r="O89" s="5">
        <v>2</v>
      </c>
      <c r="P89" s="5">
        <f>ROUND(Source!DH86,O89)</f>
        <v>75401.509999999995</v>
      </c>
      <c r="Q89" s="5"/>
      <c r="R89" s="5"/>
      <c r="S89" s="5"/>
      <c r="T89" s="5"/>
      <c r="U89" s="5"/>
      <c r="V89" s="5"/>
      <c r="W89" s="5"/>
    </row>
    <row r="90" spans="1:206" x14ac:dyDescent="0.2">
      <c r="A90" s="5">
        <v>50</v>
      </c>
      <c r="B90" s="5">
        <v>0</v>
      </c>
      <c r="C90" s="5">
        <v>0</v>
      </c>
      <c r="D90" s="5">
        <v>1</v>
      </c>
      <c r="E90" s="5">
        <v>222</v>
      </c>
      <c r="F90" s="5">
        <f>ROUND(Source!AO86,O90)</f>
        <v>0</v>
      </c>
      <c r="G90" s="5" t="s">
        <v>85</v>
      </c>
      <c r="H90" s="5" t="s">
        <v>86</v>
      </c>
      <c r="I90" s="5"/>
      <c r="J90" s="5"/>
      <c r="K90" s="5">
        <v>222</v>
      </c>
      <c r="L90" s="5">
        <v>3</v>
      </c>
      <c r="M90" s="5">
        <v>3</v>
      </c>
      <c r="N90" s="5" t="s">
        <v>3</v>
      </c>
      <c r="O90" s="5">
        <v>2</v>
      </c>
      <c r="P90" s="5">
        <f>ROUND(Source!EG86,O90)</f>
        <v>0</v>
      </c>
      <c r="Q90" s="5"/>
      <c r="R90" s="5"/>
      <c r="S90" s="5"/>
      <c r="T90" s="5"/>
      <c r="U90" s="5"/>
      <c r="V90" s="5"/>
      <c r="W90" s="5"/>
    </row>
    <row r="91" spans="1:206" x14ac:dyDescent="0.2">
      <c r="A91" s="5">
        <v>50</v>
      </c>
      <c r="B91" s="5">
        <v>0</v>
      </c>
      <c r="C91" s="5">
        <v>0</v>
      </c>
      <c r="D91" s="5">
        <v>1</v>
      </c>
      <c r="E91" s="5">
        <v>225</v>
      </c>
      <c r="F91" s="5">
        <f>ROUND(Source!AV86,O91)</f>
        <v>10053.530000000001</v>
      </c>
      <c r="G91" s="5" t="s">
        <v>87</v>
      </c>
      <c r="H91" s="5" t="s">
        <v>88</v>
      </c>
      <c r="I91" s="5"/>
      <c r="J91" s="5"/>
      <c r="K91" s="5">
        <v>225</v>
      </c>
      <c r="L91" s="5">
        <v>4</v>
      </c>
      <c r="M91" s="5">
        <v>3</v>
      </c>
      <c r="N91" s="5" t="s">
        <v>3</v>
      </c>
      <c r="O91" s="5">
        <v>2</v>
      </c>
      <c r="P91" s="5">
        <f>ROUND(Source!EN86,O91)</f>
        <v>75401.509999999995</v>
      </c>
      <c r="Q91" s="5"/>
      <c r="R91" s="5"/>
      <c r="S91" s="5"/>
      <c r="T91" s="5"/>
      <c r="U91" s="5"/>
      <c r="V91" s="5"/>
      <c r="W91" s="5"/>
    </row>
    <row r="92" spans="1:206" x14ac:dyDescent="0.2">
      <c r="A92" s="5">
        <v>50</v>
      </c>
      <c r="B92" s="5">
        <v>0</v>
      </c>
      <c r="C92" s="5">
        <v>0</v>
      </c>
      <c r="D92" s="5">
        <v>1</v>
      </c>
      <c r="E92" s="5">
        <v>226</v>
      </c>
      <c r="F92" s="5">
        <f>ROUND(Source!AW86,O92)</f>
        <v>10053.530000000001</v>
      </c>
      <c r="G92" s="5" t="s">
        <v>89</v>
      </c>
      <c r="H92" s="5" t="s">
        <v>90</v>
      </c>
      <c r="I92" s="5"/>
      <c r="J92" s="5"/>
      <c r="K92" s="5">
        <v>226</v>
      </c>
      <c r="L92" s="5">
        <v>5</v>
      </c>
      <c r="M92" s="5">
        <v>3</v>
      </c>
      <c r="N92" s="5" t="s">
        <v>3</v>
      </c>
      <c r="O92" s="5">
        <v>2</v>
      </c>
      <c r="P92" s="5">
        <f>ROUND(Source!EO86,O92)</f>
        <v>75401.509999999995</v>
      </c>
      <c r="Q92" s="5"/>
      <c r="R92" s="5"/>
      <c r="S92" s="5"/>
      <c r="T92" s="5"/>
      <c r="U92" s="5"/>
      <c r="V92" s="5"/>
      <c r="W92" s="5"/>
    </row>
    <row r="93" spans="1:206" x14ac:dyDescent="0.2">
      <c r="A93" s="5">
        <v>50</v>
      </c>
      <c r="B93" s="5">
        <v>0</v>
      </c>
      <c r="C93" s="5">
        <v>0</v>
      </c>
      <c r="D93" s="5">
        <v>1</v>
      </c>
      <c r="E93" s="5">
        <v>227</v>
      </c>
      <c r="F93" s="5">
        <f>ROUND(Source!AX86,O93)</f>
        <v>0</v>
      </c>
      <c r="G93" s="5" t="s">
        <v>91</v>
      </c>
      <c r="H93" s="5" t="s">
        <v>92</v>
      </c>
      <c r="I93" s="5"/>
      <c r="J93" s="5"/>
      <c r="K93" s="5">
        <v>227</v>
      </c>
      <c r="L93" s="5">
        <v>6</v>
      </c>
      <c r="M93" s="5">
        <v>3</v>
      </c>
      <c r="N93" s="5" t="s">
        <v>3</v>
      </c>
      <c r="O93" s="5">
        <v>2</v>
      </c>
      <c r="P93" s="5">
        <f>ROUND(Source!EP86,O93)</f>
        <v>0</v>
      </c>
      <c r="Q93" s="5"/>
      <c r="R93" s="5"/>
      <c r="S93" s="5"/>
      <c r="T93" s="5"/>
      <c r="U93" s="5"/>
      <c r="V93" s="5"/>
      <c r="W93" s="5"/>
    </row>
    <row r="94" spans="1:206" x14ac:dyDescent="0.2">
      <c r="A94" s="5">
        <v>50</v>
      </c>
      <c r="B94" s="5">
        <v>0</v>
      </c>
      <c r="C94" s="5">
        <v>0</v>
      </c>
      <c r="D94" s="5">
        <v>1</v>
      </c>
      <c r="E94" s="5">
        <v>228</v>
      </c>
      <c r="F94" s="5">
        <f>ROUND(Source!AY86,O94)</f>
        <v>10053.530000000001</v>
      </c>
      <c r="G94" s="5" t="s">
        <v>93</v>
      </c>
      <c r="H94" s="5" t="s">
        <v>94</v>
      </c>
      <c r="I94" s="5"/>
      <c r="J94" s="5"/>
      <c r="K94" s="5">
        <v>228</v>
      </c>
      <c r="L94" s="5">
        <v>7</v>
      </c>
      <c r="M94" s="5">
        <v>3</v>
      </c>
      <c r="N94" s="5" t="s">
        <v>3</v>
      </c>
      <c r="O94" s="5">
        <v>2</v>
      </c>
      <c r="P94" s="5">
        <f>ROUND(Source!EQ86,O94)</f>
        <v>75401.509999999995</v>
      </c>
      <c r="Q94" s="5"/>
      <c r="R94" s="5"/>
      <c r="S94" s="5"/>
      <c r="T94" s="5"/>
      <c r="U94" s="5"/>
      <c r="V94" s="5"/>
      <c r="W94" s="5"/>
    </row>
    <row r="95" spans="1:206" x14ac:dyDescent="0.2">
      <c r="A95" s="5">
        <v>50</v>
      </c>
      <c r="B95" s="5">
        <v>0</v>
      </c>
      <c r="C95" s="5">
        <v>0</v>
      </c>
      <c r="D95" s="5">
        <v>1</v>
      </c>
      <c r="E95" s="5">
        <v>216</v>
      </c>
      <c r="F95" s="5">
        <f>ROUND(Source!AP86,O95)</f>
        <v>0</v>
      </c>
      <c r="G95" s="5" t="s">
        <v>95</v>
      </c>
      <c r="H95" s="5" t="s">
        <v>96</v>
      </c>
      <c r="I95" s="5"/>
      <c r="J95" s="5"/>
      <c r="K95" s="5">
        <v>216</v>
      </c>
      <c r="L95" s="5">
        <v>8</v>
      </c>
      <c r="M95" s="5">
        <v>3</v>
      </c>
      <c r="N95" s="5" t="s">
        <v>3</v>
      </c>
      <c r="O95" s="5">
        <v>2</v>
      </c>
      <c r="P95" s="5">
        <f>ROUND(Source!EH86,O95)</f>
        <v>0</v>
      </c>
      <c r="Q95" s="5"/>
      <c r="R95" s="5"/>
      <c r="S95" s="5"/>
      <c r="T95" s="5"/>
      <c r="U95" s="5"/>
      <c r="V95" s="5"/>
      <c r="W95" s="5"/>
    </row>
    <row r="96" spans="1:206" x14ac:dyDescent="0.2">
      <c r="A96" s="5">
        <v>50</v>
      </c>
      <c r="B96" s="5">
        <v>0</v>
      </c>
      <c r="C96" s="5">
        <v>0</v>
      </c>
      <c r="D96" s="5">
        <v>1</v>
      </c>
      <c r="E96" s="5">
        <v>223</v>
      </c>
      <c r="F96" s="5">
        <f>ROUND(Source!AQ86,O96)</f>
        <v>0</v>
      </c>
      <c r="G96" s="5" t="s">
        <v>97</v>
      </c>
      <c r="H96" s="5" t="s">
        <v>98</v>
      </c>
      <c r="I96" s="5"/>
      <c r="J96" s="5"/>
      <c r="K96" s="5">
        <v>223</v>
      </c>
      <c r="L96" s="5">
        <v>9</v>
      </c>
      <c r="M96" s="5">
        <v>3</v>
      </c>
      <c r="N96" s="5" t="s">
        <v>3</v>
      </c>
      <c r="O96" s="5">
        <v>2</v>
      </c>
      <c r="P96" s="5">
        <f>ROUND(Source!EI86,O96)</f>
        <v>0</v>
      </c>
      <c r="Q96" s="5"/>
      <c r="R96" s="5"/>
      <c r="S96" s="5"/>
      <c r="T96" s="5"/>
      <c r="U96" s="5"/>
      <c r="V96" s="5"/>
      <c r="W96" s="5"/>
    </row>
    <row r="97" spans="1:23" x14ac:dyDescent="0.2">
      <c r="A97" s="5">
        <v>50</v>
      </c>
      <c r="B97" s="5">
        <v>0</v>
      </c>
      <c r="C97" s="5">
        <v>0</v>
      </c>
      <c r="D97" s="5">
        <v>1</v>
      </c>
      <c r="E97" s="5">
        <v>229</v>
      </c>
      <c r="F97" s="5">
        <f>ROUND(Source!AZ86,O97)</f>
        <v>0</v>
      </c>
      <c r="G97" s="5" t="s">
        <v>99</v>
      </c>
      <c r="H97" s="5" t="s">
        <v>100</v>
      </c>
      <c r="I97" s="5"/>
      <c r="J97" s="5"/>
      <c r="K97" s="5">
        <v>229</v>
      </c>
      <c r="L97" s="5">
        <v>10</v>
      </c>
      <c r="M97" s="5">
        <v>3</v>
      </c>
      <c r="N97" s="5" t="s">
        <v>3</v>
      </c>
      <c r="O97" s="5">
        <v>2</v>
      </c>
      <c r="P97" s="5">
        <f>ROUND(Source!ER86,O97)</f>
        <v>0</v>
      </c>
      <c r="Q97" s="5"/>
      <c r="R97" s="5"/>
      <c r="S97" s="5"/>
      <c r="T97" s="5"/>
      <c r="U97" s="5"/>
      <c r="V97" s="5"/>
      <c r="W97" s="5"/>
    </row>
    <row r="98" spans="1:23" x14ac:dyDescent="0.2">
      <c r="A98" s="5">
        <v>50</v>
      </c>
      <c r="B98" s="5">
        <v>0</v>
      </c>
      <c r="C98" s="5">
        <v>0</v>
      </c>
      <c r="D98" s="5">
        <v>1</v>
      </c>
      <c r="E98" s="5">
        <v>203</v>
      </c>
      <c r="F98" s="5">
        <f>ROUND(Source!Q86,O98)</f>
        <v>567.55999999999995</v>
      </c>
      <c r="G98" s="5" t="s">
        <v>101</v>
      </c>
      <c r="H98" s="5" t="s">
        <v>102</v>
      </c>
      <c r="I98" s="5"/>
      <c r="J98" s="5"/>
      <c r="K98" s="5">
        <v>203</v>
      </c>
      <c r="L98" s="5">
        <v>11</v>
      </c>
      <c r="M98" s="5">
        <v>3</v>
      </c>
      <c r="N98" s="5" t="s">
        <v>3</v>
      </c>
      <c r="O98" s="5">
        <v>2</v>
      </c>
      <c r="P98" s="5">
        <f>ROUND(Source!DI86,O98)</f>
        <v>7094.56</v>
      </c>
      <c r="Q98" s="5"/>
      <c r="R98" s="5"/>
      <c r="S98" s="5"/>
      <c r="T98" s="5"/>
      <c r="U98" s="5"/>
      <c r="V98" s="5"/>
      <c r="W98" s="5"/>
    </row>
    <row r="99" spans="1:23" x14ac:dyDescent="0.2">
      <c r="A99" s="5">
        <v>50</v>
      </c>
      <c r="B99" s="5">
        <v>0</v>
      </c>
      <c r="C99" s="5">
        <v>0</v>
      </c>
      <c r="D99" s="5">
        <v>1</v>
      </c>
      <c r="E99" s="5">
        <v>231</v>
      </c>
      <c r="F99" s="5">
        <f>ROUND(Source!BB86,O99)</f>
        <v>0</v>
      </c>
      <c r="G99" s="5" t="s">
        <v>103</v>
      </c>
      <c r="H99" s="5" t="s">
        <v>104</v>
      </c>
      <c r="I99" s="5"/>
      <c r="J99" s="5"/>
      <c r="K99" s="5">
        <v>231</v>
      </c>
      <c r="L99" s="5">
        <v>12</v>
      </c>
      <c r="M99" s="5">
        <v>3</v>
      </c>
      <c r="N99" s="5" t="s">
        <v>3</v>
      </c>
      <c r="O99" s="5">
        <v>2</v>
      </c>
      <c r="P99" s="5">
        <f>ROUND(Source!ET86,O99)</f>
        <v>0</v>
      </c>
      <c r="Q99" s="5"/>
      <c r="R99" s="5"/>
      <c r="S99" s="5"/>
      <c r="T99" s="5"/>
      <c r="U99" s="5"/>
      <c r="V99" s="5"/>
      <c r="W99" s="5"/>
    </row>
    <row r="100" spans="1:23" x14ac:dyDescent="0.2">
      <c r="A100" s="5">
        <v>50</v>
      </c>
      <c r="B100" s="5">
        <v>0</v>
      </c>
      <c r="C100" s="5">
        <v>0</v>
      </c>
      <c r="D100" s="5">
        <v>1</v>
      </c>
      <c r="E100" s="5">
        <v>204</v>
      </c>
      <c r="F100" s="5">
        <f>ROUND(Source!R86,O100)</f>
        <v>83.15</v>
      </c>
      <c r="G100" s="5" t="s">
        <v>105</v>
      </c>
      <c r="H100" s="5" t="s">
        <v>106</v>
      </c>
      <c r="I100" s="5"/>
      <c r="J100" s="5"/>
      <c r="K100" s="5">
        <v>204</v>
      </c>
      <c r="L100" s="5">
        <v>13</v>
      </c>
      <c r="M100" s="5">
        <v>3</v>
      </c>
      <c r="N100" s="5" t="s">
        <v>3</v>
      </c>
      <c r="O100" s="5">
        <v>2</v>
      </c>
      <c r="P100" s="5">
        <f>ROUND(Source!DJ86,O100)</f>
        <v>1521.74</v>
      </c>
      <c r="Q100" s="5"/>
      <c r="R100" s="5"/>
      <c r="S100" s="5"/>
      <c r="T100" s="5"/>
      <c r="U100" s="5"/>
      <c r="V100" s="5"/>
      <c r="W100" s="5"/>
    </row>
    <row r="101" spans="1:23" x14ac:dyDescent="0.2">
      <c r="A101" s="5">
        <v>50</v>
      </c>
      <c r="B101" s="5">
        <v>0</v>
      </c>
      <c r="C101" s="5">
        <v>0</v>
      </c>
      <c r="D101" s="5">
        <v>1</v>
      </c>
      <c r="E101" s="5">
        <v>205</v>
      </c>
      <c r="F101" s="5">
        <f>ROUND(Source!S86,O101)</f>
        <v>1062.01</v>
      </c>
      <c r="G101" s="5" t="s">
        <v>107</v>
      </c>
      <c r="H101" s="5" t="s">
        <v>108</v>
      </c>
      <c r="I101" s="5"/>
      <c r="J101" s="5"/>
      <c r="K101" s="5">
        <v>205</v>
      </c>
      <c r="L101" s="5">
        <v>14</v>
      </c>
      <c r="M101" s="5">
        <v>3</v>
      </c>
      <c r="N101" s="5" t="s">
        <v>3</v>
      </c>
      <c r="O101" s="5">
        <v>2</v>
      </c>
      <c r="P101" s="5">
        <f>ROUND(Source!DK86,O101)</f>
        <v>19434.75</v>
      </c>
      <c r="Q101" s="5"/>
      <c r="R101" s="5"/>
      <c r="S101" s="5"/>
      <c r="T101" s="5"/>
      <c r="U101" s="5"/>
      <c r="V101" s="5"/>
      <c r="W101" s="5"/>
    </row>
    <row r="102" spans="1:23" x14ac:dyDescent="0.2">
      <c r="A102" s="5">
        <v>50</v>
      </c>
      <c r="B102" s="5">
        <v>0</v>
      </c>
      <c r="C102" s="5">
        <v>0</v>
      </c>
      <c r="D102" s="5">
        <v>1</v>
      </c>
      <c r="E102" s="5">
        <v>232</v>
      </c>
      <c r="F102" s="5">
        <f>ROUND(Source!BC86,O102)</f>
        <v>0</v>
      </c>
      <c r="G102" s="5" t="s">
        <v>109</v>
      </c>
      <c r="H102" s="5" t="s">
        <v>110</v>
      </c>
      <c r="I102" s="5"/>
      <c r="J102" s="5"/>
      <c r="K102" s="5">
        <v>232</v>
      </c>
      <c r="L102" s="5">
        <v>15</v>
      </c>
      <c r="M102" s="5">
        <v>3</v>
      </c>
      <c r="N102" s="5" t="s">
        <v>3</v>
      </c>
      <c r="O102" s="5">
        <v>2</v>
      </c>
      <c r="P102" s="5">
        <f>ROUND(Source!EU86,O102)</f>
        <v>0</v>
      </c>
      <c r="Q102" s="5"/>
      <c r="R102" s="5"/>
      <c r="S102" s="5"/>
      <c r="T102" s="5"/>
      <c r="U102" s="5"/>
      <c r="V102" s="5"/>
      <c r="W102" s="5"/>
    </row>
    <row r="103" spans="1:23" x14ac:dyDescent="0.2">
      <c r="A103" s="5">
        <v>50</v>
      </c>
      <c r="B103" s="5">
        <v>0</v>
      </c>
      <c r="C103" s="5">
        <v>0</v>
      </c>
      <c r="D103" s="5">
        <v>1</v>
      </c>
      <c r="E103" s="5">
        <v>214</v>
      </c>
      <c r="F103" s="5">
        <f>ROUND(Source!AS86,O103)</f>
        <v>10053.5</v>
      </c>
      <c r="G103" s="5" t="s">
        <v>111</v>
      </c>
      <c r="H103" s="5" t="s">
        <v>112</v>
      </c>
      <c r="I103" s="5"/>
      <c r="J103" s="5"/>
      <c r="K103" s="5">
        <v>214</v>
      </c>
      <c r="L103" s="5">
        <v>16</v>
      </c>
      <c r="M103" s="5">
        <v>3</v>
      </c>
      <c r="N103" s="5" t="s">
        <v>3</v>
      </c>
      <c r="O103" s="5">
        <v>2</v>
      </c>
      <c r="P103" s="5">
        <f>ROUND(Source!EK86,O103)</f>
        <v>75401.259999999995</v>
      </c>
      <c r="Q103" s="5"/>
      <c r="R103" s="5"/>
      <c r="S103" s="5"/>
      <c r="T103" s="5"/>
      <c r="U103" s="5"/>
      <c r="V103" s="5"/>
      <c r="W103" s="5"/>
    </row>
    <row r="104" spans="1:23" x14ac:dyDescent="0.2">
      <c r="A104" s="5">
        <v>50</v>
      </c>
      <c r="B104" s="5">
        <v>0</v>
      </c>
      <c r="C104" s="5">
        <v>0</v>
      </c>
      <c r="D104" s="5">
        <v>1</v>
      </c>
      <c r="E104" s="5">
        <v>215</v>
      </c>
      <c r="F104" s="5">
        <f>ROUND(Source!AT86,O104)</f>
        <v>2387.36</v>
      </c>
      <c r="G104" s="5" t="s">
        <v>113</v>
      </c>
      <c r="H104" s="5" t="s">
        <v>114</v>
      </c>
      <c r="I104" s="5"/>
      <c r="J104" s="5"/>
      <c r="K104" s="5">
        <v>215</v>
      </c>
      <c r="L104" s="5">
        <v>17</v>
      </c>
      <c r="M104" s="5">
        <v>3</v>
      </c>
      <c r="N104" s="5" t="s">
        <v>3</v>
      </c>
      <c r="O104" s="5">
        <v>2</v>
      </c>
      <c r="P104" s="5">
        <f>ROUND(Source!EL86,O104)</f>
        <v>36780.269999999997</v>
      </c>
      <c r="Q104" s="5"/>
      <c r="R104" s="5"/>
      <c r="S104" s="5"/>
      <c r="T104" s="5"/>
      <c r="U104" s="5"/>
      <c r="V104" s="5"/>
      <c r="W104" s="5"/>
    </row>
    <row r="105" spans="1:23" x14ac:dyDescent="0.2">
      <c r="A105" s="5">
        <v>50</v>
      </c>
      <c r="B105" s="5">
        <v>0</v>
      </c>
      <c r="C105" s="5">
        <v>0</v>
      </c>
      <c r="D105" s="5">
        <v>1</v>
      </c>
      <c r="E105" s="5">
        <v>217</v>
      </c>
      <c r="F105" s="5">
        <f>ROUND(Source!AU86,O105)</f>
        <v>847.21</v>
      </c>
      <c r="G105" s="5" t="s">
        <v>115</v>
      </c>
      <c r="H105" s="5" t="s">
        <v>116</v>
      </c>
      <c r="I105" s="5"/>
      <c r="J105" s="5"/>
      <c r="K105" s="5">
        <v>217</v>
      </c>
      <c r="L105" s="5">
        <v>18</v>
      </c>
      <c r="M105" s="5">
        <v>3</v>
      </c>
      <c r="N105" s="5" t="s">
        <v>3</v>
      </c>
      <c r="O105" s="5">
        <v>2</v>
      </c>
      <c r="P105" s="5">
        <f>ROUND(Source!EM86,O105)</f>
        <v>14142.5</v>
      </c>
      <c r="Q105" s="5"/>
      <c r="R105" s="5"/>
      <c r="S105" s="5"/>
      <c r="T105" s="5"/>
      <c r="U105" s="5"/>
      <c r="V105" s="5"/>
      <c r="W105" s="5"/>
    </row>
    <row r="106" spans="1:23" x14ac:dyDescent="0.2">
      <c r="A106" s="5">
        <v>50</v>
      </c>
      <c r="B106" s="5">
        <v>0</v>
      </c>
      <c r="C106" s="5">
        <v>0</v>
      </c>
      <c r="D106" s="5">
        <v>1</v>
      </c>
      <c r="E106" s="5">
        <v>230</v>
      </c>
      <c r="F106" s="5">
        <f>ROUND(Source!BA86,O106)</f>
        <v>0</v>
      </c>
      <c r="G106" s="5" t="s">
        <v>117</v>
      </c>
      <c r="H106" s="5" t="s">
        <v>118</v>
      </c>
      <c r="I106" s="5"/>
      <c r="J106" s="5"/>
      <c r="K106" s="5">
        <v>230</v>
      </c>
      <c r="L106" s="5">
        <v>19</v>
      </c>
      <c r="M106" s="5">
        <v>3</v>
      </c>
      <c r="N106" s="5" t="s">
        <v>3</v>
      </c>
      <c r="O106" s="5">
        <v>2</v>
      </c>
      <c r="P106" s="5">
        <f>ROUND(Source!ES86,O106)</f>
        <v>0</v>
      </c>
      <c r="Q106" s="5"/>
      <c r="R106" s="5"/>
      <c r="S106" s="5"/>
      <c r="T106" s="5"/>
      <c r="U106" s="5"/>
      <c r="V106" s="5"/>
      <c r="W106" s="5"/>
    </row>
    <row r="107" spans="1:23" x14ac:dyDescent="0.2">
      <c r="A107" s="5">
        <v>50</v>
      </c>
      <c r="B107" s="5">
        <v>0</v>
      </c>
      <c r="C107" s="5">
        <v>0</v>
      </c>
      <c r="D107" s="5">
        <v>1</v>
      </c>
      <c r="E107" s="5">
        <v>206</v>
      </c>
      <c r="F107" s="5">
        <f>ROUND(Source!T86,O107)</f>
        <v>0</v>
      </c>
      <c r="G107" s="5" t="s">
        <v>119</v>
      </c>
      <c r="H107" s="5" t="s">
        <v>120</v>
      </c>
      <c r="I107" s="5"/>
      <c r="J107" s="5"/>
      <c r="K107" s="5">
        <v>206</v>
      </c>
      <c r="L107" s="5">
        <v>20</v>
      </c>
      <c r="M107" s="5">
        <v>3</v>
      </c>
      <c r="N107" s="5" t="s">
        <v>3</v>
      </c>
      <c r="O107" s="5">
        <v>2</v>
      </c>
      <c r="P107" s="5">
        <f>ROUND(Source!DL86,O107)</f>
        <v>0</v>
      </c>
      <c r="Q107" s="5"/>
      <c r="R107" s="5"/>
      <c r="S107" s="5"/>
      <c r="T107" s="5"/>
      <c r="U107" s="5"/>
      <c r="V107" s="5"/>
      <c r="W107" s="5"/>
    </row>
    <row r="108" spans="1:23" x14ac:dyDescent="0.2">
      <c r="A108" s="5">
        <v>50</v>
      </c>
      <c r="B108" s="5">
        <v>0</v>
      </c>
      <c r="C108" s="5">
        <v>0</v>
      </c>
      <c r="D108" s="5">
        <v>1</v>
      </c>
      <c r="E108" s="5">
        <v>207</v>
      </c>
      <c r="F108" s="5">
        <f>Source!U86</f>
        <v>101.74920000000002</v>
      </c>
      <c r="G108" s="5" t="s">
        <v>121</v>
      </c>
      <c r="H108" s="5" t="s">
        <v>122</v>
      </c>
      <c r="I108" s="5"/>
      <c r="J108" s="5"/>
      <c r="K108" s="5">
        <v>207</v>
      </c>
      <c r="L108" s="5">
        <v>21</v>
      </c>
      <c r="M108" s="5">
        <v>3</v>
      </c>
      <c r="N108" s="5" t="s">
        <v>3</v>
      </c>
      <c r="O108" s="5">
        <v>-1</v>
      </c>
      <c r="P108" s="5">
        <f>Source!DM86</f>
        <v>101.74920000000002</v>
      </c>
      <c r="Q108" s="5"/>
      <c r="R108" s="5"/>
      <c r="S108" s="5"/>
      <c r="T108" s="5"/>
      <c r="U108" s="5"/>
      <c r="V108" s="5"/>
      <c r="W108" s="5"/>
    </row>
    <row r="109" spans="1:23" x14ac:dyDescent="0.2">
      <c r="A109" s="5">
        <v>50</v>
      </c>
      <c r="B109" s="5">
        <v>0</v>
      </c>
      <c r="C109" s="5">
        <v>0</v>
      </c>
      <c r="D109" s="5">
        <v>1</v>
      </c>
      <c r="E109" s="5">
        <v>208</v>
      </c>
      <c r="F109" s="5">
        <f>Source!V86</f>
        <v>8.4551999999999996</v>
      </c>
      <c r="G109" s="5" t="s">
        <v>123</v>
      </c>
      <c r="H109" s="5" t="s">
        <v>124</v>
      </c>
      <c r="I109" s="5"/>
      <c r="J109" s="5"/>
      <c r="K109" s="5">
        <v>208</v>
      </c>
      <c r="L109" s="5">
        <v>22</v>
      </c>
      <c r="M109" s="5">
        <v>3</v>
      </c>
      <c r="N109" s="5" t="s">
        <v>3</v>
      </c>
      <c r="O109" s="5">
        <v>-1</v>
      </c>
      <c r="P109" s="5">
        <f>Source!DN86</f>
        <v>8.4551999999999996</v>
      </c>
      <c r="Q109" s="5"/>
      <c r="R109" s="5"/>
      <c r="S109" s="5"/>
      <c r="T109" s="5"/>
      <c r="U109" s="5"/>
      <c r="V109" s="5"/>
      <c r="W109" s="5"/>
    </row>
    <row r="110" spans="1:23" x14ac:dyDescent="0.2">
      <c r="A110" s="5">
        <v>50</v>
      </c>
      <c r="B110" s="5">
        <v>0</v>
      </c>
      <c r="C110" s="5">
        <v>0</v>
      </c>
      <c r="D110" s="5">
        <v>1</v>
      </c>
      <c r="E110" s="5">
        <v>209</v>
      </c>
      <c r="F110" s="5">
        <f>ROUND(Source!W86,O110)</f>
        <v>0</v>
      </c>
      <c r="G110" s="5" t="s">
        <v>125</v>
      </c>
      <c r="H110" s="5" t="s">
        <v>126</v>
      </c>
      <c r="I110" s="5"/>
      <c r="J110" s="5"/>
      <c r="K110" s="5">
        <v>209</v>
      </c>
      <c r="L110" s="5">
        <v>23</v>
      </c>
      <c r="M110" s="5">
        <v>3</v>
      </c>
      <c r="N110" s="5" t="s">
        <v>3</v>
      </c>
      <c r="O110" s="5">
        <v>2</v>
      </c>
      <c r="P110" s="5">
        <f>ROUND(Source!DO86,O110)</f>
        <v>0</v>
      </c>
      <c r="Q110" s="5"/>
      <c r="R110" s="5"/>
      <c r="S110" s="5"/>
      <c r="T110" s="5"/>
      <c r="U110" s="5"/>
      <c r="V110" s="5"/>
      <c r="W110" s="5"/>
    </row>
    <row r="111" spans="1:23" x14ac:dyDescent="0.2">
      <c r="A111" s="5">
        <v>50</v>
      </c>
      <c r="B111" s="5">
        <v>0</v>
      </c>
      <c r="C111" s="5">
        <v>0</v>
      </c>
      <c r="D111" s="5">
        <v>1</v>
      </c>
      <c r="E111" s="5">
        <v>210</v>
      </c>
      <c r="F111" s="5">
        <f>ROUND(Source!X86,O111)</f>
        <v>963.93</v>
      </c>
      <c r="G111" s="5" t="s">
        <v>127</v>
      </c>
      <c r="H111" s="5" t="s">
        <v>128</v>
      </c>
      <c r="I111" s="5"/>
      <c r="J111" s="5"/>
      <c r="K111" s="5">
        <v>210</v>
      </c>
      <c r="L111" s="5">
        <v>24</v>
      </c>
      <c r="M111" s="5">
        <v>3</v>
      </c>
      <c r="N111" s="5" t="s">
        <v>3</v>
      </c>
      <c r="O111" s="5">
        <v>2</v>
      </c>
      <c r="P111" s="5">
        <f>ROUND(Source!DP86,O111)</f>
        <v>15008.41</v>
      </c>
      <c r="Q111" s="5"/>
      <c r="R111" s="5"/>
      <c r="S111" s="5"/>
      <c r="T111" s="5"/>
      <c r="U111" s="5"/>
      <c r="V111" s="5"/>
      <c r="W111" s="5"/>
    </row>
    <row r="112" spans="1:23" x14ac:dyDescent="0.2">
      <c r="A112" s="5">
        <v>50</v>
      </c>
      <c r="B112" s="5">
        <v>0</v>
      </c>
      <c r="C112" s="5">
        <v>0</v>
      </c>
      <c r="D112" s="5">
        <v>1</v>
      </c>
      <c r="E112" s="5">
        <v>211</v>
      </c>
      <c r="F112" s="5">
        <f>ROUND(Source!Y86,O112)</f>
        <v>641.04</v>
      </c>
      <c r="G112" s="5" t="s">
        <v>129</v>
      </c>
      <c r="H112" s="5" t="s">
        <v>130</v>
      </c>
      <c r="I112" s="5"/>
      <c r="J112" s="5"/>
      <c r="K112" s="5">
        <v>211</v>
      </c>
      <c r="L112" s="5">
        <v>25</v>
      </c>
      <c r="M112" s="5">
        <v>3</v>
      </c>
      <c r="N112" s="5" t="s">
        <v>3</v>
      </c>
      <c r="O112" s="5">
        <v>2</v>
      </c>
      <c r="P112" s="5">
        <f>ROUND(Source!DQ86,O112)</f>
        <v>9384.7999999999993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224</v>
      </c>
      <c r="F113" s="5">
        <f>ROUND(Source!AR86,O113)</f>
        <v>13288.07</v>
      </c>
      <c r="G113" s="5" t="s">
        <v>131</v>
      </c>
      <c r="H113" s="5" t="s">
        <v>132</v>
      </c>
      <c r="I113" s="5"/>
      <c r="J113" s="5"/>
      <c r="K113" s="5">
        <v>224</v>
      </c>
      <c r="L113" s="5">
        <v>26</v>
      </c>
      <c r="M113" s="5">
        <v>3</v>
      </c>
      <c r="N113" s="5" t="s">
        <v>3</v>
      </c>
      <c r="O113" s="5">
        <v>2</v>
      </c>
      <c r="P113" s="5">
        <f>ROUND(Source!EJ86,O113)</f>
        <v>126324.03</v>
      </c>
      <c r="Q113" s="5"/>
      <c r="R113" s="5"/>
      <c r="S113" s="5"/>
      <c r="T113" s="5"/>
      <c r="U113" s="5"/>
      <c r="V113" s="5"/>
      <c r="W113" s="5"/>
    </row>
    <row r="116" spans="1:23" x14ac:dyDescent="0.2">
      <c r="A116">
        <v>70</v>
      </c>
      <c r="B116">
        <v>1</v>
      </c>
      <c r="D116">
        <v>1</v>
      </c>
      <c r="E116" t="s">
        <v>133</v>
      </c>
      <c r="F116" t="s">
        <v>134</v>
      </c>
      <c r="G116">
        <v>1</v>
      </c>
      <c r="H116">
        <v>0</v>
      </c>
      <c r="I116" t="s">
        <v>135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23" x14ac:dyDescent="0.2">
      <c r="A117">
        <v>70</v>
      </c>
      <c r="B117">
        <v>1</v>
      </c>
      <c r="D117">
        <v>2</v>
      </c>
      <c r="E117" t="s">
        <v>136</v>
      </c>
      <c r="F117" t="s">
        <v>137</v>
      </c>
      <c r="G117">
        <v>0</v>
      </c>
      <c r="H117">
        <v>0</v>
      </c>
      <c r="I117" t="s">
        <v>135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0</v>
      </c>
    </row>
    <row r="118" spans="1:23" x14ac:dyDescent="0.2">
      <c r="A118">
        <v>70</v>
      </c>
      <c r="B118">
        <v>1</v>
      </c>
      <c r="D118">
        <v>3</v>
      </c>
      <c r="E118" t="s">
        <v>138</v>
      </c>
      <c r="F118" t="s">
        <v>139</v>
      </c>
      <c r="G118">
        <v>0</v>
      </c>
      <c r="H118">
        <v>0</v>
      </c>
      <c r="I118" t="s">
        <v>135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0</v>
      </c>
    </row>
    <row r="119" spans="1:23" x14ac:dyDescent="0.2">
      <c r="A119">
        <v>70</v>
      </c>
      <c r="B119">
        <v>1</v>
      </c>
      <c r="D119">
        <v>4</v>
      </c>
      <c r="E119" t="s">
        <v>140</v>
      </c>
      <c r="F119" t="s">
        <v>141</v>
      </c>
      <c r="G119">
        <v>0</v>
      </c>
      <c r="H119">
        <v>0</v>
      </c>
      <c r="I119" t="s">
        <v>135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0</v>
      </c>
    </row>
    <row r="120" spans="1:23" x14ac:dyDescent="0.2">
      <c r="A120">
        <v>70</v>
      </c>
      <c r="B120">
        <v>1</v>
      </c>
      <c r="D120">
        <v>5</v>
      </c>
      <c r="E120" t="s">
        <v>142</v>
      </c>
      <c r="F120" t="s">
        <v>143</v>
      </c>
      <c r="G120">
        <v>0</v>
      </c>
      <c r="H120">
        <v>0</v>
      </c>
      <c r="I120" t="s">
        <v>135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0</v>
      </c>
    </row>
    <row r="121" spans="1:23" x14ac:dyDescent="0.2">
      <c r="A121">
        <v>70</v>
      </c>
      <c r="B121">
        <v>1</v>
      </c>
      <c r="D121">
        <v>6</v>
      </c>
      <c r="E121" t="s">
        <v>144</v>
      </c>
      <c r="F121" t="s">
        <v>145</v>
      </c>
      <c r="G121">
        <v>0</v>
      </c>
      <c r="H121">
        <v>0</v>
      </c>
      <c r="I121" t="s">
        <v>135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0</v>
      </c>
    </row>
    <row r="122" spans="1:23" x14ac:dyDescent="0.2">
      <c r="A122">
        <v>70</v>
      </c>
      <c r="B122">
        <v>1</v>
      </c>
      <c r="D122">
        <v>7</v>
      </c>
      <c r="E122" t="s">
        <v>146</v>
      </c>
      <c r="F122" t="s">
        <v>147</v>
      </c>
      <c r="G122">
        <v>0</v>
      </c>
      <c r="H122">
        <v>0</v>
      </c>
      <c r="I122" t="s">
        <v>135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0</v>
      </c>
    </row>
    <row r="123" spans="1:23" x14ac:dyDescent="0.2">
      <c r="A123">
        <v>70</v>
      </c>
      <c r="B123">
        <v>1</v>
      </c>
      <c r="D123">
        <v>8</v>
      </c>
      <c r="E123" t="s">
        <v>148</v>
      </c>
      <c r="F123" t="s">
        <v>149</v>
      </c>
      <c r="G123">
        <v>0</v>
      </c>
      <c r="H123">
        <v>0</v>
      </c>
      <c r="I123" t="s">
        <v>135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4" spans="1:23" x14ac:dyDescent="0.2">
      <c r="A124">
        <v>70</v>
      </c>
      <c r="B124">
        <v>1</v>
      </c>
      <c r="D124">
        <v>9</v>
      </c>
      <c r="E124" t="s">
        <v>150</v>
      </c>
      <c r="F124" t="s">
        <v>151</v>
      </c>
      <c r="G124">
        <v>0</v>
      </c>
      <c r="H124">
        <v>0</v>
      </c>
      <c r="I124" t="s">
        <v>135</v>
      </c>
      <c r="J124">
        <v>0</v>
      </c>
      <c r="K124">
        <v>0</v>
      </c>
      <c r="L124" t="s">
        <v>3</v>
      </c>
      <c r="M124" t="s">
        <v>3</v>
      </c>
      <c r="N124">
        <v>0</v>
      </c>
      <c r="O124">
        <v>0</v>
      </c>
    </row>
    <row r="125" spans="1:23" x14ac:dyDescent="0.2">
      <c r="A125">
        <v>70</v>
      </c>
      <c r="B125">
        <v>1</v>
      </c>
      <c r="D125">
        <v>1</v>
      </c>
      <c r="E125" t="s">
        <v>152</v>
      </c>
      <c r="F125" t="s">
        <v>153</v>
      </c>
      <c r="G125">
        <v>1</v>
      </c>
      <c r="H125">
        <v>1</v>
      </c>
      <c r="I125" t="s">
        <v>135</v>
      </c>
      <c r="J125">
        <v>0</v>
      </c>
      <c r="K125">
        <v>0</v>
      </c>
      <c r="L125" t="s">
        <v>3</v>
      </c>
      <c r="M125" t="s">
        <v>3</v>
      </c>
      <c r="N125">
        <v>0</v>
      </c>
      <c r="O125">
        <v>1</v>
      </c>
    </row>
    <row r="126" spans="1:23" x14ac:dyDescent="0.2">
      <c r="A126">
        <v>70</v>
      </c>
      <c r="B126">
        <v>1</v>
      </c>
      <c r="D126">
        <v>2</v>
      </c>
      <c r="E126" t="s">
        <v>154</v>
      </c>
      <c r="F126" t="s">
        <v>155</v>
      </c>
      <c r="G126">
        <v>1</v>
      </c>
      <c r="H126">
        <v>1</v>
      </c>
      <c r="I126" t="s">
        <v>135</v>
      </c>
      <c r="J126">
        <v>0</v>
      </c>
      <c r="K126">
        <v>0</v>
      </c>
      <c r="L126" t="s">
        <v>3</v>
      </c>
      <c r="M126" t="s">
        <v>3</v>
      </c>
      <c r="N126">
        <v>0</v>
      </c>
      <c r="O126">
        <v>1</v>
      </c>
    </row>
    <row r="127" spans="1:23" x14ac:dyDescent="0.2">
      <c r="A127">
        <v>70</v>
      </c>
      <c r="B127">
        <v>1</v>
      </c>
      <c r="D127">
        <v>3</v>
      </c>
      <c r="E127" t="s">
        <v>156</v>
      </c>
      <c r="F127" t="s">
        <v>157</v>
      </c>
      <c r="G127">
        <v>1</v>
      </c>
      <c r="H127">
        <v>0</v>
      </c>
      <c r="I127" t="s">
        <v>135</v>
      </c>
      <c r="J127">
        <v>0</v>
      </c>
      <c r="K127">
        <v>0</v>
      </c>
      <c r="L127" t="s">
        <v>3</v>
      </c>
      <c r="M127" t="s">
        <v>3</v>
      </c>
      <c r="N127">
        <v>0</v>
      </c>
      <c r="O127">
        <v>1</v>
      </c>
    </row>
    <row r="128" spans="1:23" x14ac:dyDescent="0.2">
      <c r="A128">
        <v>70</v>
      </c>
      <c r="B128">
        <v>1</v>
      </c>
      <c r="D128">
        <v>4</v>
      </c>
      <c r="E128" t="s">
        <v>158</v>
      </c>
      <c r="F128" t="s">
        <v>159</v>
      </c>
      <c r="G128">
        <v>1</v>
      </c>
      <c r="H128">
        <v>0</v>
      </c>
      <c r="I128" t="s">
        <v>135</v>
      </c>
      <c r="J128">
        <v>0</v>
      </c>
      <c r="K128">
        <v>0</v>
      </c>
      <c r="L128" t="s">
        <v>3</v>
      </c>
      <c r="M128" t="s">
        <v>3</v>
      </c>
      <c r="N128">
        <v>0</v>
      </c>
      <c r="O128">
        <v>1</v>
      </c>
    </row>
    <row r="129" spans="1:15" x14ac:dyDescent="0.2">
      <c r="A129">
        <v>70</v>
      </c>
      <c r="B129">
        <v>1</v>
      </c>
      <c r="D129">
        <v>5</v>
      </c>
      <c r="E129" t="s">
        <v>160</v>
      </c>
      <c r="F129" t="s">
        <v>161</v>
      </c>
      <c r="G129">
        <v>1</v>
      </c>
      <c r="H129">
        <v>0</v>
      </c>
      <c r="I129" t="s">
        <v>135</v>
      </c>
      <c r="J129">
        <v>0</v>
      </c>
      <c r="K129">
        <v>0</v>
      </c>
      <c r="L129" t="s">
        <v>3</v>
      </c>
      <c r="M129" t="s">
        <v>3</v>
      </c>
      <c r="N129">
        <v>0</v>
      </c>
      <c r="O129">
        <v>0.85</v>
      </c>
    </row>
    <row r="130" spans="1:15" x14ac:dyDescent="0.2">
      <c r="A130">
        <v>70</v>
      </c>
      <c r="B130">
        <v>1</v>
      </c>
      <c r="D130">
        <v>6</v>
      </c>
      <c r="E130" t="s">
        <v>162</v>
      </c>
      <c r="F130" t="s">
        <v>163</v>
      </c>
      <c r="G130">
        <v>1</v>
      </c>
      <c r="H130">
        <v>0</v>
      </c>
      <c r="I130" t="s">
        <v>135</v>
      </c>
      <c r="J130">
        <v>0</v>
      </c>
      <c r="K130">
        <v>0</v>
      </c>
      <c r="L130" t="s">
        <v>3</v>
      </c>
      <c r="M130" t="s">
        <v>3</v>
      </c>
      <c r="N130">
        <v>0</v>
      </c>
      <c r="O130">
        <v>0.8</v>
      </c>
    </row>
    <row r="131" spans="1:15" x14ac:dyDescent="0.2">
      <c r="A131">
        <v>70</v>
      </c>
      <c r="B131">
        <v>1</v>
      </c>
      <c r="D131">
        <v>7</v>
      </c>
      <c r="E131" t="s">
        <v>164</v>
      </c>
      <c r="F131" t="s">
        <v>165</v>
      </c>
      <c r="G131">
        <v>1</v>
      </c>
      <c r="H131">
        <v>0</v>
      </c>
      <c r="I131" t="s">
        <v>135</v>
      </c>
      <c r="J131">
        <v>0</v>
      </c>
      <c r="K131">
        <v>0</v>
      </c>
      <c r="L131" t="s">
        <v>3</v>
      </c>
      <c r="M131" t="s">
        <v>3</v>
      </c>
      <c r="N131">
        <v>0</v>
      </c>
      <c r="O131">
        <v>1</v>
      </c>
    </row>
    <row r="132" spans="1:15" x14ac:dyDescent="0.2">
      <c r="A132">
        <v>70</v>
      </c>
      <c r="B132">
        <v>1</v>
      </c>
      <c r="D132">
        <v>8</v>
      </c>
      <c r="E132" t="s">
        <v>166</v>
      </c>
      <c r="F132" t="s">
        <v>167</v>
      </c>
      <c r="G132">
        <v>1</v>
      </c>
      <c r="H132">
        <v>0.8</v>
      </c>
      <c r="I132" t="s">
        <v>135</v>
      </c>
      <c r="J132">
        <v>0</v>
      </c>
      <c r="K132">
        <v>0</v>
      </c>
      <c r="L132" t="s">
        <v>3</v>
      </c>
      <c r="M132" t="s">
        <v>3</v>
      </c>
      <c r="N132">
        <v>0</v>
      </c>
      <c r="O132">
        <v>1</v>
      </c>
    </row>
    <row r="133" spans="1:15" x14ac:dyDescent="0.2">
      <c r="A133">
        <v>70</v>
      </c>
      <c r="B133">
        <v>1</v>
      </c>
      <c r="D133">
        <v>9</v>
      </c>
      <c r="E133" t="s">
        <v>168</v>
      </c>
      <c r="F133" t="s">
        <v>169</v>
      </c>
      <c r="G133">
        <v>1</v>
      </c>
      <c r="H133">
        <v>0.85</v>
      </c>
      <c r="I133" t="s">
        <v>135</v>
      </c>
      <c r="J133">
        <v>0</v>
      </c>
      <c r="K133">
        <v>0</v>
      </c>
      <c r="L133" t="s">
        <v>3</v>
      </c>
      <c r="M133" t="s">
        <v>3</v>
      </c>
      <c r="N133">
        <v>0</v>
      </c>
      <c r="O133">
        <v>1</v>
      </c>
    </row>
    <row r="134" spans="1:15" x14ac:dyDescent="0.2">
      <c r="A134">
        <v>70</v>
      </c>
      <c r="B134">
        <v>1</v>
      </c>
      <c r="D134">
        <v>10</v>
      </c>
      <c r="E134" t="s">
        <v>170</v>
      </c>
      <c r="F134" t="s">
        <v>171</v>
      </c>
      <c r="G134">
        <v>1</v>
      </c>
      <c r="H134">
        <v>0</v>
      </c>
      <c r="I134" t="s">
        <v>135</v>
      </c>
      <c r="J134">
        <v>0</v>
      </c>
      <c r="K134">
        <v>0</v>
      </c>
      <c r="L134" t="s">
        <v>3</v>
      </c>
      <c r="M134" t="s">
        <v>3</v>
      </c>
      <c r="N134">
        <v>0</v>
      </c>
      <c r="O134">
        <v>1</v>
      </c>
    </row>
    <row r="135" spans="1:15" x14ac:dyDescent="0.2">
      <c r="A135">
        <v>70</v>
      </c>
      <c r="B135">
        <v>1</v>
      </c>
      <c r="D135">
        <v>11</v>
      </c>
      <c r="E135" t="s">
        <v>172</v>
      </c>
      <c r="F135" t="s">
        <v>173</v>
      </c>
      <c r="G135">
        <v>1</v>
      </c>
      <c r="H135">
        <v>0</v>
      </c>
      <c r="I135" t="s">
        <v>135</v>
      </c>
      <c r="J135">
        <v>0</v>
      </c>
      <c r="K135">
        <v>0</v>
      </c>
      <c r="L135" t="s">
        <v>3</v>
      </c>
      <c r="M135" t="s">
        <v>3</v>
      </c>
      <c r="N135">
        <v>0</v>
      </c>
      <c r="O135">
        <v>0.94</v>
      </c>
    </row>
    <row r="136" spans="1:15" x14ac:dyDescent="0.2">
      <c r="A136">
        <v>70</v>
      </c>
      <c r="B136">
        <v>1</v>
      </c>
      <c r="D136">
        <v>12</v>
      </c>
      <c r="E136" t="s">
        <v>174</v>
      </c>
      <c r="F136" t="s">
        <v>175</v>
      </c>
      <c r="G136">
        <v>1</v>
      </c>
      <c r="H136">
        <v>0</v>
      </c>
      <c r="I136" t="s">
        <v>135</v>
      </c>
      <c r="J136">
        <v>0</v>
      </c>
      <c r="K136">
        <v>0</v>
      </c>
      <c r="L136" t="s">
        <v>3</v>
      </c>
      <c r="M136" t="s">
        <v>3</v>
      </c>
      <c r="N136">
        <v>0</v>
      </c>
      <c r="O136">
        <v>0.9</v>
      </c>
    </row>
    <row r="137" spans="1:15" x14ac:dyDescent="0.2">
      <c r="A137">
        <v>70</v>
      </c>
      <c r="B137">
        <v>1</v>
      </c>
      <c r="D137">
        <v>13</v>
      </c>
      <c r="E137" t="s">
        <v>176</v>
      </c>
      <c r="F137" t="s">
        <v>177</v>
      </c>
      <c r="G137">
        <v>0.6</v>
      </c>
      <c r="H137">
        <v>0</v>
      </c>
      <c r="I137" t="s">
        <v>135</v>
      </c>
      <c r="J137">
        <v>0</v>
      </c>
      <c r="K137">
        <v>0</v>
      </c>
      <c r="L137" t="s">
        <v>3</v>
      </c>
      <c r="M137" t="s">
        <v>3</v>
      </c>
      <c r="N137">
        <v>0</v>
      </c>
      <c r="O137">
        <v>0.6</v>
      </c>
    </row>
    <row r="138" spans="1:15" x14ac:dyDescent="0.2">
      <c r="A138">
        <v>70</v>
      </c>
      <c r="B138">
        <v>1</v>
      </c>
      <c r="D138">
        <v>14</v>
      </c>
      <c r="E138" t="s">
        <v>178</v>
      </c>
      <c r="F138" t="s">
        <v>179</v>
      </c>
      <c r="G138">
        <v>1</v>
      </c>
      <c r="H138">
        <v>0</v>
      </c>
      <c r="I138" t="s">
        <v>135</v>
      </c>
      <c r="J138">
        <v>0</v>
      </c>
      <c r="K138">
        <v>0</v>
      </c>
      <c r="L138" t="s">
        <v>3</v>
      </c>
      <c r="M138" t="s">
        <v>3</v>
      </c>
      <c r="N138">
        <v>0</v>
      </c>
      <c r="O138">
        <v>1</v>
      </c>
    </row>
    <row r="139" spans="1:15" x14ac:dyDescent="0.2">
      <c r="A139">
        <v>70</v>
      </c>
      <c r="B139">
        <v>1</v>
      </c>
      <c r="D139">
        <v>15</v>
      </c>
      <c r="E139" t="s">
        <v>180</v>
      </c>
      <c r="F139" t="s">
        <v>181</v>
      </c>
      <c r="G139">
        <v>1.2</v>
      </c>
      <c r="H139">
        <v>0</v>
      </c>
      <c r="I139" t="s">
        <v>135</v>
      </c>
      <c r="J139">
        <v>0</v>
      </c>
      <c r="K139">
        <v>0</v>
      </c>
      <c r="L139" t="s">
        <v>3</v>
      </c>
      <c r="M139" t="s">
        <v>3</v>
      </c>
      <c r="N139">
        <v>0</v>
      </c>
      <c r="O139">
        <v>1.2</v>
      </c>
    </row>
    <row r="140" spans="1:15" x14ac:dyDescent="0.2">
      <c r="A140">
        <v>70</v>
      </c>
      <c r="B140">
        <v>1</v>
      </c>
      <c r="D140">
        <v>16</v>
      </c>
      <c r="E140" t="s">
        <v>182</v>
      </c>
      <c r="F140" t="s">
        <v>183</v>
      </c>
      <c r="G140">
        <v>1</v>
      </c>
      <c r="H140">
        <v>0</v>
      </c>
      <c r="I140" t="s">
        <v>135</v>
      </c>
      <c r="J140">
        <v>0</v>
      </c>
      <c r="K140">
        <v>0</v>
      </c>
      <c r="L140" t="s">
        <v>3</v>
      </c>
      <c r="M140" t="s">
        <v>3</v>
      </c>
      <c r="N140">
        <v>0</v>
      </c>
      <c r="O140">
        <v>1</v>
      </c>
    </row>
    <row r="141" spans="1:15" x14ac:dyDescent="0.2">
      <c r="A141">
        <v>70</v>
      </c>
      <c r="B141">
        <v>1</v>
      </c>
      <c r="D141">
        <v>17</v>
      </c>
      <c r="E141" t="s">
        <v>184</v>
      </c>
      <c r="F141" t="s">
        <v>185</v>
      </c>
      <c r="G141">
        <v>1</v>
      </c>
      <c r="H141">
        <v>0</v>
      </c>
      <c r="I141" t="s">
        <v>135</v>
      </c>
      <c r="J141">
        <v>0</v>
      </c>
      <c r="K141">
        <v>0</v>
      </c>
      <c r="L141" t="s">
        <v>3</v>
      </c>
      <c r="M141" t="s">
        <v>3</v>
      </c>
      <c r="N141">
        <v>0</v>
      </c>
      <c r="O141">
        <v>1</v>
      </c>
    </row>
    <row r="142" spans="1:15" x14ac:dyDescent="0.2">
      <c r="A142">
        <v>70</v>
      </c>
      <c r="B142">
        <v>1</v>
      </c>
      <c r="D142">
        <v>18</v>
      </c>
      <c r="E142" t="s">
        <v>186</v>
      </c>
      <c r="F142" t="s">
        <v>187</v>
      </c>
      <c r="G142">
        <v>1</v>
      </c>
      <c r="H142">
        <v>0</v>
      </c>
      <c r="I142" t="s">
        <v>135</v>
      </c>
      <c r="J142">
        <v>0</v>
      </c>
      <c r="K142">
        <v>0</v>
      </c>
      <c r="L142" t="s">
        <v>3</v>
      </c>
      <c r="M142" t="s">
        <v>3</v>
      </c>
      <c r="N142">
        <v>0</v>
      </c>
      <c r="O142">
        <v>1</v>
      </c>
    </row>
    <row r="143" spans="1:15" x14ac:dyDescent="0.2">
      <c r="A143">
        <v>70</v>
      </c>
      <c r="B143">
        <v>1</v>
      </c>
      <c r="D143">
        <v>19</v>
      </c>
      <c r="E143" t="s">
        <v>188</v>
      </c>
      <c r="F143" t="s">
        <v>185</v>
      </c>
      <c r="G143">
        <v>1</v>
      </c>
      <c r="H143">
        <v>0</v>
      </c>
      <c r="I143" t="s">
        <v>135</v>
      </c>
      <c r="J143">
        <v>0</v>
      </c>
      <c r="K143">
        <v>0</v>
      </c>
      <c r="L143" t="s">
        <v>3</v>
      </c>
      <c r="M143" t="s">
        <v>3</v>
      </c>
      <c r="N143">
        <v>0</v>
      </c>
      <c r="O143">
        <v>1</v>
      </c>
    </row>
    <row r="144" spans="1:15" x14ac:dyDescent="0.2">
      <c r="A144">
        <v>70</v>
      </c>
      <c r="B144">
        <v>1</v>
      </c>
      <c r="D144">
        <v>20</v>
      </c>
      <c r="E144" t="s">
        <v>189</v>
      </c>
      <c r="F144" t="s">
        <v>187</v>
      </c>
      <c r="G144">
        <v>1</v>
      </c>
      <c r="H144">
        <v>0</v>
      </c>
      <c r="I144" t="s">
        <v>135</v>
      </c>
      <c r="J144">
        <v>0</v>
      </c>
      <c r="K144">
        <v>0</v>
      </c>
      <c r="L144" t="s">
        <v>3</v>
      </c>
      <c r="M144" t="s">
        <v>3</v>
      </c>
      <c r="N144">
        <v>0</v>
      </c>
      <c r="O144">
        <v>1</v>
      </c>
    </row>
    <row r="145" spans="1:34" x14ac:dyDescent="0.2">
      <c r="A145">
        <v>70</v>
      </c>
      <c r="B145">
        <v>1</v>
      </c>
      <c r="D145">
        <v>21</v>
      </c>
      <c r="E145" t="s">
        <v>190</v>
      </c>
      <c r="F145" t="s">
        <v>191</v>
      </c>
      <c r="G145">
        <v>0</v>
      </c>
      <c r="H145">
        <v>0</v>
      </c>
      <c r="I145" t="s">
        <v>135</v>
      </c>
      <c r="J145">
        <v>0</v>
      </c>
      <c r="K145">
        <v>0</v>
      </c>
      <c r="L145" t="s">
        <v>3</v>
      </c>
      <c r="M145" t="s">
        <v>3</v>
      </c>
      <c r="N145">
        <v>0</v>
      </c>
      <c r="O145">
        <v>0</v>
      </c>
    </row>
    <row r="147" spans="1:34" x14ac:dyDescent="0.2">
      <c r="A147">
        <v>-1</v>
      </c>
    </row>
    <row r="149" spans="1:34" x14ac:dyDescent="0.2">
      <c r="A149" s="4">
        <v>75</v>
      </c>
      <c r="B149" s="4" t="s">
        <v>192</v>
      </c>
      <c r="C149" s="4">
        <v>2000</v>
      </c>
      <c r="D149" s="4">
        <v>0</v>
      </c>
      <c r="E149" s="4">
        <v>1</v>
      </c>
      <c r="F149" s="4">
        <v>0</v>
      </c>
      <c r="G149" s="4">
        <v>0</v>
      </c>
      <c r="H149" s="4">
        <v>1</v>
      </c>
      <c r="I149" s="4">
        <v>0</v>
      </c>
      <c r="J149" s="4">
        <v>4</v>
      </c>
      <c r="K149" s="4">
        <v>0</v>
      </c>
      <c r="L149" s="4">
        <v>0</v>
      </c>
      <c r="M149" s="4">
        <v>0</v>
      </c>
      <c r="N149" s="4">
        <v>34709515</v>
      </c>
      <c r="O149" s="4">
        <v>1</v>
      </c>
    </row>
    <row r="150" spans="1:34" x14ac:dyDescent="0.2">
      <c r="A150" s="4">
        <v>75</v>
      </c>
      <c r="B150" s="4" t="s">
        <v>193</v>
      </c>
      <c r="C150" s="4">
        <v>2018</v>
      </c>
      <c r="D150" s="4">
        <v>1</v>
      </c>
      <c r="E150" s="4">
        <v>0</v>
      </c>
      <c r="F150" s="4">
        <v>0</v>
      </c>
      <c r="G150" s="4">
        <v>0</v>
      </c>
      <c r="H150" s="4">
        <v>1</v>
      </c>
      <c r="I150" s="4">
        <v>0</v>
      </c>
      <c r="J150" s="4">
        <v>4</v>
      </c>
      <c r="K150" s="4">
        <v>0</v>
      </c>
      <c r="L150" s="4">
        <v>0</v>
      </c>
      <c r="M150" s="4">
        <v>1</v>
      </c>
      <c r="N150" s="4">
        <v>34709516</v>
      </c>
      <c r="O150" s="4">
        <v>2</v>
      </c>
    </row>
    <row r="151" spans="1:34" x14ac:dyDescent="0.2">
      <c r="A151" s="6">
        <v>3</v>
      </c>
      <c r="B151" s="6" t="s">
        <v>194</v>
      </c>
      <c r="C151" s="6">
        <v>12.5</v>
      </c>
      <c r="D151" s="6">
        <v>7.5</v>
      </c>
      <c r="E151" s="6">
        <v>12.5</v>
      </c>
      <c r="F151" s="6">
        <v>18.3</v>
      </c>
      <c r="G151" s="6">
        <v>18.3</v>
      </c>
      <c r="H151" s="6">
        <v>7.5</v>
      </c>
      <c r="I151" s="6">
        <v>18.3</v>
      </c>
      <c r="J151" s="6">
        <v>2</v>
      </c>
      <c r="K151" s="6">
        <v>18.3</v>
      </c>
      <c r="L151" s="6">
        <v>12.5</v>
      </c>
      <c r="M151" s="6">
        <v>12.5</v>
      </c>
      <c r="N151" s="6">
        <v>7.5</v>
      </c>
      <c r="O151" s="6">
        <v>7.5</v>
      </c>
      <c r="P151" s="6">
        <v>18.3</v>
      </c>
      <c r="Q151" s="6">
        <v>18.3</v>
      </c>
      <c r="R151" s="6">
        <v>12.5</v>
      </c>
      <c r="S151" s="6" t="s">
        <v>3</v>
      </c>
      <c r="T151" s="6" t="s">
        <v>3</v>
      </c>
      <c r="U151" s="6" t="s">
        <v>3</v>
      </c>
      <c r="V151" s="6" t="s">
        <v>3</v>
      </c>
      <c r="W151" s="6" t="s">
        <v>3</v>
      </c>
      <c r="X151" s="6" t="s">
        <v>3</v>
      </c>
      <c r="Y151" s="6" t="s">
        <v>3</v>
      </c>
      <c r="Z151" s="6" t="s">
        <v>3</v>
      </c>
      <c r="AA151" s="6" t="s">
        <v>3</v>
      </c>
      <c r="AB151" s="6" t="s">
        <v>3</v>
      </c>
      <c r="AC151" s="6" t="s">
        <v>3</v>
      </c>
      <c r="AD151" s="6" t="s">
        <v>3</v>
      </c>
      <c r="AE151" s="6" t="s">
        <v>3</v>
      </c>
      <c r="AF151" s="6" t="s">
        <v>3</v>
      </c>
      <c r="AG151" s="6" t="s">
        <v>3</v>
      </c>
      <c r="AH151" s="6" t="s">
        <v>3</v>
      </c>
    </row>
    <row r="155" spans="1:34" x14ac:dyDescent="0.2">
      <c r="A155">
        <v>65</v>
      </c>
      <c r="C155">
        <v>1</v>
      </c>
      <c r="D155">
        <v>0</v>
      </c>
      <c r="E15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195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34709515</v>
      </c>
      <c r="E14" s="1">
        <v>34709516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(Source!F74)/1000</f>
        <v>10.0535</v>
      </c>
      <c r="F16" s="8">
        <f>(Source!F75)/1000</f>
        <v>2.3873600000000001</v>
      </c>
      <c r="G16" s="8">
        <f>(Source!F66)/1000</f>
        <v>0</v>
      </c>
      <c r="H16" s="8">
        <f>(Source!F76)/1000+(Source!F77)/1000</f>
        <v>0.84721000000000002</v>
      </c>
      <c r="I16" s="8">
        <f>E16+F16+G16+H16</f>
        <v>13.288070000000001</v>
      </c>
      <c r="J16" s="8">
        <f>(Source!F72)/1000</f>
        <v>1.0620099999999999</v>
      </c>
      <c r="T16" s="9">
        <f>(Source!P74)/1000</f>
        <v>75.401259999999994</v>
      </c>
      <c r="U16" s="9">
        <f>(Source!P75)/1000</f>
        <v>36.780269999999994</v>
      </c>
      <c r="V16" s="9">
        <f>(Source!P66)/1000</f>
        <v>0</v>
      </c>
      <c r="W16" s="9">
        <f>(Source!P76)/1000+(Source!P77)/1000</f>
        <v>14.1425</v>
      </c>
      <c r="X16" s="9">
        <f>T16+U16+V16+W16</f>
        <v>126.32402999999998</v>
      </c>
      <c r="Y16" s="9">
        <f>(Source!P72)/1000</f>
        <v>19.434750000000001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11683.1</v>
      </c>
      <c r="AU16" s="8">
        <v>10053.530000000001</v>
      </c>
      <c r="AV16" s="8">
        <v>0</v>
      </c>
      <c r="AW16" s="8">
        <v>0</v>
      </c>
      <c r="AX16" s="8">
        <v>0</v>
      </c>
      <c r="AY16" s="8">
        <v>567.55999999999995</v>
      </c>
      <c r="AZ16" s="8">
        <v>83.15</v>
      </c>
      <c r="BA16" s="8">
        <v>1062.01</v>
      </c>
      <c r="BB16" s="8">
        <v>10053.5</v>
      </c>
      <c r="BC16" s="8">
        <v>2387.36</v>
      </c>
      <c r="BD16" s="8">
        <v>847.21</v>
      </c>
      <c r="BE16" s="8">
        <v>0</v>
      </c>
      <c r="BF16" s="8">
        <v>101.74920000000002</v>
      </c>
      <c r="BG16" s="8">
        <v>8.4551999999999996</v>
      </c>
      <c r="BH16" s="8">
        <v>0</v>
      </c>
      <c r="BI16" s="8">
        <v>963.93</v>
      </c>
      <c r="BJ16" s="8">
        <v>641.04</v>
      </c>
      <c r="BK16" s="8">
        <v>13288.07</v>
      </c>
      <c r="BR16" s="9">
        <v>101930.82</v>
      </c>
      <c r="BS16" s="9">
        <v>75401.509999999995</v>
      </c>
      <c r="BT16" s="9">
        <v>0</v>
      </c>
      <c r="BU16" s="9">
        <v>0</v>
      </c>
      <c r="BV16" s="9">
        <v>0</v>
      </c>
      <c r="BW16" s="9">
        <v>7094.56</v>
      </c>
      <c r="BX16" s="9">
        <v>1521.74</v>
      </c>
      <c r="BY16" s="9">
        <v>19434.75</v>
      </c>
      <c r="BZ16" s="9">
        <v>75401.259999999995</v>
      </c>
      <c r="CA16" s="9">
        <v>36780.269999999997</v>
      </c>
      <c r="CB16" s="9">
        <v>14142.5</v>
      </c>
      <c r="CC16" s="9">
        <v>0</v>
      </c>
      <c r="CD16" s="9">
        <v>101.74920000000002</v>
      </c>
      <c r="CE16" s="9">
        <v>8.4551999999999996</v>
      </c>
      <c r="CF16" s="9">
        <v>0</v>
      </c>
      <c r="CG16" s="9">
        <v>15008.41</v>
      </c>
      <c r="CH16" s="9">
        <v>9384.7999999999993</v>
      </c>
      <c r="CI16" s="9">
        <v>126324.03</v>
      </c>
    </row>
    <row r="18" spans="1:40" x14ac:dyDescent="0.2">
      <c r="A18">
        <v>51</v>
      </c>
      <c r="E18" s="10">
        <f>SUMIF(A16:A17,3,E16:E17)</f>
        <v>10.0535</v>
      </c>
      <c r="F18" s="10">
        <f>SUMIF(A16:A17,3,F16:F17)</f>
        <v>2.3873600000000001</v>
      </c>
      <c r="G18" s="10">
        <f>SUMIF(A16:A17,3,G16:G17)</f>
        <v>0</v>
      </c>
      <c r="H18" s="10">
        <f>SUMIF(A16:A17,3,H16:H17)</f>
        <v>0.84721000000000002</v>
      </c>
      <c r="I18" s="10">
        <f>SUMIF(A16:A17,3,I16:I17)</f>
        <v>13.288070000000001</v>
      </c>
      <c r="J18" s="10">
        <f>SUMIF(A16:A17,3,J16:J17)</f>
        <v>1.0620099999999999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75.401259999999994</v>
      </c>
      <c r="U18" s="3">
        <f>SUMIF(A16:A17,3,U16:U17)</f>
        <v>36.780269999999994</v>
      </c>
      <c r="V18" s="3">
        <f>SUMIF(A16:A17,3,V16:V17)</f>
        <v>0</v>
      </c>
      <c r="W18" s="3">
        <f>SUMIF(A16:A17,3,W16:W17)</f>
        <v>14.1425</v>
      </c>
      <c r="X18" s="3">
        <f>SUMIF(A16:A17,3,X16:X17)</f>
        <v>126.32402999999998</v>
      </c>
      <c r="Y18" s="3">
        <f>SUMIF(A16:A17,3,Y16:Y17)</f>
        <v>19.434750000000001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11683.1</v>
      </c>
      <c r="G20" s="5" t="s">
        <v>81</v>
      </c>
      <c r="H20" s="5" t="s">
        <v>82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101930.82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10053.530000000001</v>
      </c>
      <c r="G21" s="5" t="s">
        <v>83</v>
      </c>
      <c r="H21" s="5" t="s">
        <v>84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75401.509999999995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85</v>
      </c>
      <c r="H22" s="5" t="s">
        <v>86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10053.530000000001</v>
      </c>
      <c r="G23" s="5" t="s">
        <v>87</v>
      </c>
      <c r="H23" s="5" t="s">
        <v>88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75401.509999999995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10053.530000000001</v>
      </c>
      <c r="G24" s="5" t="s">
        <v>89</v>
      </c>
      <c r="H24" s="5" t="s">
        <v>90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75401.509999999995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91</v>
      </c>
      <c r="H25" s="5" t="s">
        <v>92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10053.530000000001</v>
      </c>
      <c r="G26" s="5" t="s">
        <v>93</v>
      </c>
      <c r="H26" s="5" t="s">
        <v>94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75401.509999999995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95</v>
      </c>
      <c r="H27" s="5" t="s">
        <v>96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97</v>
      </c>
      <c r="H28" s="5" t="s">
        <v>98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99</v>
      </c>
      <c r="H29" s="5" t="s">
        <v>100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567.55999999999995</v>
      </c>
      <c r="G30" s="5" t="s">
        <v>101</v>
      </c>
      <c r="H30" s="5" t="s">
        <v>102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7094.56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103</v>
      </c>
      <c r="H31" s="5" t="s">
        <v>104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83.15</v>
      </c>
      <c r="G32" s="5" t="s">
        <v>105</v>
      </c>
      <c r="H32" s="5" t="s">
        <v>106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1521.74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1062.01</v>
      </c>
      <c r="G33" s="5" t="s">
        <v>107</v>
      </c>
      <c r="H33" s="5" t="s">
        <v>108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19434.75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109</v>
      </c>
      <c r="H34" s="5" t="s">
        <v>110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10053.5</v>
      </c>
      <c r="G35" s="5" t="s">
        <v>111</v>
      </c>
      <c r="H35" s="5" t="s">
        <v>112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75401.259999999995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2387.36</v>
      </c>
      <c r="G36" s="5" t="s">
        <v>113</v>
      </c>
      <c r="H36" s="5" t="s">
        <v>114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36780.269999999997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847.21</v>
      </c>
      <c r="G37" s="5" t="s">
        <v>115</v>
      </c>
      <c r="H37" s="5" t="s">
        <v>116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14142.5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117</v>
      </c>
      <c r="H38" s="5" t="s">
        <v>118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119</v>
      </c>
      <c r="H39" s="5" t="s">
        <v>120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101.74920000000002</v>
      </c>
      <c r="G40" s="5" t="s">
        <v>121</v>
      </c>
      <c r="H40" s="5" t="s">
        <v>122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101.74920000000002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8.4551999999999996</v>
      </c>
      <c r="G41" s="5" t="s">
        <v>123</v>
      </c>
      <c r="H41" s="5" t="s">
        <v>124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8.4551999999999996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125</v>
      </c>
      <c r="H42" s="5" t="s">
        <v>126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963.93</v>
      </c>
      <c r="G43" s="5" t="s">
        <v>127</v>
      </c>
      <c r="H43" s="5" t="s">
        <v>128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15008.41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641.04</v>
      </c>
      <c r="G44" s="5" t="s">
        <v>129</v>
      </c>
      <c r="H44" s="5" t="s">
        <v>130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9384.7999999999993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13288.07</v>
      </c>
      <c r="G45" s="5" t="s">
        <v>131</v>
      </c>
      <c r="H45" s="5" t="s">
        <v>132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126324.03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192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34709515</v>
      </c>
      <c r="O50" s="4">
        <v>1</v>
      </c>
    </row>
    <row r="51" spans="1:34" x14ac:dyDescent="0.2">
      <c r="A51" s="4">
        <v>75</v>
      </c>
      <c r="B51" s="4" t="s">
        <v>193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34709516</v>
      </c>
      <c r="O51" s="4">
        <v>2</v>
      </c>
    </row>
    <row r="52" spans="1:34" x14ac:dyDescent="0.2">
      <c r="A52" s="6">
        <v>3</v>
      </c>
      <c r="B52" s="6" t="s">
        <v>194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34709515</v>
      </c>
      <c r="C1">
        <v>34709578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196</v>
      </c>
      <c r="J1" t="s">
        <v>3</v>
      </c>
      <c r="K1" t="s">
        <v>197</v>
      </c>
      <c r="L1">
        <v>1191</v>
      </c>
      <c r="N1">
        <v>1013</v>
      </c>
      <c r="O1" t="s">
        <v>198</v>
      </c>
      <c r="P1" t="s">
        <v>198</v>
      </c>
      <c r="Q1">
        <v>1</v>
      </c>
      <c r="W1">
        <v>0</v>
      </c>
      <c r="X1">
        <v>1069510174</v>
      </c>
      <c r="Y1">
        <v>14.1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23.5</v>
      </c>
      <c r="AU1" t="s">
        <v>19</v>
      </c>
      <c r="AV1">
        <v>1</v>
      </c>
      <c r="AW1">
        <v>2</v>
      </c>
      <c r="AX1">
        <v>34709583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14.1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34709515</v>
      </c>
      <c r="C2">
        <v>34709578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199</v>
      </c>
      <c r="J2" t="s">
        <v>3</v>
      </c>
      <c r="K2" t="s">
        <v>200</v>
      </c>
      <c r="L2">
        <v>1191</v>
      </c>
      <c r="N2">
        <v>1013</v>
      </c>
      <c r="O2" t="s">
        <v>198</v>
      </c>
      <c r="P2" t="s">
        <v>198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0.88</v>
      </c>
      <c r="AU2" t="s">
        <v>3</v>
      </c>
      <c r="AV2">
        <v>2</v>
      </c>
      <c r="AW2">
        <v>2</v>
      </c>
      <c r="AX2">
        <v>34709584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0.35199999999999998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34709515</v>
      </c>
      <c r="C3">
        <v>34709578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W3">
        <v>0</v>
      </c>
      <c r="X3">
        <v>-1718674368</v>
      </c>
      <c r="Y3">
        <v>0.26400000000000001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0.44</v>
      </c>
      <c r="AU3" t="s">
        <v>19</v>
      </c>
      <c r="AV3">
        <v>0</v>
      </c>
      <c r="AW3">
        <v>2</v>
      </c>
      <c r="AX3">
        <v>34709585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0.26400000000000001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34709515</v>
      </c>
      <c r="C4">
        <v>34709578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W4">
        <v>0</v>
      </c>
      <c r="X4">
        <v>1372534845</v>
      </c>
      <c r="Y4">
        <v>0.26400000000000001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0.44</v>
      </c>
      <c r="AU4" t="s">
        <v>19</v>
      </c>
      <c r="AV4">
        <v>0</v>
      </c>
      <c r="AW4">
        <v>2</v>
      </c>
      <c r="AX4">
        <v>34709586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0.26400000000000001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ROW(Source!A25)</f>
        <v>25</v>
      </c>
      <c r="B5">
        <v>34709516</v>
      </c>
      <c r="C5">
        <v>34709578</v>
      </c>
      <c r="D5">
        <v>31715651</v>
      </c>
      <c r="E5">
        <v>1</v>
      </c>
      <c r="F5">
        <v>1</v>
      </c>
      <c r="G5">
        <v>1</v>
      </c>
      <c r="H5">
        <v>1</v>
      </c>
      <c r="I5" t="s">
        <v>196</v>
      </c>
      <c r="J5" t="s">
        <v>3</v>
      </c>
      <c r="K5" t="s">
        <v>197</v>
      </c>
      <c r="L5">
        <v>1191</v>
      </c>
      <c r="N5">
        <v>1013</v>
      </c>
      <c r="O5" t="s">
        <v>198</v>
      </c>
      <c r="P5" t="s">
        <v>198</v>
      </c>
      <c r="Q5">
        <v>1</v>
      </c>
      <c r="W5">
        <v>0</v>
      </c>
      <c r="X5">
        <v>1069510174</v>
      </c>
      <c r="Y5">
        <v>14.1</v>
      </c>
      <c r="AA5">
        <v>0</v>
      </c>
      <c r="AB5">
        <v>0</v>
      </c>
      <c r="AC5">
        <v>0</v>
      </c>
      <c r="AD5">
        <v>176.05</v>
      </c>
      <c r="AE5">
        <v>0</v>
      </c>
      <c r="AF5">
        <v>0</v>
      </c>
      <c r="AG5">
        <v>0</v>
      </c>
      <c r="AH5">
        <v>9.6199999999999992</v>
      </c>
      <c r="AI5">
        <v>1</v>
      </c>
      <c r="AJ5">
        <v>1</v>
      </c>
      <c r="AK5">
        <v>1</v>
      </c>
      <c r="AL5">
        <v>18.3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23.5</v>
      </c>
      <c r="AU5" t="s">
        <v>19</v>
      </c>
      <c r="AV5">
        <v>1</v>
      </c>
      <c r="AW5">
        <v>2</v>
      </c>
      <c r="AX5">
        <v>34709583</v>
      </c>
      <c r="AY5">
        <v>1</v>
      </c>
      <c r="AZ5">
        <v>0</v>
      </c>
      <c r="BA5">
        <v>9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14.1</v>
      </c>
      <c r="CY5">
        <f>AD5</f>
        <v>176.05</v>
      </c>
      <c r="CZ5">
        <f>AH5</f>
        <v>9.6199999999999992</v>
      </c>
      <c r="DA5">
        <f>AL5</f>
        <v>18.3</v>
      </c>
      <c r="DB5">
        <v>0</v>
      </c>
    </row>
    <row r="6" spans="1:106" x14ac:dyDescent="0.2">
      <c r="A6">
        <f>ROW(Source!A25)</f>
        <v>25</v>
      </c>
      <c r="B6">
        <v>34709516</v>
      </c>
      <c r="C6">
        <v>34709578</v>
      </c>
      <c r="D6">
        <v>31709492</v>
      </c>
      <c r="E6">
        <v>1</v>
      </c>
      <c r="F6">
        <v>1</v>
      </c>
      <c r="G6">
        <v>1</v>
      </c>
      <c r="H6">
        <v>1</v>
      </c>
      <c r="I6" t="s">
        <v>199</v>
      </c>
      <c r="J6" t="s">
        <v>3</v>
      </c>
      <c r="K6" t="s">
        <v>200</v>
      </c>
      <c r="L6">
        <v>1191</v>
      </c>
      <c r="N6">
        <v>1013</v>
      </c>
      <c r="O6" t="s">
        <v>198</v>
      </c>
      <c r="P6" t="s">
        <v>198</v>
      </c>
      <c r="Q6">
        <v>1</v>
      </c>
      <c r="W6">
        <v>0</v>
      </c>
      <c r="X6">
        <v>-1417349443</v>
      </c>
      <c r="Y6">
        <v>0.88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1</v>
      </c>
      <c r="AJ6">
        <v>1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0.88</v>
      </c>
      <c r="AU6" t="s">
        <v>3</v>
      </c>
      <c r="AV6">
        <v>2</v>
      </c>
      <c r="AW6">
        <v>2</v>
      </c>
      <c r="AX6">
        <v>34709584</v>
      </c>
      <c r="AY6">
        <v>1</v>
      </c>
      <c r="AZ6">
        <v>2048</v>
      </c>
      <c r="BA6">
        <v>10</v>
      </c>
      <c r="BB6">
        <v>2</v>
      </c>
      <c r="BC6">
        <v>0</v>
      </c>
      <c r="BD6">
        <v>0</v>
      </c>
      <c r="BE6">
        <v>0</v>
      </c>
      <c r="BF6">
        <v>0</v>
      </c>
      <c r="BG6">
        <v>0</v>
      </c>
      <c r="BH6">
        <v>0.35199999999999998</v>
      </c>
      <c r="BI6">
        <v>1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0.88</v>
      </c>
      <c r="CY6">
        <f>AD6</f>
        <v>0</v>
      </c>
      <c r="CZ6">
        <f>AH6</f>
        <v>0</v>
      </c>
      <c r="DA6">
        <f>AL6</f>
        <v>1</v>
      </c>
      <c r="DB6">
        <v>0</v>
      </c>
    </row>
    <row r="7" spans="1:106" x14ac:dyDescent="0.2">
      <c r="A7">
        <f>ROW(Source!A25)</f>
        <v>25</v>
      </c>
      <c r="B7">
        <v>34709516</v>
      </c>
      <c r="C7">
        <v>34709578</v>
      </c>
      <c r="D7">
        <v>31526753</v>
      </c>
      <c r="E7">
        <v>1</v>
      </c>
      <c r="F7">
        <v>1</v>
      </c>
      <c r="G7">
        <v>1</v>
      </c>
      <c r="H7">
        <v>2</v>
      </c>
      <c r="I7" t="s">
        <v>201</v>
      </c>
      <c r="J7" t="s">
        <v>202</v>
      </c>
      <c r="K7" t="s">
        <v>203</v>
      </c>
      <c r="L7">
        <v>1368</v>
      </c>
      <c r="N7">
        <v>1011</v>
      </c>
      <c r="O7" t="s">
        <v>204</v>
      </c>
      <c r="P7" t="s">
        <v>204</v>
      </c>
      <c r="Q7">
        <v>1</v>
      </c>
      <c r="W7">
        <v>0</v>
      </c>
      <c r="X7">
        <v>-1718674368</v>
      </c>
      <c r="Y7">
        <v>0.26400000000000001</v>
      </c>
      <c r="AA7">
        <v>0</v>
      </c>
      <c r="AB7">
        <v>1399.88</v>
      </c>
      <c r="AC7">
        <v>247.05</v>
      </c>
      <c r="AD7">
        <v>0</v>
      </c>
      <c r="AE7">
        <v>0</v>
      </c>
      <c r="AF7">
        <v>111.99</v>
      </c>
      <c r="AG7">
        <v>13.5</v>
      </c>
      <c r="AH7">
        <v>0</v>
      </c>
      <c r="AI7">
        <v>1</v>
      </c>
      <c r="AJ7">
        <v>12.5</v>
      </c>
      <c r="AK7">
        <v>18.3</v>
      </c>
      <c r="AL7">
        <v>1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0.44</v>
      </c>
      <c r="AU7" t="s">
        <v>19</v>
      </c>
      <c r="AV7">
        <v>0</v>
      </c>
      <c r="AW7">
        <v>2</v>
      </c>
      <c r="AX7">
        <v>34709585</v>
      </c>
      <c r="AY7">
        <v>1</v>
      </c>
      <c r="AZ7">
        <v>0</v>
      </c>
      <c r="BA7">
        <v>11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0.26400000000000001</v>
      </c>
      <c r="CY7">
        <f>AB7</f>
        <v>1399.88</v>
      </c>
      <c r="CZ7">
        <f>AF7</f>
        <v>111.99</v>
      </c>
      <c r="DA7">
        <f>AJ7</f>
        <v>12.5</v>
      </c>
      <c r="DB7">
        <v>0</v>
      </c>
    </row>
    <row r="8" spans="1:106" x14ac:dyDescent="0.2">
      <c r="A8">
        <f>ROW(Source!A25)</f>
        <v>25</v>
      </c>
      <c r="B8">
        <v>34709516</v>
      </c>
      <c r="C8">
        <v>34709578</v>
      </c>
      <c r="D8">
        <v>31528142</v>
      </c>
      <c r="E8">
        <v>1</v>
      </c>
      <c r="F8">
        <v>1</v>
      </c>
      <c r="G8">
        <v>1</v>
      </c>
      <c r="H8">
        <v>2</v>
      </c>
      <c r="I8" t="s">
        <v>205</v>
      </c>
      <c r="J8" t="s">
        <v>206</v>
      </c>
      <c r="K8" t="s">
        <v>207</v>
      </c>
      <c r="L8">
        <v>1368</v>
      </c>
      <c r="N8">
        <v>1011</v>
      </c>
      <c r="O8" t="s">
        <v>204</v>
      </c>
      <c r="P8" t="s">
        <v>204</v>
      </c>
      <c r="Q8">
        <v>1</v>
      </c>
      <c r="W8">
        <v>0</v>
      </c>
      <c r="X8">
        <v>1372534845</v>
      </c>
      <c r="Y8">
        <v>0.26400000000000001</v>
      </c>
      <c r="AA8">
        <v>0</v>
      </c>
      <c r="AB8">
        <v>821.38</v>
      </c>
      <c r="AC8">
        <v>212.28</v>
      </c>
      <c r="AD8">
        <v>0</v>
      </c>
      <c r="AE8">
        <v>0</v>
      </c>
      <c r="AF8">
        <v>65.709999999999994</v>
      </c>
      <c r="AG8">
        <v>11.6</v>
      </c>
      <c r="AH8">
        <v>0</v>
      </c>
      <c r="AI8">
        <v>1</v>
      </c>
      <c r="AJ8">
        <v>12.5</v>
      </c>
      <c r="AK8">
        <v>18.3</v>
      </c>
      <c r="AL8">
        <v>1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3</v>
      </c>
      <c r="AT8">
        <v>0.44</v>
      </c>
      <c r="AU8" t="s">
        <v>19</v>
      </c>
      <c r="AV8">
        <v>0</v>
      </c>
      <c r="AW8">
        <v>2</v>
      </c>
      <c r="AX8">
        <v>34709586</v>
      </c>
      <c r="AY8">
        <v>1</v>
      </c>
      <c r="AZ8">
        <v>0</v>
      </c>
      <c r="BA8">
        <v>12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0.26400000000000001</v>
      </c>
      <c r="CY8">
        <f>AB8</f>
        <v>821.38</v>
      </c>
      <c r="CZ8">
        <f>AF8</f>
        <v>65.709999999999994</v>
      </c>
      <c r="DA8">
        <f>AJ8</f>
        <v>12.5</v>
      </c>
      <c r="DB8">
        <v>0</v>
      </c>
    </row>
    <row r="9" spans="1:106" x14ac:dyDescent="0.2">
      <c r="A9">
        <f>ROW(Source!A26)</f>
        <v>26</v>
      </c>
      <c r="B9">
        <v>34709515</v>
      </c>
      <c r="C9">
        <v>34709591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196</v>
      </c>
      <c r="J9" t="s">
        <v>3</v>
      </c>
      <c r="K9" t="s">
        <v>197</v>
      </c>
      <c r="L9">
        <v>1191</v>
      </c>
      <c r="N9">
        <v>1013</v>
      </c>
      <c r="O9" t="s">
        <v>198</v>
      </c>
      <c r="P9" t="s">
        <v>198</v>
      </c>
      <c r="Q9">
        <v>1</v>
      </c>
      <c r="W9">
        <v>0</v>
      </c>
      <c r="X9">
        <v>1069510174</v>
      </c>
      <c r="Y9">
        <v>1.38</v>
      </c>
      <c r="AA9">
        <v>0</v>
      </c>
      <c r="AB9">
        <v>0</v>
      </c>
      <c r="AC9">
        <v>0</v>
      </c>
      <c r="AD9">
        <v>9.6199999999999992</v>
      </c>
      <c r="AE9">
        <v>0</v>
      </c>
      <c r="AF9">
        <v>0</v>
      </c>
      <c r="AG9">
        <v>0</v>
      </c>
      <c r="AH9">
        <v>9.6199999999999992</v>
      </c>
      <c r="AI9">
        <v>1</v>
      </c>
      <c r="AJ9">
        <v>1</v>
      </c>
      <c r="AK9">
        <v>1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2.2999999999999998</v>
      </c>
      <c r="AU9" t="s">
        <v>19</v>
      </c>
      <c r="AV9">
        <v>1</v>
      </c>
      <c r="AW9">
        <v>2</v>
      </c>
      <c r="AX9">
        <v>34709598</v>
      </c>
      <c r="AY9">
        <v>1</v>
      </c>
      <c r="AZ9">
        <v>0</v>
      </c>
      <c r="BA9">
        <v>17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Y9*Source!I26</f>
        <v>8.2799999999999994</v>
      </c>
      <c r="CY9">
        <f>AD9</f>
        <v>9.6199999999999992</v>
      </c>
      <c r="CZ9">
        <f>AH9</f>
        <v>9.6199999999999992</v>
      </c>
      <c r="DA9">
        <f>AL9</f>
        <v>1</v>
      </c>
      <c r="DB9">
        <v>0</v>
      </c>
    </row>
    <row r="10" spans="1:106" x14ac:dyDescent="0.2">
      <c r="A10">
        <f>ROW(Source!A26)</f>
        <v>26</v>
      </c>
      <c r="B10">
        <v>34709515</v>
      </c>
      <c r="C10">
        <v>34709591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199</v>
      </c>
      <c r="J10" t="s">
        <v>3</v>
      </c>
      <c r="K10" t="s">
        <v>200</v>
      </c>
      <c r="L10">
        <v>1191</v>
      </c>
      <c r="N10">
        <v>1013</v>
      </c>
      <c r="O10" t="s">
        <v>198</v>
      </c>
      <c r="P10" t="s">
        <v>198</v>
      </c>
      <c r="Q10">
        <v>1</v>
      </c>
      <c r="W10">
        <v>0</v>
      </c>
      <c r="X10">
        <v>-1417349443</v>
      </c>
      <c r="Y10">
        <v>0.47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1</v>
      </c>
      <c r="AJ10">
        <v>1</v>
      </c>
      <c r="AK10">
        <v>1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0.47</v>
      </c>
      <c r="AU10" t="s">
        <v>3</v>
      </c>
      <c r="AV10">
        <v>2</v>
      </c>
      <c r="AW10">
        <v>2</v>
      </c>
      <c r="AX10">
        <v>34709599</v>
      </c>
      <c r="AY10">
        <v>1</v>
      </c>
      <c r="AZ10">
        <v>2048</v>
      </c>
      <c r="BA10">
        <v>18</v>
      </c>
      <c r="BB10">
        <v>2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0.188</v>
      </c>
      <c r="BI10">
        <v>1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Y10*Source!I26</f>
        <v>2.82</v>
      </c>
      <c r="CY10">
        <f>AD10</f>
        <v>0</v>
      </c>
      <c r="CZ10">
        <f>AH10</f>
        <v>0</v>
      </c>
      <c r="DA10">
        <f>AL10</f>
        <v>1</v>
      </c>
      <c r="DB10">
        <v>0</v>
      </c>
    </row>
    <row r="11" spans="1:106" x14ac:dyDescent="0.2">
      <c r="A11">
        <f>ROW(Source!A26)</f>
        <v>26</v>
      </c>
      <c r="B11">
        <v>34709515</v>
      </c>
      <c r="C11">
        <v>34709591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201</v>
      </c>
      <c r="J11" t="s">
        <v>202</v>
      </c>
      <c r="K11" t="s">
        <v>203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W11">
        <v>0</v>
      </c>
      <c r="X11">
        <v>-1718674368</v>
      </c>
      <c r="Y11">
        <v>0.19800000000000001</v>
      </c>
      <c r="AA11">
        <v>0</v>
      </c>
      <c r="AB11">
        <v>111.99</v>
      </c>
      <c r="AC11">
        <v>13.5</v>
      </c>
      <c r="AD11">
        <v>0</v>
      </c>
      <c r="AE11">
        <v>0</v>
      </c>
      <c r="AF11">
        <v>111.99</v>
      </c>
      <c r="AG11">
        <v>13.5</v>
      </c>
      <c r="AH11">
        <v>0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0.33</v>
      </c>
      <c r="AU11" t="s">
        <v>19</v>
      </c>
      <c r="AV11">
        <v>0</v>
      </c>
      <c r="AW11">
        <v>2</v>
      </c>
      <c r="AX11">
        <v>34709600</v>
      </c>
      <c r="AY11">
        <v>1</v>
      </c>
      <c r="AZ11">
        <v>0</v>
      </c>
      <c r="BA11">
        <v>19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Y11*Source!I26</f>
        <v>1.1880000000000002</v>
      </c>
      <c r="CY11">
        <f>AB11</f>
        <v>111.99</v>
      </c>
      <c r="CZ11">
        <f>AF11</f>
        <v>111.99</v>
      </c>
      <c r="DA11">
        <f>AJ11</f>
        <v>1</v>
      </c>
      <c r="DB11">
        <v>0</v>
      </c>
    </row>
    <row r="12" spans="1:106" x14ac:dyDescent="0.2">
      <c r="A12">
        <f>ROW(Source!A26)</f>
        <v>26</v>
      </c>
      <c r="B12">
        <v>34709515</v>
      </c>
      <c r="C12">
        <v>34709591</v>
      </c>
      <c r="D12">
        <v>31527035</v>
      </c>
      <c r="E12">
        <v>1</v>
      </c>
      <c r="F12">
        <v>1</v>
      </c>
      <c r="G12">
        <v>1</v>
      </c>
      <c r="H12">
        <v>2</v>
      </c>
      <c r="I12" t="s">
        <v>208</v>
      </c>
      <c r="J12" t="s">
        <v>209</v>
      </c>
      <c r="K12" t="s">
        <v>210</v>
      </c>
      <c r="L12">
        <v>1368</v>
      </c>
      <c r="N12">
        <v>1011</v>
      </c>
      <c r="O12" t="s">
        <v>204</v>
      </c>
      <c r="P12" t="s">
        <v>204</v>
      </c>
      <c r="Q12">
        <v>1</v>
      </c>
      <c r="W12">
        <v>0</v>
      </c>
      <c r="X12">
        <v>-1099504201</v>
      </c>
      <c r="Y12">
        <v>6.6000000000000003E-2</v>
      </c>
      <c r="AA12">
        <v>0</v>
      </c>
      <c r="AB12">
        <v>29.6</v>
      </c>
      <c r="AC12">
        <v>10.06</v>
      </c>
      <c r="AD12">
        <v>0</v>
      </c>
      <c r="AE12">
        <v>0</v>
      </c>
      <c r="AF12">
        <v>29.6</v>
      </c>
      <c r="AG12">
        <v>10.06</v>
      </c>
      <c r="AH12">
        <v>0</v>
      </c>
      <c r="AI12">
        <v>1</v>
      </c>
      <c r="AJ12">
        <v>1</v>
      </c>
      <c r="AK12">
        <v>1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0.11</v>
      </c>
      <c r="AU12" t="s">
        <v>19</v>
      </c>
      <c r="AV12">
        <v>0</v>
      </c>
      <c r="AW12">
        <v>2</v>
      </c>
      <c r="AX12">
        <v>34709601</v>
      </c>
      <c r="AY12">
        <v>1</v>
      </c>
      <c r="AZ12">
        <v>0</v>
      </c>
      <c r="BA12">
        <v>20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Y12*Source!I26</f>
        <v>0.39600000000000002</v>
      </c>
      <c r="CY12">
        <f>AB12</f>
        <v>29.6</v>
      </c>
      <c r="CZ12">
        <f>AF12</f>
        <v>29.6</v>
      </c>
      <c r="DA12">
        <f>AJ12</f>
        <v>1</v>
      </c>
      <c r="DB12">
        <v>0</v>
      </c>
    </row>
    <row r="13" spans="1:106" x14ac:dyDescent="0.2">
      <c r="A13">
        <f>ROW(Source!A26)</f>
        <v>26</v>
      </c>
      <c r="B13">
        <v>34709515</v>
      </c>
      <c r="C13">
        <v>34709591</v>
      </c>
      <c r="D13">
        <v>31528142</v>
      </c>
      <c r="E13">
        <v>1</v>
      </c>
      <c r="F13">
        <v>1</v>
      </c>
      <c r="G13">
        <v>1</v>
      </c>
      <c r="H13">
        <v>2</v>
      </c>
      <c r="I13" t="s">
        <v>205</v>
      </c>
      <c r="J13" t="s">
        <v>206</v>
      </c>
      <c r="K13" t="s">
        <v>207</v>
      </c>
      <c r="L13">
        <v>1368</v>
      </c>
      <c r="N13">
        <v>1011</v>
      </c>
      <c r="O13" t="s">
        <v>204</v>
      </c>
      <c r="P13" t="s">
        <v>204</v>
      </c>
      <c r="Q13">
        <v>1</v>
      </c>
      <c r="W13">
        <v>0</v>
      </c>
      <c r="X13">
        <v>1372534845</v>
      </c>
      <c r="Y13">
        <v>1.7999999999999999E-2</v>
      </c>
      <c r="AA13">
        <v>0</v>
      </c>
      <c r="AB13">
        <v>65.709999999999994</v>
      </c>
      <c r="AC13">
        <v>11.6</v>
      </c>
      <c r="AD13">
        <v>0</v>
      </c>
      <c r="AE13">
        <v>0</v>
      </c>
      <c r="AF13">
        <v>65.709999999999994</v>
      </c>
      <c r="AG13">
        <v>11.6</v>
      </c>
      <c r="AH13">
        <v>0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1</v>
      </c>
      <c r="AQ13">
        <v>0</v>
      </c>
      <c r="AR13">
        <v>0</v>
      </c>
      <c r="AS13" t="s">
        <v>3</v>
      </c>
      <c r="AT13">
        <v>0.03</v>
      </c>
      <c r="AU13" t="s">
        <v>19</v>
      </c>
      <c r="AV13">
        <v>0</v>
      </c>
      <c r="AW13">
        <v>2</v>
      </c>
      <c r="AX13">
        <v>34709602</v>
      </c>
      <c r="AY13">
        <v>1</v>
      </c>
      <c r="AZ13">
        <v>0</v>
      </c>
      <c r="BA13">
        <v>21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0.10799999999999998</v>
      </c>
      <c r="CY13">
        <f>AB13</f>
        <v>65.709999999999994</v>
      </c>
      <c r="CZ13">
        <f>AF13</f>
        <v>65.709999999999994</v>
      </c>
      <c r="DA13">
        <f>AJ13</f>
        <v>1</v>
      </c>
      <c r="DB13">
        <v>0</v>
      </c>
    </row>
    <row r="14" spans="1:106" x14ac:dyDescent="0.2">
      <c r="A14">
        <f>ROW(Source!A26)</f>
        <v>26</v>
      </c>
      <c r="B14">
        <v>34709515</v>
      </c>
      <c r="C14">
        <v>34709591</v>
      </c>
      <c r="D14">
        <v>31528446</v>
      </c>
      <c r="E14">
        <v>1</v>
      </c>
      <c r="F14">
        <v>1</v>
      </c>
      <c r="G14">
        <v>1</v>
      </c>
      <c r="H14">
        <v>2</v>
      </c>
      <c r="I14" t="s">
        <v>211</v>
      </c>
      <c r="J14" t="s">
        <v>212</v>
      </c>
      <c r="K14" t="s">
        <v>213</v>
      </c>
      <c r="L14">
        <v>1368</v>
      </c>
      <c r="N14">
        <v>1011</v>
      </c>
      <c r="O14" t="s">
        <v>204</v>
      </c>
      <c r="P14" t="s">
        <v>204</v>
      </c>
      <c r="Q14">
        <v>1</v>
      </c>
      <c r="W14">
        <v>0</v>
      </c>
      <c r="X14">
        <v>-353815937</v>
      </c>
      <c r="Y14">
        <v>8.4000000000000005E-2</v>
      </c>
      <c r="AA14">
        <v>0</v>
      </c>
      <c r="AB14">
        <v>8.1</v>
      </c>
      <c r="AC14">
        <v>0</v>
      </c>
      <c r="AD14">
        <v>0</v>
      </c>
      <c r="AE14">
        <v>0</v>
      </c>
      <c r="AF14">
        <v>8.1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1</v>
      </c>
      <c r="AQ14">
        <v>0</v>
      </c>
      <c r="AR14">
        <v>0</v>
      </c>
      <c r="AS14" t="s">
        <v>3</v>
      </c>
      <c r="AT14">
        <v>0.14000000000000001</v>
      </c>
      <c r="AU14" t="s">
        <v>19</v>
      </c>
      <c r="AV14">
        <v>0</v>
      </c>
      <c r="AW14">
        <v>2</v>
      </c>
      <c r="AX14">
        <v>34709603</v>
      </c>
      <c r="AY14">
        <v>1</v>
      </c>
      <c r="AZ14">
        <v>0</v>
      </c>
      <c r="BA14">
        <v>22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0.504</v>
      </c>
      <c r="CY14">
        <f>AB14</f>
        <v>8.1</v>
      </c>
      <c r="CZ14">
        <f>AF14</f>
        <v>8.1</v>
      </c>
      <c r="DA14">
        <f>AJ14</f>
        <v>1</v>
      </c>
      <c r="DB14">
        <v>0</v>
      </c>
    </row>
    <row r="15" spans="1:106" x14ac:dyDescent="0.2">
      <c r="A15">
        <f>ROW(Source!A27)</f>
        <v>27</v>
      </c>
      <c r="B15">
        <v>34709516</v>
      </c>
      <c r="C15">
        <v>34709591</v>
      </c>
      <c r="D15">
        <v>31715651</v>
      </c>
      <c r="E15">
        <v>1</v>
      </c>
      <c r="F15">
        <v>1</v>
      </c>
      <c r="G15">
        <v>1</v>
      </c>
      <c r="H15">
        <v>1</v>
      </c>
      <c r="I15" t="s">
        <v>196</v>
      </c>
      <c r="J15" t="s">
        <v>3</v>
      </c>
      <c r="K15" t="s">
        <v>197</v>
      </c>
      <c r="L15">
        <v>1191</v>
      </c>
      <c r="N15">
        <v>1013</v>
      </c>
      <c r="O15" t="s">
        <v>198</v>
      </c>
      <c r="P15" t="s">
        <v>198</v>
      </c>
      <c r="Q15">
        <v>1</v>
      </c>
      <c r="W15">
        <v>0</v>
      </c>
      <c r="X15">
        <v>1069510174</v>
      </c>
      <c r="Y15">
        <v>1.38</v>
      </c>
      <c r="AA15">
        <v>0</v>
      </c>
      <c r="AB15">
        <v>0</v>
      </c>
      <c r="AC15">
        <v>0</v>
      </c>
      <c r="AD15">
        <v>176.05</v>
      </c>
      <c r="AE15">
        <v>0</v>
      </c>
      <c r="AF15">
        <v>0</v>
      </c>
      <c r="AG15">
        <v>0</v>
      </c>
      <c r="AH15">
        <v>9.6199999999999992</v>
      </c>
      <c r="AI15">
        <v>1</v>
      </c>
      <c r="AJ15">
        <v>1</v>
      </c>
      <c r="AK15">
        <v>1</v>
      </c>
      <c r="AL15">
        <v>18.3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3</v>
      </c>
      <c r="AT15">
        <v>2.2999999999999998</v>
      </c>
      <c r="AU15" t="s">
        <v>19</v>
      </c>
      <c r="AV15">
        <v>1</v>
      </c>
      <c r="AW15">
        <v>2</v>
      </c>
      <c r="AX15">
        <v>34709598</v>
      </c>
      <c r="AY15">
        <v>1</v>
      </c>
      <c r="AZ15">
        <v>0</v>
      </c>
      <c r="BA15">
        <v>30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Y15*Source!I27</f>
        <v>8.2799999999999994</v>
      </c>
      <c r="CY15">
        <f>AD15</f>
        <v>176.05</v>
      </c>
      <c r="CZ15">
        <f>AH15</f>
        <v>9.6199999999999992</v>
      </c>
      <c r="DA15">
        <f>AL15</f>
        <v>18.3</v>
      </c>
      <c r="DB15">
        <v>0</v>
      </c>
    </row>
    <row r="16" spans="1:106" x14ac:dyDescent="0.2">
      <c r="A16">
        <f>ROW(Source!A27)</f>
        <v>27</v>
      </c>
      <c r="B16">
        <v>34709516</v>
      </c>
      <c r="C16">
        <v>34709591</v>
      </c>
      <c r="D16">
        <v>31709492</v>
      </c>
      <c r="E16">
        <v>1</v>
      </c>
      <c r="F16">
        <v>1</v>
      </c>
      <c r="G16">
        <v>1</v>
      </c>
      <c r="H16">
        <v>1</v>
      </c>
      <c r="I16" t="s">
        <v>199</v>
      </c>
      <c r="J16" t="s">
        <v>3</v>
      </c>
      <c r="K16" t="s">
        <v>200</v>
      </c>
      <c r="L16">
        <v>1191</v>
      </c>
      <c r="N16">
        <v>1013</v>
      </c>
      <c r="O16" t="s">
        <v>198</v>
      </c>
      <c r="P16" t="s">
        <v>198</v>
      </c>
      <c r="Q16">
        <v>1</v>
      </c>
      <c r="W16">
        <v>0</v>
      </c>
      <c r="X16">
        <v>-1417349443</v>
      </c>
      <c r="Y16">
        <v>0.47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18.3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0.47</v>
      </c>
      <c r="AU16" t="s">
        <v>3</v>
      </c>
      <c r="AV16">
        <v>2</v>
      </c>
      <c r="AW16">
        <v>2</v>
      </c>
      <c r="AX16">
        <v>34709599</v>
      </c>
      <c r="AY16">
        <v>1</v>
      </c>
      <c r="AZ16">
        <v>2048</v>
      </c>
      <c r="BA16">
        <v>31</v>
      </c>
      <c r="BB16">
        <v>2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0.188</v>
      </c>
      <c r="BI16">
        <v>1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Y16*Source!I27</f>
        <v>2.82</v>
      </c>
      <c r="CY16">
        <f>AD16</f>
        <v>0</v>
      </c>
      <c r="CZ16">
        <f>AH16</f>
        <v>0</v>
      </c>
      <c r="DA16">
        <f>AL16</f>
        <v>1</v>
      </c>
      <c r="DB16">
        <v>0</v>
      </c>
    </row>
    <row r="17" spans="1:106" x14ac:dyDescent="0.2">
      <c r="A17">
        <f>ROW(Source!A27)</f>
        <v>27</v>
      </c>
      <c r="B17">
        <v>34709516</v>
      </c>
      <c r="C17">
        <v>34709591</v>
      </c>
      <c r="D17">
        <v>31526753</v>
      </c>
      <c r="E17">
        <v>1</v>
      </c>
      <c r="F17">
        <v>1</v>
      </c>
      <c r="G17">
        <v>1</v>
      </c>
      <c r="H17">
        <v>2</v>
      </c>
      <c r="I17" t="s">
        <v>201</v>
      </c>
      <c r="J17" t="s">
        <v>202</v>
      </c>
      <c r="K17" t="s">
        <v>203</v>
      </c>
      <c r="L17">
        <v>1368</v>
      </c>
      <c r="N17">
        <v>1011</v>
      </c>
      <c r="O17" t="s">
        <v>204</v>
      </c>
      <c r="P17" t="s">
        <v>204</v>
      </c>
      <c r="Q17">
        <v>1</v>
      </c>
      <c r="W17">
        <v>0</v>
      </c>
      <c r="X17">
        <v>-1718674368</v>
      </c>
      <c r="Y17">
        <v>0.19800000000000001</v>
      </c>
      <c r="AA17">
        <v>0</v>
      </c>
      <c r="AB17">
        <v>1399.88</v>
      </c>
      <c r="AC17">
        <v>247.05</v>
      </c>
      <c r="AD17">
        <v>0</v>
      </c>
      <c r="AE17">
        <v>0</v>
      </c>
      <c r="AF17">
        <v>111.99</v>
      </c>
      <c r="AG17">
        <v>13.5</v>
      </c>
      <c r="AH17">
        <v>0</v>
      </c>
      <c r="AI17">
        <v>1</v>
      </c>
      <c r="AJ17">
        <v>12.5</v>
      </c>
      <c r="AK17">
        <v>18.3</v>
      </c>
      <c r="AL17">
        <v>1</v>
      </c>
      <c r="AN17">
        <v>0</v>
      </c>
      <c r="AO17">
        <v>1</v>
      </c>
      <c r="AP17">
        <v>1</v>
      </c>
      <c r="AQ17">
        <v>0</v>
      </c>
      <c r="AR17">
        <v>0</v>
      </c>
      <c r="AS17" t="s">
        <v>3</v>
      </c>
      <c r="AT17">
        <v>0.33</v>
      </c>
      <c r="AU17" t="s">
        <v>19</v>
      </c>
      <c r="AV17">
        <v>0</v>
      </c>
      <c r="AW17">
        <v>2</v>
      </c>
      <c r="AX17">
        <v>34709600</v>
      </c>
      <c r="AY17">
        <v>1</v>
      </c>
      <c r="AZ17">
        <v>0</v>
      </c>
      <c r="BA17">
        <v>32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Y17*Source!I27</f>
        <v>1.1880000000000002</v>
      </c>
      <c r="CY17">
        <f>AB17</f>
        <v>1399.88</v>
      </c>
      <c r="CZ17">
        <f>AF17</f>
        <v>111.99</v>
      </c>
      <c r="DA17">
        <f>AJ17</f>
        <v>12.5</v>
      </c>
      <c r="DB17">
        <v>0</v>
      </c>
    </row>
    <row r="18" spans="1:106" x14ac:dyDescent="0.2">
      <c r="A18">
        <f>ROW(Source!A27)</f>
        <v>27</v>
      </c>
      <c r="B18">
        <v>34709516</v>
      </c>
      <c r="C18">
        <v>34709591</v>
      </c>
      <c r="D18">
        <v>31527035</v>
      </c>
      <c r="E18">
        <v>1</v>
      </c>
      <c r="F18">
        <v>1</v>
      </c>
      <c r="G18">
        <v>1</v>
      </c>
      <c r="H18">
        <v>2</v>
      </c>
      <c r="I18" t="s">
        <v>208</v>
      </c>
      <c r="J18" t="s">
        <v>209</v>
      </c>
      <c r="K18" t="s">
        <v>210</v>
      </c>
      <c r="L18">
        <v>1368</v>
      </c>
      <c r="N18">
        <v>1011</v>
      </c>
      <c r="O18" t="s">
        <v>204</v>
      </c>
      <c r="P18" t="s">
        <v>204</v>
      </c>
      <c r="Q18">
        <v>1</v>
      </c>
      <c r="W18">
        <v>0</v>
      </c>
      <c r="X18">
        <v>-1099504201</v>
      </c>
      <c r="Y18">
        <v>6.6000000000000003E-2</v>
      </c>
      <c r="AA18">
        <v>0</v>
      </c>
      <c r="AB18">
        <v>370</v>
      </c>
      <c r="AC18">
        <v>184.1</v>
      </c>
      <c r="AD18">
        <v>0</v>
      </c>
      <c r="AE18">
        <v>0</v>
      </c>
      <c r="AF18">
        <v>29.6</v>
      </c>
      <c r="AG18">
        <v>10.06</v>
      </c>
      <c r="AH18">
        <v>0</v>
      </c>
      <c r="AI18">
        <v>1</v>
      </c>
      <c r="AJ18">
        <v>12.5</v>
      </c>
      <c r="AK18">
        <v>18.3</v>
      </c>
      <c r="AL18">
        <v>1</v>
      </c>
      <c r="AN18">
        <v>0</v>
      </c>
      <c r="AO18">
        <v>1</v>
      </c>
      <c r="AP18">
        <v>1</v>
      </c>
      <c r="AQ18">
        <v>0</v>
      </c>
      <c r="AR18">
        <v>0</v>
      </c>
      <c r="AS18" t="s">
        <v>3</v>
      </c>
      <c r="AT18">
        <v>0.11</v>
      </c>
      <c r="AU18" t="s">
        <v>19</v>
      </c>
      <c r="AV18">
        <v>0</v>
      </c>
      <c r="AW18">
        <v>2</v>
      </c>
      <c r="AX18">
        <v>34709601</v>
      </c>
      <c r="AY18">
        <v>1</v>
      </c>
      <c r="AZ18">
        <v>0</v>
      </c>
      <c r="BA18">
        <v>33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Y18*Source!I27</f>
        <v>0.39600000000000002</v>
      </c>
      <c r="CY18">
        <f>AB18</f>
        <v>370</v>
      </c>
      <c r="CZ18">
        <f>AF18</f>
        <v>29.6</v>
      </c>
      <c r="DA18">
        <f>AJ18</f>
        <v>12.5</v>
      </c>
      <c r="DB18">
        <v>0</v>
      </c>
    </row>
    <row r="19" spans="1:106" x14ac:dyDescent="0.2">
      <c r="A19">
        <f>ROW(Source!A27)</f>
        <v>27</v>
      </c>
      <c r="B19">
        <v>34709516</v>
      </c>
      <c r="C19">
        <v>34709591</v>
      </c>
      <c r="D19">
        <v>31528142</v>
      </c>
      <c r="E19">
        <v>1</v>
      </c>
      <c r="F19">
        <v>1</v>
      </c>
      <c r="G19">
        <v>1</v>
      </c>
      <c r="H19">
        <v>2</v>
      </c>
      <c r="I19" t="s">
        <v>205</v>
      </c>
      <c r="J19" t="s">
        <v>206</v>
      </c>
      <c r="K19" t="s">
        <v>207</v>
      </c>
      <c r="L19">
        <v>1368</v>
      </c>
      <c r="N19">
        <v>1011</v>
      </c>
      <c r="O19" t="s">
        <v>204</v>
      </c>
      <c r="P19" t="s">
        <v>204</v>
      </c>
      <c r="Q19">
        <v>1</v>
      </c>
      <c r="W19">
        <v>0</v>
      </c>
      <c r="X19">
        <v>1372534845</v>
      </c>
      <c r="Y19">
        <v>1.7999999999999999E-2</v>
      </c>
      <c r="AA19">
        <v>0</v>
      </c>
      <c r="AB19">
        <v>821.38</v>
      </c>
      <c r="AC19">
        <v>212.28</v>
      </c>
      <c r="AD19">
        <v>0</v>
      </c>
      <c r="AE19">
        <v>0</v>
      </c>
      <c r="AF19">
        <v>65.709999999999994</v>
      </c>
      <c r="AG19">
        <v>11.6</v>
      </c>
      <c r="AH19">
        <v>0</v>
      </c>
      <c r="AI19">
        <v>1</v>
      </c>
      <c r="AJ19">
        <v>12.5</v>
      </c>
      <c r="AK19">
        <v>18.3</v>
      </c>
      <c r="AL19">
        <v>1</v>
      </c>
      <c r="AN19">
        <v>0</v>
      </c>
      <c r="AO19">
        <v>1</v>
      </c>
      <c r="AP19">
        <v>1</v>
      </c>
      <c r="AQ19">
        <v>0</v>
      </c>
      <c r="AR19">
        <v>0</v>
      </c>
      <c r="AS19" t="s">
        <v>3</v>
      </c>
      <c r="AT19">
        <v>0.03</v>
      </c>
      <c r="AU19" t="s">
        <v>19</v>
      </c>
      <c r="AV19">
        <v>0</v>
      </c>
      <c r="AW19">
        <v>2</v>
      </c>
      <c r="AX19">
        <v>34709602</v>
      </c>
      <c r="AY19">
        <v>1</v>
      </c>
      <c r="AZ19">
        <v>0</v>
      </c>
      <c r="BA19">
        <v>34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0.10799999999999998</v>
      </c>
      <c r="CY19">
        <f>AB19</f>
        <v>821.38</v>
      </c>
      <c r="CZ19">
        <f>AF19</f>
        <v>65.709999999999994</v>
      </c>
      <c r="DA19">
        <f>AJ19</f>
        <v>12.5</v>
      </c>
      <c r="DB19">
        <v>0</v>
      </c>
    </row>
    <row r="20" spans="1:106" x14ac:dyDescent="0.2">
      <c r="A20">
        <f>ROW(Source!A27)</f>
        <v>27</v>
      </c>
      <c r="B20">
        <v>34709516</v>
      </c>
      <c r="C20">
        <v>34709591</v>
      </c>
      <c r="D20">
        <v>31528446</v>
      </c>
      <c r="E20">
        <v>1</v>
      </c>
      <c r="F20">
        <v>1</v>
      </c>
      <c r="G20">
        <v>1</v>
      </c>
      <c r="H20">
        <v>2</v>
      </c>
      <c r="I20" t="s">
        <v>211</v>
      </c>
      <c r="J20" t="s">
        <v>212</v>
      </c>
      <c r="K20" t="s">
        <v>213</v>
      </c>
      <c r="L20">
        <v>1368</v>
      </c>
      <c r="N20">
        <v>1011</v>
      </c>
      <c r="O20" t="s">
        <v>204</v>
      </c>
      <c r="P20" t="s">
        <v>204</v>
      </c>
      <c r="Q20">
        <v>1</v>
      </c>
      <c r="W20">
        <v>0</v>
      </c>
      <c r="X20">
        <v>-353815937</v>
      </c>
      <c r="Y20">
        <v>8.4000000000000005E-2</v>
      </c>
      <c r="AA20">
        <v>0</v>
      </c>
      <c r="AB20">
        <v>101.25</v>
      </c>
      <c r="AC20">
        <v>0</v>
      </c>
      <c r="AD20">
        <v>0</v>
      </c>
      <c r="AE20">
        <v>0</v>
      </c>
      <c r="AF20">
        <v>8.1</v>
      </c>
      <c r="AG20">
        <v>0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3</v>
      </c>
      <c r="AT20">
        <v>0.14000000000000001</v>
      </c>
      <c r="AU20" t="s">
        <v>19</v>
      </c>
      <c r="AV20">
        <v>0</v>
      </c>
      <c r="AW20">
        <v>2</v>
      </c>
      <c r="AX20">
        <v>34709603</v>
      </c>
      <c r="AY20">
        <v>1</v>
      </c>
      <c r="AZ20">
        <v>0</v>
      </c>
      <c r="BA20">
        <v>35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0.504</v>
      </c>
      <c r="CY20">
        <f>AB20</f>
        <v>101.25</v>
      </c>
      <c r="CZ20">
        <f>AF20</f>
        <v>8.1</v>
      </c>
      <c r="DA20">
        <f>AJ20</f>
        <v>12.5</v>
      </c>
      <c r="DB20">
        <v>0</v>
      </c>
    </row>
    <row r="21" spans="1:106" x14ac:dyDescent="0.2">
      <c r="A21">
        <f>ROW(Source!A28)</f>
        <v>28</v>
      </c>
      <c r="B21">
        <v>34709515</v>
      </c>
      <c r="C21">
        <v>34709611</v>
      </c>
      <c r="D21">
        <v>31715651</v>
      </c>
      <c r="E21">
        <v>1</v>
      </c>
      <c r="F21">
        <v>1</v>
      </c>
      <c r="G21">
        <v>1</v>
      </c>
      <c r="H21">
        <v>1</v>
      </c>
      <c r="I21" t="s">
        <v>196</v>
      </c>
      <c r="J21" t="s">
        <v>3</v>
      </c>
      <c r="K21" t="s">
        <v>197</v>
      </c>
      <c r="L21">
        <v>1191</v>
      </c>
      <c r="N21">
        <v>1013</v>
      </c>
      <c r="O21" t="s">
        <v>198</v>
      </c>
      <c r="P21" t="s">
        <v>198</v>
      </c>
      <c r="Q21">
        <v>1</v>
      </c>
      <c r="W21">
        <v>0</v>
      </c>
      <c r="X21">
        <v>1069510174</v>
      </c>
      <c r="Y21">
        <v>35.159999999999997</v>
      </c>
      <c r="AA21">
        <v>0</v>
      </c>
      <c r="AB21">
        <v>0</v>
      </c>
      <c r="AC21">
        <v>0</v>
      </c>
      <c r="AD21">
        <v>9.6199999999999992</v>
      </c>
      <c r="AE21">
        <v>0</v>
      </c>
      <c r="AF21">
        <v>0</v>
      </c>
      <c r="AG21">
        <v>0</v>
      </c>
      <c r="AH21">
        <v>9.6199999999999992</v>
      </c>
      <c r="AI21">
        <v>1</v>
      </c>
      <c r="AJ21">
        <v>1</v>
      </c>
      <c r="AK21">
        <v>1</v>
      </c>
      <c r="AL21">
        <v>1</v>
      </c>
      <c r="AN21">
        <v>0</v>
      </c>
      <c r="AO21">
        <v>1</v>
      </c>
      <c r="AP21">
        <v>1</v>
      </c>
      <c r="AQ21">
        <v>0</v>
      </c>
      <c r="AR21">
        <v>0</v>
      </c>
      <c r="AS21" t="s">
        <v>3</v>
      </c>
      <c r="AT21">
        <v>58.6</v>
      </c>
      <c r="AU21" t="s">
        <v>19</v>
      </c>
      <c r="AV21">
        <v>1</v>
      </c>
      <c r="AW21">
        <v>2</v>
      </c>
      <c r="AX21">
        <v>34709618</v>
      </c>
      <c r="AY21">
        <v>1</v>
      </c>
      <c r="AZ21">
        <v>0</v>
      </c>
      <c r="BA21">
        <v>43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Y21*Source!I28</f>
        <v>2.4611999999999998</v>
      </c>
      <c r="CY21">
        <f>AD21</f>
        <v>9.6199999999999992</v>
      </c>
      <c r="CZ21">
        <f>AH21</f>
        <v>9.6199999999999992</v>
      </c>
      <c r="DA21">
        <f>AL21</f>
        <v>1</v>
      </c>
      <c r="DB21">
        <v>0</v>
      </c>
    </row>
    <row r="22" spans="1:106" x14ac:dyDescent="0.2">
      <c r="A22">
        <f>ROW(Source!A28)</f>
        <v>28</v>
      </c>
      <c r="B22">
        <v>34709515</v>
      </c>
      <c r="C22">
        <v>34709611</v>
      </c>
      <c r="D22">
        <v>31709492</v>
      </c>
      <c r="E22">
        <v>1</v>
      </c>
      <c r="F22">
        <v>1</v>
      </c>
      <c r="G22">
        <v>1</v>
      </c>
      <c r="H22">
        <v>1</v>
      </c>
      <c r="I22" t="s">
        <v>199</v>
      </c>
      <c r="J22" t="s">
        <v>3</v>
      </c>
      <c r="K22" t="s">
        <v>200</v>
      </c>
      <c r="L22">
        <v>1191</v>
      </c>
      <c r="N22">
        <v>1013</v>
      </c>
      <c r="O22" t="s">
        <v>198</v>
      </c>
      <c r="P22" t="s">
        <v>198</v>
      </c>
      <c r="Q22">
        <v>1</v>
      </c>
      <c r="W22">
        <v>0</v>
      </c>
      <c r="X22">
        <v>-1417349443</v>
      </c>
      <c r="Y22">
        <v>7.32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1</v>
      </c>
      <c r="AJ22">
        <v>1</v>
      </c>
      <c r="AK22">
        <v>1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7.32</v>
      </c>
      <c r="AU22" t="s">
        <v>3</v>
      </c>
      <c r="AV22">
        <v>2</v>
      </c>
      <c r="AW22">
        <v>2</v>
      </c>
      <c r="AX22">
        <v>34709619</v>
      </c>
      <c r="AY22">
        <v>1</v>
      </c>
      <c r="AZ22">
        <v>2048</v>
      </c>
      <c r="BA22">
        <v>44</v>
      </c>
      <c r="BB22">
        <v>2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2.9279999999999999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Y22*Source!I28</f>
        <v>0.51240000000000008</v>
      </c>
      <c r="CY22">
        <f>AD22</f>
        <v>0</v>
      </c>
      <c r="CZ22">
        <f>AH22</f>
        <v>0</v>
      </c>
      <c r="DA22">
        <f>AL22</f>
        <v>1</v>
      </c>
      <c r="DB22">
        <v>0</v>
      </c>
    </row>
    <row r="23" spans="1:106" x14ac:dyDescent="0.2">
      <c r="A23">
        <f>ROW(Source!A28)</f>
        <v>28</v>
      </c>
      <c r="B23">
        <v>34709515</v>
      </c>
      <c r="C23">
        <v>34709611</v>
      </c>
      <c r="D23">
        <v>31526753</v>
      </c>
      <c r="E23">
        <v>1</v>
      </c>
      <c r="F23">
        <v>1</v>
      </c>
      <c r="G23">
        <v>1</v>
      </c>
      <c r="H23">
        <v>2</v>
      </c>
      <c r="I23" t="s">
        <v>201</v>
      </c>
      <c r="J23" t="s">
        <v>202</v>
      </c>
      <c r="K23" t="s">
        <v>203</v>
      </c>
      <c r="L23">
        <v>1368</v>
      </c>
      <c r="N23">
        <v>1011</v>
      </c>
      <c r="O23" t="s">
        <v>204</v>
      </c>
      <c r="P23" t="s">
        <v>204</v>
      </c>
      <c r="Q23">
        <v>1</v>
      </c>
      <c r="W23">
        <v>0</v>
      </c>
      <c r="X23">
        <v>-1718674368</v>
      </c>
      <c r="Y23">
        <v>0.13200000000000001</v>
      </c>
      <c r="AA23">
        <v>0</v>
      </c>
      <c r="AB23">
        <v>111.99</v>
      </c>
      <c r="AC23">
        <v>13.5</v>
      </c>
      <c r="AD23">
        <v>0</v>
      </c>
      <c r="AE23">
        <v>0</v>
      </c>
      <c r="AF23">
        <v>111.99</v>
      </c>
      <c r="AG23">
        <v>13.5</v>
      </c>
      <c r="AH23">
        <v>0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1</v>
      </c>
      <c r="AQ23">
        <v>0</v>
      </c>
      <c r="AR23">
        <v>0</v>
      </c>
      <c r="AS23" t="s">
        <v>3</v>
      </c>
      <c r="AT23">
        <v>0.22</v>
      </c>
      <c r="AU23" t="s">
        <v>19</v>
      </c>
      <c r="AV23">
        <v>0</v>
      </c>
      <c r="AW23">
        <v>2</v>
      </c>
      <c r="AX23">
        <v>34709620</v>
      </c>
      <c r="AY23">
        <v>1</v>
      </c>
      <c r="AZ23">
        <v>0</v>
      </c>
      <c r="BA23">
        <v>45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Y23*Source!I28</f>
        <v>9.2400000000000017E-3</v>
      </c>
      <c r="CY23">
        <f>AB23</f>
        <v>111.99</v>
      </c>
      <c r="CZ23">
        <f>AF23</f>
        <v>111.99</v>
      </c>
      <c r="DA23">
        <f>AJ23</f>
        <v>1</v>
      </c>
      <c r="DB23">
        <v>0</v>
      </c>
    </row>
    <row r="24" spans="1:106" x14ac:dyDescent="0.2">
      <c r="A24">
        <f>ROW(Source!A28)</f>
        <v>28</v>
      </c>
      <c r="B24">
        <v>34709515</v>
      </c>
      <c r="C24">
        <v>34709611</v>
      </c>
      <c r="D24">
        <v>31528142</v>
      </c>
      <c r="E24">
        <v>1</v>
      </c>
      <c r="F24">
        <v>1</v>
      </c>
      <c r="G24">
        <v>1</v>
      </c>
      <c r="H24">
        <v>2</v>
      </c>
      <c r="I24" t="s">
        <v>205</v>
      </c>
      <c r="J24" t="s">
        <v>206</v>
      </c>
      <c r="K24" t="s">
        <v>207</v>
      </c>
      <c r="L24">
        <v>1368</v>
      </c>
      <c r="N24">
        <v>1011</v>
      </c>
      <c r="O24" t="s">
        <v>204</v>
      </c>
      <c r="P24" t="s">
        <v>204</v>
      </c>
      <c r="Q24">
        <v>1</v>
      </c>
      <c r="W24">
        <v>0</v>
      </c>
      <c r="X24">
        <v>1372534845</v>
      </c>
      <c r="Y24">
        <v>0.13200000000000001</v>
      </c>
      <c r="AA24">
        <v>0</v>
      </c>
      <c r="AB24">
        <v>65.709999999999994</v>
      </c>
      <c r="AC24">
        <v>11.6</v>
      </c>
      <c r="AD24">
        <v>0</v>
      </c>
      <c r="AE24">
        <v>0</v>
      </c>
      <c r="AF24">
        <v>65.709999999999994</v>
      </c>
      <c r="AG24">
        <v>11.6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1</v>
      </c>
      <c r="AQ24">
        <v>0</v>
      </c>
      <c r="AR24">
        <v>0</v>
      </c>
      <c r="AS24" t="s">
        <v>3</v>
      </c>
      <c r="AT24">
        <v>0.22</v>
      </c>
      <c r="AU24" t="s">
        <v>19</v>
      </c>
      <c r="AV24">
        <v>0</v>
      </c>
      <c r="AW24">
        <v>2</v>
      </c>
      <c r="AX24">
        <v>34709621</v>
      </c>
      <c r="AY24">
        <v>1</v>
      </c>
      <c r="AZ24">
        <v>0</v>
      </c>
      <c r="BA24">
        <v>46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Y24*Source!I28</f>
        <v>9.2400000000000017E-3</v>
      </c>
      <c r="CY24">
        <f>AB24</f>
        <v>65.709999999999994</v>
      </c>
      <c r="CZ24">
        <f>AF24</f>
        <v>65.709999999999994</v>
      </c>
      <c r="DA24">
        <f>AJ24</f>
        <v>1</v>
      </c>
      <c r="DB24">
        <v>0</v>
      </c>
    </row>
    <row r="25" spans="1:106" x14ac:dyDescent="0.2">
      <c r="A25">
        <f>ROW(Source!A28)</f>
        <v>28</v>
      </c>
      <c r="B25">
        <v>34709515</v>
      </c>
      <c r="C25">
        <v>34709611</v>
      </c>
      <c r="D25">
        <v>31528446</v>
      </c>
      <c r="E25">
        <v>1</v>
      </c>
      <c r="F25">
        <v>1</v>
      </c>
      <c r="G25">
        <v>1</v>
      </c>
      <c r="H25">
        <v>2</v>
      </c>
      <c r="I25" t="s">
        <v>211</v>
      </c>
      <c r="J25" t="s">
        <v>212</v>
      </c>
      <c r="K25" t="s">
        <v>213</v>
      </c>
      <c r="L25">
        <v>1368</v>
      </c>
      <c r="N25">
        <v>1011</v>
      </c>
      <c r="O25" t="s">
        <v>204</v>
      </c>
      <c r="P25" t="s">
        <v>204</v>
      </c>
      <c r="Q25">
        <v>1</v>
      </c>
      <c r="W25">
        <v>0</v>
      </c>
      <c r="X25">
        <v>-353815937</v>
      </c>
      <c r="Y25">
        <v>4.3499999999999996</v>
      </c>
      <c r="AA25">
        <v>0</v>
      </c>
      <c r="AB25">
        <v>8.1</v>
      </c>
      <c r="AC25">
        <v>0</v>
      </c>
      <c r="AD25">
        <v>0</v>
      </c>
      <c r="AE25">
        <v>0</v>
      </c>
      <c r="AF25">
        <v>8.1</v>
      </c>
      <c r="AG25">
        <v>0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1</v>
      </c>
      <c r="AQ25">
        <v>0</v>
      </c>
      <c r="AR25">
        <v>0</v>
      </c>
      <c r="AS25" t="s">
        <v>3</v>
      </c>
      <c r="AT25">
        <v>7.25</v>
      </c>
      <c r="AU25" t="s">
        <v>19</v>
      </c>
      <c r="AV25">
        <v>0</v>
      </c>
      <c r="AW25">
        <v>2</v>
      </c>
      <c r="AX25">
        <v>34709622</v>
      </c>
      <c r="AY25">
        <v>1</v>
      </c>
      <c r="AZ25">
        <v>0</v>
      </c>
      <c r="BA25">
        <v>47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0.30449999999999999</v>
      </c>
      <c r="CY25">
        <f>AB25</f>
        <v>8.1</v>
      </c>
      <c r="CZ25">
        <f>AF25</f>
        <v>8.1</v>
      </c>
      <c r="DA25">
        <f>AJ25</f>
        <v>1</v>
      </c>
      <c r="DB25">
        <v>0</v>
      </c>
    </row>
    <row r="26" spans="1:106" x14ac:dyDescent="0.2">
      <c r="A26">
        <f>ROW(Source!A28)</f>
        <v>28</v>
      </c>
      <c r="B26">
        <v>34709515</v>
      </c>
      <c r="C26">
        <v>34709611</v>
      </c>
      <c r="D26">
        <v>31529331</v>
      </c>
      <c r="E26">
        <v>1</v>
      </c>
      <c r="F26">
        <v>1</v>
      </c>
      <c r="G26">
        <v>1</v>
      </c>
      <c r="H26">
        <v>2</v>
      </c>
      <c r="I26" t="s">
        <v>214</v>
      </c>
      <c r="J26" t="s">
        <v>215</v>
      </c>
      <c r="K26" t="s">
        <v>216</v>
      </c>
      <c r="L26">
        <v>1368</v>
      </c>
      <c r="N26">
        <v>1011</v>
      </c>
      <c r="O26" t="s">
        <v>204</v>
      </c>
      <c r="P26" t="s">
        <v>204</v>
      </c>
      <c r="Q26">
        <v>1</v>
      </c>
      <c r="W26">
        <v>0</v>
      </c>
      <c r="X26">
        <v>-1272894116</v>
      </c>
      <c r="Y26">
        <v>4.1280000000000001</v>
      </c>
      <c r="AA26">
        <v>0</v>
      </c>
      <c r="AB26">
        <v>15.24</v>
      </c>
      <c r="AC26">
        <v>10.06</v>
      </c>
      <c r="AD26">
        <v>0</v>
      </c>
      <c r="AE26">
        <v>0</v>
      </c>
      <c r="AF26">
        <v>15.24</v>
      </c>
      <c r="AG26">
        <v>10.06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1</v>
      </c>
      <c r="AQ26">
        <v>0</v>
      </c>
      <c r="AR26">
        <v>0</v>
      </c>
      <c r="AS26" t="s">
        <v>3</v>
      </c>
      <c r="AT26">
        <v>6.88</v>
      </c>
      <c r="AU26" t="s">
        <v>19</v>
      </c>
      <c r="AV26">
        <v>0</v>
      </c>
      <c r="AW26">
        <v>2</v>
      </c>
      <c r="AX26">
        <v>34709623</v>
      </c>
      <c r="AY26">
        <v>1</v>
      </c>
      <c r="AZ26">
        <v>0</v>
      </c>
      <c r="BA26">
        <v>48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0.28896000000000005</v>
      </c>
      <c r="CY26">
        <f>AB26</f>
        <v>15.24</v>
      </c>
      <c r="CZ26">
        <f>AF26</f>
        <v>15.24</v>
      </c>
      <c r="DA26">
        <f>AJ26</f>
        <v>1</v>
      </c>
      <c r="DB26">
        <v>0</v>
      </c>
    </row>
    <row r="27" spans="1:106" x14ac:dyDescent="0.2">
      <c r="A27">
        <f>ROW(Source!A29)</f>
        <v>29</v>
      </c>
      <c r="B27">
        <v>34709516</v>
      </c>
      <c r="C27">
        <v>34709611</v>
      </c>
      <c r="D27">
        <v>31715651</v>
      </c>
      <c r="E27">
        <v>1</v>
      </c>
      <c r="F27">
        <v>1</v>
      </c>
      <c r="G27">
        <v>1</v>
      </c>
      <c r="H27">
        <v>1</v>
      </c>
      <c r="I27" t="s">
        <v>196</v>
      </c>
      <c r="J27" t="s">
        <v>3</v>
      </c>
      <c r="K27" t="s">
        <v>197</v>
      </c>
      <c r="L27">
        <v>1191</v>
      </c>
      <c r="N27">
        <v>1013</v>
      </c>
      <c r="O27" t="s">
        <v>198</v>
      </c>
      <c r="P27" t="s">
        <v>198</v>
      </c>
      <c r="Q27">
        <v>1</v>
      </c>
      <c r="W27">
        <v>0</v>
      </c>
      <c r="X27">
        <v>1069510174</v>
      </c>
      <c r="Y27">
        <v>35.159999999999997</v>
      </c>
      <c r="AA27">
        <v>0</v>
      </c>
      <c r="AB27">
        <v>0</v>
      </c>
      <c r="AC27">
        <v>0</v>
      </c>
      <c r="AD27">
        <v>176.05</v>
      </c>
      <c r="AE27">
        <v>0</v>
      </c>
      <c r="AF27">
        <v>0</v>
      </c>
      <c r="AG27">
        <v>0</v>
      </c>
      <c r="AH27">
        <v>9.6199999999999992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1</v>
      </c>
      <c r="AQ27">
        <v>0</v>
      </c>
      <c r="AR27">
        <v>0</v>
      </c>
      <c r="AS27" t="s">
        <v>3</v>
      </c>
      <c r="AT27">
        <v>58.6</v>
      </c>
      <c r="AU27" t="s">
        <v>19</v>
      </c>
      <c r="AV27">
        <v>1</v>
      </c>
      <c r="AW27">
        <v>2</v>
      </c>
      <c r="AX27">
        <v>34709618</v>
      </c>
      <c r="AY27">
        <v>1</v>
      </c>
      <c r="AZ27">
        <v>0</v>
      </c>
      <c r="BA27">
        <v>55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2.4611999999999998</v>
      </c>
      <c r="CY27">
        <f>AD27</f>
        <v>176.05</v>
      </c>
      <c r="CZ27">
        <f>AH27</f>
        <v>9.6199999999999992</v>
      </c>
      <c r="DA27">
        <f>AL27</f>
        <v>18.3</v>
      </c>
      <c r="DB27">
        <v>0</v>
      </c>
    </row>
    <row r="28" spans="1:106" x14ac:dyDescent="0.2">
      <c r="A28">
        <f>ROW(Source!A29)</f>
        <v>29</v>
      </c>
      <c r="B28">
        <v>34709516</v>
      </c>
      <c r="C28">
        <v>34709611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199</v>
      </c>
      <c r="J28" t="s">
        <v>3</v>
      </c>
      <c r="K28" t="s">
        <v>200</v>
      </c>
      <c r="L28">
        <v>1191</v>
      </c>
      <c r="N28">
        <v>1013</v>
      </c>
      <c r="O28" t="s">
        <v>198</v>
      </c>
      <c r="P28" t="s">
        <v>198</v>
      </c>
      <c r="Q28">
        <v>1</v>
      </c>
      <c r="W28">
        <v>0</v>
      </c>
      <c r="X28">
        <v>-1417349443</v>
      </c>
      <c r="Y28">
        <v>7.32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1</v>
      </c>
      <c r="AJ28">
        <v>1</v>
      </c>
      <c r="AK28">
        <v>18.3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7.32</v>
      </c>
      <c r="AU28" t="s">
        <v>3</v>
      </c>
      <c r="AV28">
        <v>2</v>
      </c>
      <c r="AW28">
        <v>2</v>
      </c>
      <c r="AX28">
        <v>34709619</v>
      </c>
      <c r="AY28">
        <v>1</v>
      </c>
      <c r="AZ28">
        <v>2048</v>
      </c>
      <c r="BA28">
        <v>56</v>
      </c>
      <c r="BB28">
        <v>2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2.9279999999999999</v>
      </c>
      <c r="BI28">
        <v>1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0.51240000000000008</v>
      </c>
      <c r="CY28">
        <f>AD28</f>
        <v>0</v>
      </c>
      <c r="CZ28">
        <f>AH28</f>
        <v>0</v>
      </c>
      <c r="DA28">
        <f>AL28</f>
        <v>1</v>
      </c>
      <c r="DB28">
        <v>0</v>
      </c>
    </row>
    <row r="29" spans="1:106" x14ac:dyDescent="0.2">
      <c r="A29">
        <f>ROW(Source!A29)</f>
        <v>29</v>
      </c>
      <c r="B29">
        <v>34709516</v>
      </c>
      <c r="C29">
        <v>34709611</v>
      </c>
      <c r="D29">
        <v>31526753</v>
      </c>
      <c r="E29">
        <v>1</v>
      </c>
      <c r="F29">
        <v>1</v>
      </c>
      <c r="G29">
        <v>1</v>
      </c>
      <c r="H29">
        <v>2</v>
      </c>
      <c r="I29" t="s">
        <v>201</v>
      </c>
      <c r="J29" t="s">
        <v>202</v>
      </c>
      <c r="K29" t="s">
        <v>203</v>
      </c>
      <c r="L29">
        <v>1368</v>
      </c>
      <c r="N29">
        <v>1011</v>
      </c>
      <c r="O29" t="s">
        <v>204</v>
      </c>
      <c r="P29" t="s">
        <v>204</v>
      </c>
      <c r="Q29">
        <v>1</v>
      </c>
      <c r="W29">
        <v>0</v>
      </c>
      <c r="X29">
        <v>-1718674368</v>
      </c>
      <c r="Y29">
        <v>0.13200000000000001</v>
      </c>
      <c r="AA29">
        <v>0</v>
      </c>
      <c r="AB29">
        <v>1399.88</v>
      </c>
      <c r="AC29">
        <v>247.05</v>
      </c>
      <c r="AD29">
        <v>0</v>
      </c>
      <c r="AE29">
        <v>0</v>
      </c>
      <c r="AF29">
        <v>111.99</v>
      </c>
      <c r="AG29">
        <v>13.5</v>
      </c>
      <c r="AH29">
        <v>0</v>
      </c>
      <c r="AI29">
        <v>1</v>
      </c>
      <c r="AJ29">
        <v>12.5</v>
      </c>
      <c r="AK29">
        <v>18.3</v>
      </c>
      <c r="AL29">
        <v>1</v>
      </c>
      <c r="AN29">
        <v>0</v>
      </c>
      <c r="AO29">
        <v>1</v>
      </c>
      <c r="AP29">
        <v>1</v>
      </c>
      <c r="AQ29">
        <v>0</v>
      </c>
      <c r="AR29">
        <v>0</v>
      </c>
      <c r="AS29" t="s">
        <v>3</v>
      </c>
      <c r="AT29">
        <v>0.22</v>
      </c>
      <c r="AU29" t="s">
        <v>19</v>
      </c>
      <c r="AV29">
        <v>0</v>
      </c>
      <c r="AW29">
        <v>2</v>
      </c>
      <c r="AX29">
        <v>34709620</v>
      </c>
      <c r="AY29">
        <v>1</v>
      </c>
      <c r="AZ29">
        <v>0</v>
      </c>
      <c r="BA29">
        <v>57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Y29*Source!I29</f>
        <v>9.2400000000000017E-3</v>
      </c>
      <c r="CY29">
        <f>AB29</f>
        <v>1399.88</v>
      </c>
      <c r="CZ29">
        <f>AF29</f>
        <v>111.99</v>
      </c>
      <c r="DA29">
        <f>AJ29</f>
        <v>12.5</v>
      </c>
      <c r="DB29">
        <v>0</v>
      </c>
    </row>
    <row r="30" spans="1:106" x14ac:dyDescent="0.2">
      <c r="A30">
        <f>ROW(Source!A29)</f>
        <v>29</v>
      </c>
      <c r="B30">
        <v>34709516</v>
      </c>
      <c r="C30">
        <v>34709611</v>
      </c>
      <c r="D30">
        <v>31528142</v>
      </c>
      <c r="E30">
        <v>1</v>
      </c>
      <c r="F30">
        <v>1</v>
      </c>
      <c r="G30">
        <v>1</v>
      </c>
      <c r="H30">
        <v>2</v>
      </c>
      <c r="I30" t="s">
        <v>205</v>
      </c>
      <c r="J30" t="s">
        <v>206</v>
      </c>
      <c r="K30" t="s">
        <v>207</v>
      </c>
      <c r="L30">
        <v>1368</v>
      </c>
      <c r="N30">
        <v>1011</v>
      </c>
      <c r="O30" t="s">
        <v>204</v>
      </c>
      <c r="P30" t="s">
        <v>204</v>
      </c>
      <c r="Q30">
        <v>1</v>
      </c>
      <c r="W30">
        <v>0</v>
      </c>
      <c r="X30">
        <v>1372534845</v>
      </c>
      <c r="Y30">
        <v>0.13200000000000001</v>
      </c>
      <c r="AA30">
        <v>0</v>
      </c>
      <c r="AB30">
        <v>821.38</v>
      </c>
      <c r="AC30">
        <v>212.28</v>
      </c>
      <c r="AD30">
        <v>0</v>
      </c>
      <c r="AE30">
        <v>0</v>
      </c>
      <c r="AF30">
        <v>65.709999999999994</v>
      </c>
      <c r="AG30">
        <v>11.6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1</v>
      </c>
      <c r="AQ30">
        <v>0</v>
      </c>
      <c r="AR30">
        <v>0</v>
      </c>
      <c r="AS30" t="s">
        <v>3</v>
      </c>
      <c r="AT30">
        <v>0.22</v>
      </c>
      <c r="AU30" t="s">
        <v>19</v>
      </c>
      <c r="AV30">
        <v>0</v>
      </c>
      <c r="AW30">
        <v>2</v>
      </c>
      <c r="AX30">
        <v>34709621</v>
      </c>
      <c r="AY30">
        <v>1</v>
      </c>
      <c r="AZ30">
        <v>0</v>
      </c>
      <c r="BA30">
        <v>58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Y30*Source!I29</f>
        <v>9.2400000000000017E-3</v>
      </c>
      <c r="CY30">
        <f>AB30</f>
        <v>821.38</v>
      </c>
      <c r="CZ30">
        <f>AF30</f>
        <v>65.709999999999994</v>
      </c>
      <c r="DA30">
        <f>AJ30</f>
        <v>12.5</v>
      </c>
      <c r="DB30">
        <v>0</v>
      </c>
    </row>
    <row r="31" spans="1:106" x14ac:dyDescent="0.2">
      <c r="A31">
        <f>ROW(Source!A29)</f>
        <v>29</v>
      </c>
      <c r="B31">
        <v>34709516</v>
      </c>
      <c r="C31">
        <v>34709611</v>
      </c>
      <c r="D31">
        <v>31528446</v>
      </c>
      <c r="E31">
        <v>1</v>
      </c>
      <c r="F31">
        <v>1</v>
      </c>
      <c r="G31">
        <v>1</v>
      </c>
      <c r="H31">
        <v>2</v>
      </c>
      <c r="I31" t="s">
        <v>211</v>
      </c>
      <c r="J31" t="s">
        <v>212</v>
      </c>
      <c r="K31" t="s">
        <v>213</v>
      </c>
      <c r="L31">
        <v>1368</v>
      </c>
      <c r="N31">
        <v>1011</v>
      </c>
      <c r="O31" t="s">
        <v>204</v>
      </c>
      <c r="P31" t="s">
        <v>204</v>
      </c>
      <c r="Q31">
        <v>1</v>
      </c>
      <c r="W31">
        <v>0</v>
      </c>
      <c r="X31">
        <v>-353815937</v>
      </c>
      <c r="Y31">
        <v>4.3499999999999996</v>
      </c>
      <c r="AA31">
        <v>0</v>
      </c>
      <c r="AB31">
        <v>101.25</v>
      </c>
      <c r="AC31">
        <v>0</v>
      </c>
      <c r="AD31">
        <v>0</v>
      </c>
      <c r="AE31">
        <v>0</v>
      </c>
      <c r="AF31">
        <v>8.1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1</v>
      </c>
      <c r="AQ31">
        <v>0</v>
      </c>
      <c r="AR31">
        <v>0</v>
      </c>
      <c r="AS31" t="s">
        <v>3</v>
      </c>
      <c r="AT31">
        <v>7.25</v>
      </c>
      <c r="AU31" t="s">
        <v>19</v>
      </c>
      <c r="AV31">
        <v>0</v>
      </c>
      <c r="AW31">
        <v>2</v>
      </c>
      <c r="AX31">
        <v>34709622</v>
      </c>
      <c r="AY31">
        <v>1</v>
      </c>
      <c r="AZ31">
        <v>0</v>
      </c>
      <c r="BA31">
        <v>59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Y31*Source!I29</f>
        <v>0.30449999999999999</v>
      </c>
      <c r="CY31">
        <f>AB31</f>
        <v>101.25</v>
      </c>
      <c r="CZ31">
        <f>AF31</f>
        <v>8.1</v>
      </c>
      <c r="DA31">
        <f>AJ31</f>
        <v>12.5</v>
      </c>
      <c r="DB31">
        <v>0</v>
      </c>
    </row>
    <row r="32" spans="1:106" x14ac:dyDescent="0.2">
      <c r="A32">
        <f>ROW(Source!A29)</f>
        <v>29</v>
      </c>
      <c r="B32">
        <v>34709516</v>
      </c>
      <c r="C32">
        <v>34709611</v>
      </c>
      <c r="D32">
        <v>31529331</v>
      </c>
      <c r="E32">
        <v>1</v>
      </c>
      <c r="F32">
        <v>1</v>
      </c>
      <c r="G32">
        <v>1</v>
      </c>
      <c r="H32">
        <v>2</v>
      </c>
      <c r="I32" t="s">
        <v>214</v>
      </c>
      <c r="J32" t="s">
        <v>215</v>
      </c>
      <c r="K32" t="s">
        <v>216</v>
      </c>
      <c r="L32">
        <v>1368</v>
      </c>
      <c r="N32">
        <v>1011</v>
      </c>
      <c r="O32" t="s">
        <v>204</v>
      </c>
      <c r="P32" t="s">
        <v>204</v>
      </c>
      <c r="Q32">
        <v>1</v>
      </c>
      <c r="W32">
        <v>0</v>
      </c>
      <c r="X32">
        <v>-1272894116</v>
      </c>
      <c r="Y32">
        <v>4.1280000000000001</v>
      </c>
      <c r="AA32">
        <v>0</v>
      </c>
      <c r="AB32">
        <v>190.5</v>
      </c>
      <c r="AC32">
        <v>184.1</v>
      </c>
      <c r="AD32">
        <v>0</v>
      </c>
      <c r="AE32">
        <v>0</v>
      </c>
      <c r="AF32">
        <v>15.24</v>
      </c>
      <c r="AG32">
        <v>10.06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1</v>
      </c>
      <c r="AQ32">
        <v>0</v>
      </c>
      <c r="AR32">
        <v>0</v>
      </c>
      <c r="AS32" t="s">
        <v>3</v>
      </c>
      <c r="AT32">
        <v>6.88</v>
      </c>
      <c r="AU32" t="s">
        <v>19</v>
      </c>
      <c r="AV32">
        <v>0</v>
      </c>
      <c r="AW32">
        <v>2</v>
      </c>
      <c r="AX32">
        <v>34709623</v>
      </c>
      <c r="AY32">
        <v>1</v>
      </c>
      <c r="AZ32">
        <v>0</v>
      </c>
      <c r="BA32">
        <v>60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Y32*Source!I29</f>
        <v>0.28896000000000005</v>
      </c>
      <c r="CY32">
        <f>AB32</f>
        <v>190.5</v>
      </c>
      <c r="CZ32">
        <f>AF32</f>
        <v>15.24</v>
      </c>
      <c r="DA32">
        <f>AJ32</f>
        <v>12.5</v>
      </c>
      <c r="DB32">
        <v>0</v>
      </c>
    </row>
    <row r="33" spans="1:106" x14ac:dyDescent="0.2">
      <c r="A33">
        <f>ROW(Source!A30)</f>
        <v>30</v>
      </c>
      <c r="B33">
        <v>34709515</v>
      </c>
      <c r="C33">
        <v>34709630</v>
      </c>
      <c r="D33">
        <v>31709494</v>
      </c>
      <c r="E33">
        <v>1</v>
      </c>
      <c r="F33">
        <v>1</v>
      </c>
      <c r="G33">
        <v>1</v>
      </c>
      <c r="H33">
        <v>1</v>
      </c>
      <c r="I33" t="s">
        <v>217</v>
      </c>
      <c r="J33" t="s">
        <v>3</v>
      </c>
      <c r="K33" t="s">
        <v>218</v>
      </c>
      <c r="L33">
        <v>1191</v>
      </c>
      <c r="N33">
        <v>1013</v>
      </c>
      <c r="O33" t="s">
        <v>198</v>
      </c>
      <c r="P33" t="s">
        <v>198</v>
      </c>
      <c r="Q33">
        <v>1</v>
      </c>
      <c r="W33">
        <v>0</v>
      </c>
      <c r="X33">
        <v>-1081351934</v>
      </c>
      <c r="Y33">
        <v>11.4</v>
      </c>
      <c r="AA33">
        <v>0</v>
      </c>
      <c r="AB33">
        <v>0</v>
      </c>
      <c r="AC33">
        <v>0</v>
      </c>
      <c r="AD33">
        <v>9.4</v>
      </c>
      <c r="AE33">
        <v>0</v>
      </c>
      <c r="AF33">
        <v>0</v>
      </c>
      <c r="AG33">
        <v>0</v>
      </c>
      <c r="AH33">
        <v>9.4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1</v>
      </c>
      <c r="AQ33">
        <v>0</v>
      </c>
      <c r="AR33">
        <v>0</v>
      </c>
      <c r="AS33" t="s">
        <v>3</v>
      </c>
      <c r="AT33">
        <v>19</v>
      </c>
      <c r="AU33" t="s">
        <v>19</v>
      </c>
      <c r="AV33">
        <v>1</v>
      </c>
      <c r="AW33">
        <v>2</v>
      </c>
      <c r="AX33">
        <v>34709636</v>
      </c>
      <c r="AY33">
        <v>1</v>
      </c>
      <c r="AZ33">
        <v>0</v>
      </c>
      <c r="BA33">
        <v>67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Y33*Source!I30</f>
        <v>0.45600000000000002</v>
      </c>
      <c r="CY33">
        <f>AD33</f>
        <v>9.4</v>
      </c>
      <c r="CZ33">
        <f>AH33</f>
        <v>9.4</v>
      </c>
      <c r="DA33">
        <f>AL33</f>
        <v>1</v>
      </c>
      <c r="DB33">
        <v>0</v>
      </c>
    </row>
    <row r="34" spans="1:106" x14ac:dyDescent="0.2">
      <c r="A34">
        <f>ROW(Source!A30)</f>
        <v>30</v>
      </c>
      <c r="B34">
        <v>34709515</v>
      </c>
      <c r="C34">
        <v>34709630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199</v>
      </c>
      <c r="J34" t="s">
        <v>3</v>
      </c>
      <c r="K34" t="s">
        <v>200</v>
      </c>
      <c r="L34">
        <v>1191</v>
      </c>
      <c r="N34">
        <v>1013</v>
      </c>
      <c r="O34" t="s">
        <v>198</v>
      </c>
      <c r="P34" t="s">
        <v>198</v>
      </c>
      <c r="Q34">
        <v>1</v>
      </c>
      <c r="W34">
        <v>0</v>
      </c>
      <c r="X34">
        <v>-1417349443</v>
      </c>
      <c r="Y34">
        <v>0.38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0.38</v>
      </c>
      <c r="AU34" t="s">
        <v>3</v>
      </c>
      <c r="AV34">
        <v>2</v>
      </c>
      <c r="AW34">
        <v>2</v>
      </c>
      <c r="AX34">
        <v>34709637</v>
      </c>
      <c r="AY34">
        <v>1</v>
      </c>
      <c r="AZ34">
        <v>2048</v>
      </c>
      <c r="BA34">
        <v>68</v>
      </c>
      <c r="BB34">
        <v>2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0.15200000000000002</v>
      </c>
      <c r="BI34">
        <v>1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Y34*Source!I30</f>
        <v>1.52E-2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ROW(Source!A30)</f>
        <v>30</v>
      </c>
      <c r="B35">
        <v>34709515</v>
      </c>
      <c r="C35">
        <v>34709630</v>
      </c>
      <c r="D35">
        <v>31526753</v>
      </c>
      <c r="E35">
        <v>1</v>
      </c>
      <c r="F35">
        <v>1</v>
      </c>
      <c r="G35">
        <v>1</v>
      </c>
      <c r="H35">
        <v>2</v>
      </c>
      <c r="I35" t="s">
        <v>201</v>
      </c>
      <c r="J35" t="s">
        <v>202</v>
      </c>
      <c r="K35" t="s">
        <v>203</v>
      </c>
      <c r="L35">
        <v>1368</v>
      </c>
      <c r="N35">
        <v>1011</v>
      </c>
      <c r="O35" t="s">
        <v>204</v>
      </c>
      <c r="P35" t="s">
        <v>204</v>
      </c>
      <c r="Q35">
        <v>1</v>
      </c>
      <c r="W35">
        <v>0</v>
      </c>
      <c r="X35">
        <v>-1718674368</v>
      </c>
      <c r="Y35">
        <v>0.11399999999999999</v>
      </c>
      <c r="AA35">
        <v>0</v>
      </c>
      <c r="AB35">
        <v>111.99</v>
      </c>
      <c r="AC35">
        <v>13.5</v>
      </c>
      <c r="AD35">
        <v>0</v>
      </c>
      <c r="AE35">
        <v>0</v>
      </c>
      <c r="AF35">
        <v>111.99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3</v>
      </c>
      <c r="AT35">
        <v>0.19</v>
      </c>
      <c r="AU35" t="s">
        <v>19</v>
      </c>
      <c r="AV35">
        <v>0</v>
      </c>
      <c r="AW35">
        <v>2</v>
      </c>
      <c r="AX35">
        <v>34709638</v>
      </c>
      <c r="AY35">
        <v>1</v>
      </c>
      <c r="AZ35">
        <v>0</v>
      </c>
      <c r="BA35">
        <v>69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Y35*Source!I30</f>
        <v>4.5599999999999998E-3</v>
      </c>
      <c r="CY35">
        <f>AB35</f>
        <v>111.99</v>
      </c>
      <c r="CZ35">
        <f>AF35</f>
        <v>111.99</v>
      </c>
      <c r="DA35">
        <f>AJ35</f>
        <v>1</v>
      </c>
      <c r="DB35">
        <v>0</v>
      </c>
    </row>
    <row r="36" spans="1:106" x14ac:dyDescent="0.2">
      <c r="A36">
        <f>ROW(Source!A30)</f>
        <v>30</v>
      </c>
      <c r="B36">
        <v>34709515</v>
      </c>
      <c r="C36">
        <v>34709630</v>
      </c>
      <c r="D36">
        <v>31528142</v>
      </c>
      <c r="E36">
        <v>1</v>
      </c>
      <c r="F36">
        <v>1</v>
      </c>
      <c r="G36">
        <v>1</v>
      </c>
      <c r="H36">
        <v>2</v>
      </c>
      <c r="I36" t="s">
        <v>205</v>
      </c>
      <c r="J36" t="s">
        <v>206</v>
      </c>
      <c r="K36" t="s">
        <v>207</v>
      </c>
      <c r="L36">
        <v>1368</v>
      </c>
      <c r="N36">
        <v>1011</v>
      </c>
      <c r="O36" t="s">
        <v>204</v>
      </c>
      <c r="P36" t="s">
        <v>204</v>
      </c>
      <c r="Q36">
        <v>1</v>
      </c>
      <c r="W36">
        <v>0</v>
      </c>
      <c r="X36">
        <v>1372534845</v>
      </c>
      <c r="Y36">
        <v>0.11399999999999999</v>
      </c>
      <c r="AA36">
        <v>0</v>
      </c>
      <c r="AB36">
        <v>65.709999999999994</v>
      </c>
      <c r="AC36">
        <v>11.6</v>
      </c>
      <c r="AD36">
        <v>0</v>
      </c>
      <c r="AE36">
        <v>0</v>
      </c>
      <c r="AF36">
        <v>65.709999999999994</v>
      </c>
      <c r="AG36">
        <v>11.6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3</v>
      </c>
      <c r="AT36">
        <v>0.19</v>
      </c>
      <c r="AU36" t="s">
        <v>19</v>
      </c>
      <c r="AV36">
        <v>0</v>
      </c>
      <c r="AW36">
        <v>2</v>
      </c>
      <c r="AX36">
        <v>34709639</v>
      </c>
      <c r="AY36">
        <v>1</v>
      </c>
      <c r="AZ36">
        <v>0</v>
      </c>
      <c r="BA36">
        <v>70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Y36*Source!I30</f>
        <v>4.5599999999999998E-3</v>
      </c>
      <c r="CY36">
        <f>AB36</f>
        <v>65.709999999999994</v>
      </c>
      <c r="CZ36">
        <f>AF36</f>
        <v>65.709999999999994</v>
      </c>
      <c r="DA36">
        <f>AJ36</f>
        <v>1</v>
      </c>
      <c r="DB36">
        <v>0</v>
      </c>
    </row>
    <row r="37" spans="1:106" x14ac:dyDescent="0.2">
      <c r="A37">
        <f>ROW(Source!A30)</f>
        <v>30</v>
      </c>
      <c r="B37">
        <v>34709515</v>
      </c>
      <c r="C37">
        <v>34709630</v>
      </c>
      <c r="D37">
        <v>31528446</v>
      </c>
      <c r="E37">
        <v>1</v>
      </c>
      <c r="F37">
        <v>1</v>
      </c>
      <c r="G37">
        <v>1</v>
      </c>
      <c r="H37">
        <v>2</v>
      </c>
      <c r="I37" t="s">
        <v>211</v>
      </c>
      <c r="J37" t="s">
        <v>212</v>
      </c>
      <c r="K37" t="s">
        <v>213</v>
      </c>
      <c r="L37">
        <v>1368</v>
      </c>
      <c r="N37">
        <v>1011</v>
      </c>
      <c r="O37" t="s">
        <v>204</v>
      </c>
      <c r="P37" t="s">
        <v>204</v>
      </c>
      <c r="Q37">
        <v>1</v>
      </c>
      <c r="W37">
        <v>0</v>
      </c>
      <c r="X37">
        <v>-353815937</v>
      </c>
      <c r="Y37">
        <v>2.016</v>
      </c>
      <c r="AA37">
        <v>0</v>
      </c>
      <c r="AB37">
        <v>8.1</v>
      </c>
      <c r="AC37">
        <v>0</v>
      </c>
      <c r="AD37">
        <v>0</v>
      </c>
      <c r="AE37">
        <v>0</v>
      </c>
      <c r="AF37">
        <v>8.1</v>
      </c>
      <c r="AG37">
        <v>0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3</v>
      </c>
      <c r="AT37">
        <v>3.36</v>
      </c>
      <c r="AU37" t="s">
        <v>19</v>
      </c>
      <c r="AV37">
        <v>0</v>
      </c>
      <c r="AW37">
        <v>2</v>
      </c>
      <c r="AX37">
        <v>34709640</v>
      </c>
      <c r="AY37">
        <v>1</v>
      </c>
      <c r="AZ37">
        <v>0</v>
      </c>
      <c r="BA37">
        <v>71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Y37*Source!I30</f>
        <v>8.0640000000000003E-2</v>
      </c>
      <c r="CY37">
        <f>AB37</f>
        <v>8.1</v>
      </c>
      <c r="CZ37">
        <f>AF37</f>
        <v>8.1</v>
      </c>
      <c r="DA37">
        <f>AJ37</f>
        <v>1</v>
      </c>
      <c r="DB37">
        <v>0</v>
      </c>
    </row>
    <row r="38" spans="1:106" x14ac:dyDescent="0.2">
      <c r="A38">
        <f>ROW(Source!A31)</f>
        <v>31</v>
      </c>
      <c r="B38">
        <v>34709516</v>
      </c>
      <c r="C38">
        <v>34709630</v>
      </c>
      <c r="D38">
        <v>31709494</v>
      </c>
      <c r="E38">
        <v>1</v>
      </c>
      <c r="F38">
        <v>1</v>
      </c>
      <c r="G38">
        <v>1</v>
      </c>
      <c r="H38">
        <v>1</v>
      </c>
      <c r="I38" t="s">
        <v>217</v>
      </c>
      <c r="J38" t="s">
        <v>3</v>
      </c>
      <c r="K38" t="s">
        <v>218</v>
      </c>
      <c r="L38">
        <v>1191</v>
      </c>
      <c r="N38">
        <v>1013</v>
      </c>
      <c r="O38" t="s">
        <v>198</v>
      </c>
      <c r="P38" t="s">
        <v>198</v>
      </c>
      <c r="Q38">
        <v>1</v>
      </c>
      <c r="W38">
        <v>0</v>
      </c>
      <c r="X38">
        <v>-1081351934</v>
      </c>
      <c r="Y38">
        <v>11.4</v>
      </c>
      <c r="AA38">
        <v>0</v>
      </c>
      <c r="AB38">
        <v>0</v>
      </c>
      <c r="AC38">
        <v>0</v>
      </c>
      <c r="AD38">
        <v>172.02</v>
      </c>
      <c r="AE38">
        <v>0</v>
      </c>
      <c r="AF38">
        <v>0</v>
      </c>
      <c r="AG38">
        <v>0</v>
      </c>
      <c r="AH38">
        <v>9.4</v>
      </c>
      <c r="AI38">
        <v>1</v>
      </c>
      <c r="AJ38">
        <v>1</v>
      </c>
      <c r="AK38">
        <v>1</v>
      </c>
      <c r="AL38">
        <v>18.3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3</v>
      </c>
      <c r="AT38">
        <v>19</v>
      </c>
      <c r="AU38" t="s">
        <v>19</v>
      </c>
      <c r="AV38">
        <v>1</v>
      </c>
      <c r="AW38">
        <v>2</v>
      </c>
      <c r="AX38">
        <v>34709636</v>
      </c>
      <c r="AY38">
        <v>1</v>
      </c>
      <c r="AZ38">
        <v>0</v>
      </c>
      <c r="BA38">
        <v>76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Y38*Source!I31</f>
        <v>0.45600000000000002</v>
      </c>
      <c r="CY38">
        <f>AD38</f>
        <v>172.02</v>
      </c>
      <c r="CZ38">
        <f>AH38</f>
        <v>9.4</v>
      </c>
      <c r="DA38">
        <f>AL38</f>
        <v>18.3</v>
      </c>
      <c r="DB38">
        <v>0</v>
      </c>
    </row>
    <row r="39" spans="1:106" x14ac:dyDescent="0.2">
      <c r="A39">
        <f>ROW(Source!A31)</f>
        <v>31</v>
      </c>
      <c r="B39">
        <v>34709516</v>
      </c>
      <c r="C39">
        <v>34709630</v>
      </c>
      <c r="D39">
        <v>31709492</v>
      </c>
      <c r="E39">
        <v>1</v>
      </c>
      <c r="F39">
        <v>1</v>
      </c>
      <c r="G39">
        <v>1</v>
      </c>
      <c r="H39">
        <v>1</v>
      </c>
      <c r="I39" t="s">
        <v>199</v>
      </c>
      <c r="J39" t="s">
        <v>3</v>
      </c>
      <c r="K39" t="s">
        <v>200</v>
      </c>
      <c r="L39">
        <v>1191</v>
      </c>
      <c r="N39">
        <v>1013</v>
      </c>
      <c r="O39" t="s">
        <v>198</v>
      </c>
      <c r="P39" t="s">
        <v>198</v>
      </c>
      <c r="Q39">
        <v>1</v>
      </c>
      <c r="W39">
        <v>0</v>
      </c>
      <c r="X39">
        <v>-1417349443</v>
      </c>
      <c r="Y39">
        <v>0.38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1</v>
      </c>
      <c r="AJ39">
        <v>1</v>
      </c>
      <c r="AK39">
        <v>18.3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0.38</v>
      </c>
      <c r="AU39" t="s">
        <v>3</v>
      </c>
      <c r="AV39">
        <v>2</v>
      </c>
      <c r="AW39">
        <v>2</v>
      </c>
      <c r="AX39">
        <v>34709637</v>
      </c>
      <c r="AY39">
        <v>1</v>
      </c>
      <c r="AZ39">
        <v>2048</v>
      </c>
      <c r="BA39">
        <v>77</v>
      </c>
      <c r="BB39">
        <v>2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0.15200000000000002</v>
      </c>
      <c r="BI39">
        <v>1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Y39*Source!I31</f>
        <v>1.52E-2</v>
      </c>
      <c r="CY39">
        <f>AD39</f>
        <v>0</v>
      </c>
      <c r="CZ39">
        <f>AH39</f>
        <v>0</v>
      </c>
      <c r="DA39">
        <f>AL39</f>
        <v>1</v>
      </c>
      <c r="DB39">
        <v>0</v>
      </c>
    </row>
    <row r="40" spans="1:106" x14ac:dyDescent="0.2">
      <c r="A40">
        <f>ROW(Source!A31)</f>
        <v>31</v>
      </c>
      <c r="B40">
        <v>34709516</v>
      </c>
      <c r="C40">
        <v>34709630</v>
      </c>
      <c r="D40">
        <v>31526753</v>
      </c>
      <c r="E40">
        <v>1</v>
      </c>
      <c r="F40">
        <v>1</v>
      </c>
      <c r="G40">
        <v>1</v>
      </c>
      <c r="H40">
        <v>2</v>
      </c>
      <c r="I40" t="s">
        <v>201</v>
      </c>
      <c r="J40" t="s">
        <v>202</v>
      </c>
      <c r="K40" t="s">
        <v>203</v>
      </c>
      <c r="L40">
        <v>1368</v>
      </c>
      <c r="N40">
        <v>1011</v>
      </c>
      <c r="O40" t="s">
        <v>204</v>
      </c>
      <c r="P40" t="s">
        <v>204</v>
      </c>
      <c r="Q40">
        <v>1</v>
      </c>
      <c r="W40">
        <v>0</v>
      </c>
      <c r="X40">
        <v>-1718674368</v>
      </c>
      <c r="Y40">
        <v>0.11399999999999999</v>
      </c>
      <c r="AA40">
        <v>0</v>
      </c>
      <c r="AB40">
        <v>1399.88</v>
      </c>
      <c r="AC40">
        <v>247.05</v>
      </c>
      <c r="AD40">
        <v>0</v>
      </c>
      <c r="AE40">
        <v>0</v>
      </c>
      <c r="AF40">
        <v>111.99</v>
      </c>
      <c r="AG40">
        <v>13.5</v>
      </c>
      <c r="AH40">
        <v>0</v>
      </c>
      <c r="AI40">
        <v>1</v>
      </c>
      <c r="AJ40">
        <v>12.5</v>
      </c>
      <c r="AK40">
        <v>18.3</v>
      </c>
      <c r="AL40">
        <v>1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3</v>
      </c>
      <c r="AT40">
        <v>0.19</v>
      </c>
      <c r="AU40" t="s">
        <v>19</v>
      </c>
      <c r="AV40">
        <v>0</v>
      </c>
      <c r="AW40">
        <v>2</v>
      </c>
      <c r="AX40">
        <v>34709638</v>
      </c>
      <c r="AY40">
        <v>1</v>
      </c>
      <c r="AZ40">
        <v>0</v>
      </c>
      <c r="BA40">
        <v>78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Y40*Source!I31</f>
        <v>4.5599999999999998E-3</v>
      </c>
      <c r="CY40">
        <f>AB40</f>
        <v>1399.88</v>
      </c>
      <c r="CZ40">
        <f>AF40</f>
        <v>111.99</v>
      </c>
      <c r="DA40">
        <f>AJ40</f>
        <v>12.5</v>
      </c>
      <c r="DB40">
        <v>0</v>
      </c>
    </row>
    <row r="41" spans="1:106" x14ac:dyDescent="0.2">
      <c r="A41">
        <f>ROW(Source!A31)</f>
        <v>31</v>
      </c>
      <c r="B41">
        <v>34709516</v>
      </c>
      <c r="C41">
        <v>34709630</v>
      </c>
      <c r="D41">
        <v>31528142</v>
      </c>
      <c r="E41">
        <v>1</v>
      </c>
      <c r="F41">
        <v>1</v>
      </c>
      <c r="G41">
        <v>1</v>
      </c>
      <c r="H41">
        <v>2</v>
      </c>
      <c r="I41" t="s">
        <v>205</v>
      </c>
      <c r="J41" t="s">
        <v>206</v>
      </c>
      <c r="K41" t="s">
        <v>207</v>
      </c>
      <c r="L41">
        <v>1368</v>
      </c>
      <c r="N41">
        <v>1011</v>
      </c>
      <c r="O41" t="s">
        <v>204</v>
      </c>
      <c r="P41" t="s">
        <v>204</v>
      </c>
      <c r="Q41">
        <v>1</v>
      </c>
      <c r="W41">
        <v>0</v>
      </c>
      <c r="X41">
        <v>1372534845</v>
      </c>
      <c r="Y41">
        <v>0.11399999999999999</v>
      </c>
      <c r="AA41">
        <v>0</v>
      </c>
      <c r="AB41">
        <v>821.38</v>
      </c>
      <c r="AC41">
        <v>212.28</v>
      </c>
      <c r="AD41">
        <v>0</v>
      </c>
      <c r="AE41">
        <v>0</v>
      </c>
      <c r="AF41">
        <v>65.709999999999994</v>
      </c>
      <c r="AG41">
        <v>11.6</v>
      </c>
      <c r="AH41">
        <v>0</v>
      </c>
      <c r="AI41">
        <v>1</v>
      </c>
      <c r="AJ41">
        <v>12.5</v>
      </c>
      <c r="AK41">
        <v>18.3</v>
      </c>
      <c r="AL41">
        <v>1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3</v>
      </c>
      <c r="AT41">
        <v>0.19</v>
      </c>
      <c r="AU41" t="s">
        <v>19</v>
      </c>
      <c r="AV41">
        <v>0</v>
      </c>
      <c r="AW41">
        <v>2</v>
      </c>
      <c r="AX41">
        <v>34709639</v>
      </c>
      <c r="AY41">
        <v>1</v>
      </c>
      <c r="AZ41">
        <v>0</v>
      </c>
      <c r="BA41">
        <v>79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Y41*Source!I31</f>
        <v>4.5599999999999998E-3</v>
      </c>
      <c r="CY41">
        <f>AB41</f>
        <v>821.38</v>
      </c>
      <c r="CZ41">
        <f>AF41</f>
        <v>65.709999999999994</v>
      </c>
      <c r="DA41">
        <f>AJ41</f>
        <v>12.5</v>
      </c>
      <c r="DB41">
        <v>0</v>
      </c>
    </row>
    <row r="42" spans="1:106" x14ac:dyDescent="0.2">
      <c r="A42">
        <f>ROW(Source!A31)</f>
        <v>31</v>
      </c>
      <c r="B42">
        <v>34709516</v>
      </c>
      <c r="C42">
        <v>34709630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211</v>
      </c>
      <c r="J42" t="s">
        <v>212</v>
      </c>
      <c r="K42" t="s">
        <v>213</v>
      </c>
      <c r="L42">
        <v>1368</v>
      </c>
      <c r="N42">
        <v>1011</v>
      </c>
      <c r="O42" t="s">
        <v>204</v>
      </c>
      <c r="P42" t="s">
        <v>204</v>
      </c>
      <c r="Q42">
        <v>1</v>
      </c>
      <c r="W42">
        <v>0</v>
      </c>
      <c r="X42">
        <v>-353815937</v>
      </c>
      <c r="Y42">
        <v>2.016</v>
      </c>
      <c r="AA42">
        <v>0</v>
      </c>
      <c r="AB42">
        <v>101.25</v>
      </c>
      <c r="AC42">
        <v>0</v>
      </c>
      <c r="AD42">
        <v>0</v>
      </c>
      <c r="AE42">
        <v>0</v>
      </c>
      <c r="AF42">
        <v>8.1</v>
      </c>
      <c r="AG42">
        <v>0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3</v>
      </c>
      <c r="AT42">
        <v>3.36</v>
      </c>
      <c r="AU42" t="s">
        <v>19</v>
      </c>
      <c r="AV42">
        <v>0</v>
      </c>
      <c r="AW42">
        <v>2</v>
      </c>
      <c r="AX42">
        <v>34709640</v>
      </c>
      <c r="AY42">
        <v>1</v>
      </c>
      <c r="AZ42">
        <v>0</v>
      </c>
      <c r="BA42">
        <v>80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Y42*Source!I31</f>
        <v>8.0640000000000003E-2</v>
      </c>
      <c r="CY42">
        <f>AB42</f>
        <v>101.25</v>
      </c>
      <c r="CZ42">
        <f>AF42</f>
        <v>8.1</v>
      </c>
      <c r="DA42">
        <f>AJ42</f>
        <v>12.5</v>
      </c>
      <c r="DB42">
        <v>0</v>
      </c>
    </row>
    <row r="43" spans="1:106" x14ac:dyDescent="0.2">
      <c r="A43">
        <f>ROW(Source!A32)</f>
        <v>32</v>
      </c>
      <c r="B43">
        <v>34709515</v>
      </c>
      <c r="C43">
        <v>34709645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196</v>
      </c>
      <c r="J43" t="s">
        <v>3</v>
      </c>
      <c r="K43" t="s">
        <v>197</v>
      </c>
      <c r="L43">
        <v>1191</v>
      </c>
      <c r="N43">
        <v>1013</v>
      </c>
      <c r="O43" t="s">
        <v>198</v>
      </c>
      <c r="P43" t="s">
        <v>198</v>
      </c>
      <c r="Q43">
        <v>1</v>
      </c>
      <c r="W43">
        <v>0</v>
      </c>
      <c r="X43">
        <v>1069510174</v>
      </c>
      <c r="Y43">
        <v>23.5</v>
      </c>
      <c r="AA43">
        <v>0</v>
      </c>
      <c r="AB43">
        <v>0</v>
      </c>
      <c r="AC43">
        <v>0</v>
      </c>
      <c r="AD43">
        <v>9.6199999999999992</v>
      </c>
      <c r="AE43">
        <v>0</v>
      </c>
      <c r="AF43">
        <v>0</v>
      </c>
      <c r="AG43">
        <v>0</v>
      </c>
      <c r="AH43">
        <v>9.6199999999999992</v>
      </c>
      <c r="AI43">
        <v>1</v>
      </c>
      <c r="AJ43">
        <v>1</v>
      </c>
      <c r="AK43">
        <v>1</v>
      </c>
      <c r="AL43">
        <v>1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3</v>
      </c>
      <c r="AT43">
        <v>23.5</v>
      </c>
      <c r="AU43" t="s">
        <v>3</v>
      </c>
      <c r="AV43">
        <v>1</v>
      </c>
      <c r="AW43">
        <v>2</v>
      </c>
      <c r="AX43">
        <v>34709650</v>
      </c>
      <c r="AY43">
        <v>1</v>
      </c>
      <c r="AZ43">
        <v>0</v>
      </c>
      <c r="BA43">
        <v>85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Y43*Source!I32</f>
        <v>23.5</v>
      </c>
      <c r="CY43">
        <f>AD43</f>
        <v>9.6199999999999992</v>
      </c>
      <c r="CZ43">
        <f>AH43</f>
        <v>9.6199999999999992</v>
      </c>
      <c r="DA43">
        <f>AL43</f>
        <v>1</v>
      </c>
      <c r="DB43">
        <v>0</v>
      </c>
    </row>
    <row r="44" spans="1:106" x14ac:dyDescent="0.2">
      <c r="A44">
        <f>ROW(Source!A32)</f>
        <v>32</v>
      </c>
      <c r="B44">
        <v>34709515</v>
      </c>
      <c r="C44">
        <v>34709645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199</v>
      </c>
      <c r="J44" t="s">
        <v>3</v>
      </c>
      <c r="K44" t="s">
        <v>200</v>
      </c>
      <c r="L44">
        <v>1191</v>
      </c>
      <c r="N44">
        <v>1013</v>
      </c>
      <c r="O44" t="s">
        <v>198</v>
      </c>
      <c r="P44" t="s">
        <v>198</v>
      </c>
      <c r="Q44">
        <v>1</v>
      </c>
      <c r="W44">
        <v>0</v>
      </c>
      <c r="X44">
        <v>-1417349443</v>
      </c>
      <c r="Y44">
        <v>0.88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1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0.88</v>
      </c>
      <c r="AU44" t="s">
        <v>3</v>
      </c>
      <c r="AV44">
        <v>2</v>
      </c>
      <c r="AW44">
        <v>2</v>
      </c>
      <c r="AX44">
        <v>34709651</v>
      </c>
      <c r="AY44">
        <v>1</v>
      </c>
      <c r="AZ44">
        <v>0</v>
      </c>
      <c r="BA44">
        <v>86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Y44*Source!I32</f>
        <v>0.88</v>
      </c>
      <c r="CY44">
        <f>AD44</f>
        <v>0</v>
      </c>
      <c r="CZ44">
        <f>AH44</f>
        <v>0</v>
      </c>
      <c r="DA44">
        <f>AL44</f>
        <v>1</v>
      </c>
      <c r="DB44">
        <v>0</v>
      </c>
    </row>
    <row r="45" spans="1:106" x14ac:dyDescent="0.2">
      <c r="A45">
        <f>ROW(Source!A32)</f>
        <v>32</v>
      </c>
      <c r="B45">
        <v>34709515</v>
      </c>
      <c r="C45">
        <v>34709645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201</v>
      </c>
      <c r="J45" t="s">
        <v>202</v>
      </c>
      <c r="K45" t="s">
        <v>203</v>
      </c>
      <c r="L45">
        <v>1368</v>
      </c>
      <c r="N45">
        <v>1011</v>
      </c>
      <c r="O45" t="s">
        <v>204</v>
      </c>
      <c r="P45" t="s">
        <v>204</v>
      </c>
      <c r="Q45">
        <v>1</v>
      </c>
      <c r="W45">
        <v>0</v>
      </c>
      <c r="X45">
        <v>-1718674368</v>
      </c>
      <c r="Y45">
        <v>0.44</v>
      </c>
      <c r="AA45">
        <v>0</v>
      </c>
      <c r="AB45">
        <v>111.99</v>
      </c>
      <c r="AC45">
        <v>13.5</v>
      </c>
      <c r="AD45">
        <v>0</v>
      </c>
      <c r="AE45">
        <v>0</v>
      </c>
      <c r="AF45">
        <v>111.99</v>
      </c>
      <c r="AG45">
        <v>13.5</v>
      </c>
      <c r="AH45">
        <v>0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3</v>
      </c>
      <c r="AT45">
        <v>0.44</v>
      </c>
      <c r="AU45" t="s">
        <v>3</v>
      </c>
      <c r="AV45">
        <v>0</v>
      </c>
      <c r="AW45">
        <v>2</v>
      </c>
      <c r="AX45">
        <v>34709652</v>
      </c>
      <c r="AY45">
        <v>1</v>
      </c>
      <c r="AZ45">
        <v>0</v>
      </c>
      <c r="BA45">
        <v>87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Y45*Source!I32</f>
        <v>0.44</v>
      </c>
      <c r="CY45">
        <f>AB45</f>
        <v>111.99</v>
      </c>
      <c r="CZ45">
        <f>AF45</f>
        <v>111.99</v>
      </c>
      <c r="DA45">
        <f>AJ45</f>
        <v>1</v>
      </c>
      <c r="DB45">
        <v>0</v>
      </c>
    </row>
    <row r="46" spans="1:106" x14ac:dyDescent="0.2">
      <c r="A46">
        <f>ROW(Source!A32)</f>
        <v>32</v>
      </c>
      <c r="B46">
        <v>34709515</v>
      </c>
      <c r="C46">
        <v>34709645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205</v>
      </c>
      <c r="J46" t="s">
        <v>206</v>
      </c>
      <c r="K46" t="s">
        <v>207</v>
      </c>
      <c r="L46">
        <v>1368</v>
      </c>
      <c r="N46">
        <v>1011</v>
      </c>
      <c r="O46" t="s">
        <v>204</v>
      </c>
      <c r="P46" t="s">
        <v>204</v>
      </c>
      <c r="Q46">
        <v>1</v>
      </c>
      <c r="W46">
        <v>0</v>
      </c>
      <c r="X46">
        <v>1372534845</v>
      </c>
      <c r="Y46">
        <v>0.44</v>
      </c>
      <c r="AA46">
        <v>0</v>
      </c>
      <c r="AB46">
        <v>65.709999999999994</v>
      </c>
      <c r="AC46">
        <v>11.6</v>
      </c>
      <c r="AD46">
        <v>0</v>
      </c>
      <c r="AE46">
        <v>0</v>
      </c>
      <c r="AF46">
        <v>65.709999999999994</v>
      </c>
      <c r="AG46">
        <v>11.6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3</v>
      </c>
      <c r="AT46">
        <v>0.44</v>
      </c>
      <c r="AU46" t="s">
        <v>3</v>
      </c>
      <c r="AV46">
        <v>0</v>
      </c>
      <c r="AW46">
        <v>2</v>
      </c>
      <c r="AX46">
        <v>34709653</v>
      </c>
      <c r="AY46">
        <v>1</v>
      </c>
      <c r="AZ46">
        <v>0</v>
      </c>
      <c r="BA46">
        <v>88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Y46*Source!I32</f>
        <v>0.44</v>
      </c>
      <c r="CY46">
        <f>AB46</f>
        <v>65.709999999999994</v>
      </c>
      <c r="CZ46">
        <f>AF46</f>
        <v>65.709999999999994</v>
      </c>
      <c r="DA46">
        <f>AJ46</f>
        <v>1</v>
      </c>
      <c r="DB46">
        <v>0</v>
      </c>
    </row>
    <row r="47" spans="1:106" x14ac:dyDescent="0.2">
      <c r="A47">
        <f>ROW(Source!A33)</f>
        <v>33</v>
      </c>
      <c r="B47">
        <v>34709516</v>
      </c>
      <c r="C47">
        <v>34709645</v>
      </c>
      <c r="D47">
        <v>31715651</v>
      </c>
      <c r="E47">
        <v>1</v>
      </c>
      <c r="F47">
        <v>1</v>
      </c>
      <c r="G47">
        <v>1</v>
      </c>
      <c r="H47">
        <v>1</v>
      </c>
      <c r="I47" t="s">
        <v>196</v>
      </c>
      <c r="J47" t="s">
        <v>3</v>
      </c>
      <c r="K47" t="s">
        <v>197</v>
      </c>
      <c r="L47">
        <v>1191</v>
      </c>
      <c r="N47">
        <v>1013</v>
      </c>
      <c r="O47" t="s">
        <v>198</v>
      </c>
      <c r="P47" t="s">
        <v>198</v>
      </c>
      <c r="Q47">
        <v>1</v>
      </c>
      <c r="W47">
        <v>0</v>
      </c>
      <c r="X47">
        <v>1069510174</v>
      </c>
      <c r="Y47">
        <v>23.5</v>
      </c>
      <c r="AA47">
        <v>0</v>
      </c>
      <c r="AB47">
        <v>0</v>
      </c>
      <c r="AC47">
        <v>0</v>
      </c>
      <c r="AD47">
        <v>176.05</v>
      </c>
      <c r="AE47">
        <v>0</v>
      </c>
      <c r="AF47">
        <v>0</v>
      </c>
      <c r="AG47">
        <v>0</v>
      </c>
      <c r="AH47">
        <v>9.6199999999999992</v>
      </c>
      <c r="AI47">
        <v>1</v>
      </c>
      <c r="AJ47">
        <v>1</v>
      </c>
      <c r="AK47">
        <v>1</v>
      </c>
      <c r="AL47">
        <v>18.3</v>
      </c>
      <c r="AN47">
        <v>0</v>
      </c>
      <c r="AO47">
        <v>1</v>
      </c>
      <c r="AP47">
        <v>1</v>
      </c>
      <c r="AQ47">
        <v>0</v>
      </c>
      <c r="AR47">
        <v>0</v>
      </c>
      <c r="AS47" t="s">
        <v>3</v>
      </c>
      <c r="AT47">
        <v>23.5</v>
      </c>
      <c r="AU47" t="s">
        <v>3</v>
      </c>
      <c r="AV47">
        <v>1</v>
      </c>
      <c r="AW47">
        <v>2</v>
      </c>
      <c r="AX47">
        <v>34709650</v>
      </c>
      <c r="AY47">
        <v>1</v>
      </c>
      <c r="AZ47">
        <v>0</v>
      </c>
      <c r="BA47">
        <v>93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Y47*Source!I33</f>
        <v>23.5</v>
      </c>
      <c r="CY47">
        <f>AD47</f>
        <v>176.05</v>
      </c>
      <c r="CZ47">
        <f>AH47</f>
        <v>9.6199999999999992</v>
      </c>
      <c r="DA47">
        <f>AL47</f>
        <v>18.3</v>
      </c>
      <c r="DB47">
        <v>0</v>
      </c>
    </row>
    <row r="48" spans="1:106" x14ac:dyDescent="0.2">
      <c r="A48">
        <f>ROW(Source!A33)</f>
        <v>33</v>
      </c>
      <c r="B48">
        <v>34709516</v>
      </c>
      <c r="C48">
        <v>34709645</v>
      </c>
      <c r="D48">
        <v>31709492</v>
      </c>
      <c r="E48">
        <v>1</v>
      </c>
      <c r="F48">
        <v>1</v>
      </c>
      <c r="G48">
        <v>1</v>
      </c>
      <c r="H48">
        <v>1</v>
      </c>
      <c r="I48" t="s">
        <v>199</v>
      </c>
      <c r="J48" t="s">
        <v>3</v>
      </c>
      <c r="K48" t="s">
        <v>200</v>
      </c>
      <c r="L48">
        <v>1191</v>
      </c>
      <c r="N48">
        <v>1013</v>
      </c>
      <c r="O48" t="s">
        <v>198</v>
      </c>
      <c r="P48" t="s">
        <v>198</v>
      </c>
      <c r="Q48">
        <v>1</v>
      </c>
      <c r="W48">
        <v>0</v>
      </c>
      <c r="X48">
        <v>-1417349443</v>
      </c>
      <c r="Y48">
        <v>0.88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18.3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0.88</v>
      </c>
      <c r="AU48" t="s">
        <v>3</v>
      </c>
      <c r="AV48">
        <v>2</v>
      </c>
      <c r="AW48">
        <v>2</v>
      </c>
      <c r="AX48">
        <v>34709651</v>
      </c>
      <c r="AY48">
        <v>1</v>
      </c>
      <c r="AZ48">
        <v>0</v>
      </c>
      <c r="BA48">
        <v>94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Y48*Source!I33</f>
        <v>0.88</v>
      </c>
      <c r="CY48">
        <f>AD48</f>
        <v>0</v>
      </c>
      <c r="CZ48">
        <f>AH48</f>
        <v>0</v>
      </c>
      <c r="DA48">
        <f>AL48</f>
        <v>1</v>
      </c>
      <c r="DB48">
        <v>0</v>
      </c>
    </row>
    <row r="49" spans="1:106" x14ac:dyDescent="0.2">
      <c r="A49">
        <f>ROW(Source!A33)</f>
        <v>33</v>
      </c>
      <c r="B49">
        <v>34709516</v>
      </c>
      <c r="C49">
        <v>34709645</v>
      </c>
      <c r="D49">
        <v>31526753</v>
      </c>
      <c r="E49">
        <v>1</v>
      </c>
      <c r="F49">
        <v>1</v>
      </c>
      <c r="G49">
        <v>1</v>
      </c>
      <c r="H49">
        <v>2</v>
      </c>
      <c r="I49" t="s">
        <v>201</v>
      </c>
      <c r="J49" t="s">
        <v>202</v>
      </c>
      <c r="K49" t="s">
        <v>203</v>
      </c>
      <c r="L49">
        <v>1368</v>
      </c>
      <c r="N49">
        <v>1011</v>
      </c>
      <c r="O49" t="s">
        <v>204</v>
      </c>
      <c r="P49" t="s">
        <v>204</v>
      </c>
      <c r="Q49">
        <v>1</v>
      </c>
      <c r="W49">
        <v>0</v>
      </c>
      <c r="X49">
        <v>-1718674368</v>
      </c>
      <c r="Y49">
        <v>0.44</v>
      </c>
      <c r="AA49">
        <v>0</v>
      </c>
      <c r="AB49">
        <v>1399.88</v>
      </c>
      <c r="AC49">
        <v>247.05</v>
      </c>
      <c r="AD49">
        <v>0</v>
      </c>
      <c r="AE49">
        <v>0</v>
      </c>
      <c r="AF49">
        <v>111.99</v>
      </c>
      <c r="AG49">
        <v>13.5</v>
      </c>
      <c r="AH49">
        <v>0</v>
      </c>
      <c r="AI49">
        <v>1</v>
      </c>
      <c r="AJ49">
        <v>12.5</v>
      </c>
      <c r="AK49">
        <v>18.3</v>
      </c>
      <c r="AL49">
        <v>1</v>
      </c>
      <c r="AN49">
        <v>0</v>
      </c>
      <c r="AO49">
        <v>1</v>
      </c>
      <c r="AP49">
        <v>1</v>
      </c>
      <c r="AQ49">
        <v>0</v>
      </c>
      <c r="AR49">
        <v>0</v>
      </c>
      <c r="AS49" t="s">
        <v>3</v>
      </c>
      <c r="AT49">
        <v>0.44</v>
      </c>
      <c r="AU49" t="s">
        <v>3</v>
      </c>
      <c r="AV49">
        <v>0</v>
      </c>
      <c r="AW49">
        <v>2</v>
      </c>
      <c r="AX49">
        <v>34709652</v>
      </c>
      <c r="AY49">
        <v>1</v>
      </c>
      <c r="AZ49">
        <v>0</v>
      </c>
      <c r="BA49">
        <v>95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Y49*Source!I33</f>
        <v>0.44</v>
      </c>
      <c r="CY49">
        <f>AB49</f>
        <v>1399.88</v>
      </c>
      <c r="CZ49">
        <f>AF49</f>
        <v>111.99</v>
      </c>
      <c r="DA49">
        <f>AJ49</f>
        <v>12.5</v>
      </c>
      <c r="DB49">
        <v>0</v>
      </c>
    </row>
    <row r="50" spans="1:106" x14ac:dyDescent="0.2">
      <c r="A50">
        <f>ROW(Source!A33)</f>
        <v>33</v>
      </c>
      <c r="B50">
        <v>34709516</v>
      </c>
      <c r="C50">
        <v>34709645</v>
      </c>
      <c r="D50">
        <v>31528142</v>
      </c>
      <c r="E50">
        <v>1</v>
      </c>
      <c r="F50">
        <v>1</v>
      </c>
      <c r="G50">
        <v>1</v>
      </c>
      <c r="H50">
        <v>2</v>
      </c>
      <c r="I50" t="s">
        <v>205</v>
      </c>
      <c r="J50" t="s">
        <v>206</v>
      </c>
      <c r="K50" t="s">
        <v>207</v>
      </c>
      <c r="L50">
        <v>1368</v>
      </c>
      <c r="N50">
        <v>1011</v>
      </c>
      <c r="O50" t="s">
        <v>204</v>
      </c>
      <c r="P50" t="s">
        <v>204</v>
      </c>
      <c r="Q50">
        <v>1</v>
      </c>
      <c r="W50">
        <v>0</v>
      </c>
      <c r="X50">
        <v>1372534845</v>
      </c>
      <c r="Y50">
        <v>0.44</v>
      </c>
      <c r="AA50">
        <v>0</v>
      </c>
      <c r="AB50">
        <v>821.38</v>
      </c>
      <c r="AC50">
        <v>212.28</v>
      </c>
      <c r="AD50">
        <v>0</v>
      </c>
      <c r="AE50">
        <v>0</v>
      </c>
      <c r="AF50">
        <v>65.709999999999994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1</v>
      </c>
      <c r="AQ50">
        <v>0</v>
      </c>
      <c r="AR50">
        <v>0</v>
      </c>
      <c r="AS50" t="s">
        <v>3</v>
      </c>
      <c r="AT50">
        <v>0.44</v>
      </c>
      <c r="AU50" t="s">
        <v>3</v>
      </c>
      <c r="AV50">
        <v>0</v>
      </c>
      <c r="AW50">
        <v>2</v>
      </c>
      <c r="AX50">
        <v>34709653</v>
      </c>
      <c r="AY50">
        <v>1</v>
      </c>
      <c r="AZ50">
        <v>0</v>
      </c>
      <c r="BA50">
        <v>96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Y50*Source!I33</f>
        <v>0.44</v>
      </c>
      <c r="CY50">
        <f>AB50</f>
        <v>821.38</v>
      </c>
      <c r="CZ50">
        <f>AF50</f>
        <v>65.709999999999994</v>
      </c>
      <c r="DA50">
        <f>AJ50</f>
        <v>12.5</v>
      </c>
      <c r="DB50">
        <v>0</v>
      </c>
    </row>
    <row r="51" spans="1:106" x14ac:dyDescent="0.2">
      <c r="A51">
        <f>ROW(Source!A34)</f>
        <v>34</v>
      </c>
      <c r="B51">
        <v>34709515</v>
      </c>
      <c r="C51">
        <v>34709658</v>
      </c>
      <c r="D51">
        <v>31715651</v>
      </c>
      <c r="E51">
        <v>1</v>
      </c>
      <c r="F51">
        <v>1</v>
      </c>
      <c r="G51">
        <v>1</v>
      </c>
      <c r="H51">
        <v>1</v>
      </c>
      <c r="I51" t="s">
        <v>196</v>
      </c>
      <c r="J51" t="s">
        <v>3</v>
      </c>
      <c r="K51" t="s">
        <v>197</v>
      </c>
      <c r="L51">
        <v>1191</v>
      </c>
      <c r="N51">
        <v>1013</v>
      </c>
      <c r="O51" t="s">
        <v>198</v>
      </c>
      <c r="P51" t="s">
        <v>198</v>
      </c>
      <c r="Q51">
        <v>1</v>
      </c>
      <c r="W51">
        <v>0</v>
      </c>
      <c r="X51">
        <v>1069510174</v>
      </c>
      <c r="Y51">
        <v>2.2999999999999998</v>
      </c>
      <c r="AA51">
        <v>0</v>
      </c>
      <c r="AB51">
        <v>0</v>
      </c>
      <c r="AC51">
        <v>0</v>
      </c>
      <c r="AD51">
        <v>9.6199999999999992</v>
      </c>
      <c r="AE51">
        <v>0</v>
      </c>
      <c r="AF51">
        <v>0</v>
      </c>
      <c r="AG51">
        <v>0</v>
      </c>
      <c r="AH51">
        <v>9.6199999999999992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2.2999999999999998</v>
      </c>
      <c r="AU51" t="s">
        <v>3</v>
      </c>
      <c r="AV51">
        <v>1</v>
      </c>
      <c r="AW51">
        <v>2</v>
      </c>
      <c r="AX51">
        <v>34709665</v>
      </c>
      <c r="AY51">
        <v>1</v>
      </c>
      <c r="AZ51">
        <v>0</v>
      </c>
      <c r="BA51">
        <v>101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Y51*Source!I34</f>
        <v>13.799999999999999</v>
      </c>
      <c r="CY51">
        <f>AD51</f>
        <v>9.6199999999999992</v>
      </c>
      <c r="CZ51">
        <f>AH51</f>
        <v>9.6199999999999992</v>
      </c>
      <c r="DA51">
        <f>AL51</f>
        <v>1</v>
      </c>
      <c r="DB51">
        <v>0</v>
      </c>
    </row>
    <row r="52" spans="1:106" x14ac:dyDescent="0.2">
      <c r="A52">
        <f>ROW(Source!A34)</f>
        <v>34</v>
      </c>
      <c r="B52">
        <v>34709515</v>
      </c>
      <c r="C52">
        <v>34709658</v>
      </c>
      <c r="D52">
        <v>31709492</v>
      </c>
      <c r="E52">
        <v>1</v>
      </c>
      <c r="F52">
        <v>1</v>
      </c>
      <c r="G52">
        <v>1</v>
      </c>
      <c r="H52">
        <v>1</v>
      </c>
      <c r="I52" t="s">
        <v>199</v>
      </c>
      <c r="J52" t="s">
        <v>3</v>
      </c>
      <c r="K52" t="s">
        <v>200</v>
      </c>
      <c r="L52">
        <v>1191</v>
      </c>
      <c r="N52">
        <v>1013</v>
      </c>
      <c r="O52" t="s">
        <v>198</v>
      </c>
      <c r="P52" t="s">
        <v>198</v>
      </c>
      <c r="Q52">
        <v>1</v>
      </c>
      <c r="W52">
        <v>0</v>
      </c>
      <c r="X52">
        <v>-1417349443</v>
      </c>
      <c r="Y52">
        <v>0.47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0.47</v>
      </c>
      <c r="AU52" t="s">
        <v>3</v>
      </c>
      <c r="AV52">
        <v>2</v>
      </c>
      <c r="AW52">
        <v>2</v>
      </c>
      <c r="AX52">
        <v>34709666</v>
      </c>
      <c r="AY52">
        <v>1</v>
      </c>
      <c r="AZ52">
        <v>0</v>
      </c>
      <c r="BA52">
        <v>102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Y52*Source!I34</f>
        <v>2.82</v>
      </c>
      <c r="CY52">
        <f>AD52</f>
        <v>0</v>
      </c>
      <c r="CZ52">
        <f>AH52</f>
        <v>0</v>
      </c>
      <c r="DA52">
        <f>AL52</f>
        <v>1</v>
      </c>
      <c r="DB52">
        <v>0</v>
      </c>
    </row>
    <row r="53" spans="1:106" x14ac:dyDescent="0.2">
      <c r="A53">
        <f>ROW(Source!A34)</f>
        <v>34</v>
      </c>
      <c r="B53">
        <v>34709515</v>
      </c>
      <c r="C53">
        <v>34709658</v>
      </c>
      <c r="D53">
        <v>31526753</v>
      </c>
      <c r="E53">
        <v>1</v>
      </c>
      <c r="F53">
        <v>1</v>
      </c>
      <c r="G53">
        <v>1</v>
      </c>
      <c r="H53">
        <v>2</v>
      </c>
      <c r="I53" t="s">
        <v>201</v>
      </c>
      <c r="J53" t="s">
        <v>202</v>
      </c>
      <c r="K53" t="s">
        <v>203</v>
      </c>
      <c r="L53">
        <v>1368</v>
      </c>
      <c r="N53">
        <v>1011</v>
      </c>
      <c r="O53" t="s">
        <v>204</v>
      </c>
      <c r="P53" t="s">
        <v>204</v>
      </c>
      <c r="Q53">
        <v>1</v>
      </c>
      <c r="W53">
        <v>0</v>
      </c>
      <c r="X53">
        <v>-1718674368</v>
      </c>
      <c r="Y53">
        <v>0.33</v>
      </c>
      <c r="AA53">
        <v>0</v>
      </c>
      <c r="AB53">
        <v>111.99</v>
      </c>
      <c r="AC53">
        <v>13.5</v>
      </c>
      <c r="AD53">
        <v>0</v>
      </c>
      <c r="AE53">
        <v>0</v>
      </c>
      <c r="AF53">
        <v>111.99</v>
      </c>
      <c r="AG53">
        <v>13.5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0.33</v>
      </c>
      <c r="AU53" t="s">
        <v>3</v>
      </c>
      <c r="AV53">
        <v>0</v>
      </c>
      <c r="AW53">
        <v>2</v>
      </c>
      <c r="AX53">
        <v>34709667</v>
      </c>
      <c r="AY53">
        <v>1</v>
      </c>
      <c r="AZ53">
        <v>0</v>
      </c>
      <c r="BA53">
        <v>103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Y53*Source!I34</f>
        <v>1.98</v>
      </c>
      <c r="CY53">
        <f>AB53</f>
        <v>111.99</v>
      </c>
      <c r="CZ53">
        <f>AF53</f>
        <v>111.99</v>
      </c>
      <c r="DA53">
        <f>AJ53</f>
        <v>1</v>
      </c>
      <c r="DB53">
        <v>0</v>
      </c>
    </row>
    <row r="54" spans="1:106" x14ac:dyDescent="0.2">
      <c r="A54">
        <f>ROW(Source!A34)</f>
        <v>34</v>
      </c>
      <c r="B54">
        <v>34709515</v>
      </c>
      <c r="C54">
        <v>34709658</v>
      </c>
      <c r="D54">
        <v>31527035</v>
      </c>
      <c r="E54">
        <v>1</v>
      </c>
      <c r="F54">
        <v>1</v>
      </c>
      <c r="G54">
        <v>1</v>
      </c>
      <c r="H54">
        <v>2</v>
      </c>
      <c r="I54" t="s">
        <v>208</v>
      </c>
      <c r="J54" t="s">
        <v>209</v>
      </c>
      <c r="K54" t="s">
        <v>210</v>
      </c>
      <c r="L54">
        <v>1368</v>
      </c>
      <c r="N54">
        <v>1011</v>
      </c>
      <c r="O54" t="s">
        <v>204</v>
      </c>
      <c r="P54" t="s">
        <v>204</v>
      </c>
      <c r="Q54">
        <v>1</v>
      </c>
      <c r="W54">
        <v>0</v>
      </c>
      <c r="X54">
        <v>68519795</v>
      </c>
      <c r="Y54">
        <v>0.11</v>
      </c>
      <c r="AA54">
        <v>0</v>
      </c>
      <c r="AB54">
        <v>29.6</v>
      </c>
      <c r="AC54">
        <v>10.06</v>
      </c>
      <c r="AD54">
        <v>0</v>
      </c>
      <c r="AE54">
        <v>0</v>
      </c>
      <c r="AF54">
        <v>29.6</v>
      </c>
      <c r="AG54">
        <v>10.06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0.11</v>
      </c>
      <c r="AU54" t="s">
        <v>3</v>
      </c>
      <c r="AV54">
        <v>0</v>
      </c>
      <c r="AW54">
        <v>2</v>
      </c>
      <c r="AX54">
        <v>34709668</v>
      </c>
      <c r="AY54">
        <v>1</v>
      </c>
      <c r="AZ54">
        <v>0</v>
      </c>
      <c r="BA54">
        <v>104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Y54*Source!I34</f>
        <v>0.66</v>
      </c>
      <c r="CY54">
        <f>AB54</f>
        <v>29.6</v>
      </c>
      <c r="CZ54">
        <f>AF54</f>
        <v>29.6</v>
      </c>
      <c r="DA54">
        <f>AJ54</f>
        <v>1</v>
      </c>
      <c r="DB54">
        <v>0</v>
      </c>
    </row>
    <row r="55" spans="1:106" x14ac:dyDescent="0.2">
      <c r="A55">
        <f>ROW(Source!A34)</f>
        <v>34</v>
      </c>
      <c r="B55">
        <v>34709515</v>
      </c>
      <c r="C55">
        <v>34709658</v>
      </c>
      <c r="D55">
        <v>31528142</v>
      </c>
      <c r="E55">
        <v>1</v>
      </c>
      <c r="F55">
        <v>1</v>
      </c>
      <c r="G55">
        <v>1</v>
      </c>
      <c r="H55">
        <v>2</v>
      </c>
      <c r="I55" t="s">
        <v>205</v>
      </c>
      <c r="J55" t="s">
        <v>206</v>
      </c>
      <c r="K55" t="s">
        <v>207</v>
      </c>
      <c r="L55">
        <v>1368</v>
      </c>
      <c r="N55">
        <v>1011</v>
      </c>
      <c r="O55" t="s">
        <v>204</v>
      </c>
      <c r="P55" t="s">
        <v>204</v>
      </c>
      <c r="Q55">
        <v>1</v>
      </c>
      <c r="W55">
        <v>0</v>
      </c>
      <c r="X55">
        <v>1372534845</v>
      </c>
      <c r="Y55">
        <v>0.03</v>
      </c>
      <c r="AA55">
        <v>0</v>
      </c>
      <c r="AB55">
        <v>65.709999999999994</v>
      </c>
      <c r="AC55">
        <v>11.6</v>
      </c>
      <c r="AD55">
        <v>0</v>
      </c>
      <c r="AE55">
        <v>0</v>
      </c>
      <c r="AF55">
        <v>65.709999999999994</v>
      </c>
      <c r="AG55">
        <v>11.6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0.03</v>
      </c>
      <c r="AU55" t="s">
        <v>3</v>
      </c>
      <c r="AV55">
        <v>0</v>
      </c>
      <c r="AW55">
        <v>2</v>
      </c>
      <c r="AX55">
        <v>34709669</v>
      </c>
      <c r="AY55">
        <v>1</v>
      </c>
      <c r="AZ55">
        <v>0</v>
      </c>
      <c r="BA55">
        <v>105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Y55*Source!I34</f>
        <v>0.18</v>
      </c>
      <c r="CY55">
        <f>AB55</f>
        <v>65.709999999999994</v>
      </c>
      <c r="CZ55">
        <f>AF55</f>
        <v>65.709999999999994</v>
      </c>
      <c r="DA55">
        <f>AJ55</f>
        <v>1</v>
      </c>
      <c r="DB55">
        <v>0</v>
      </c>
    </row>
    <row r="56" spans="1:106" x14ac:dyDescent="0.2">
      <c r="A56">
        <f>ROW(Source!A34)</f>
        <v>34</v>
      </c>
      <c r="B56">
        <v>34709515</v>
      </c>
      <c r="C56">
        <v>34709658</v>
      </c>
      <c r="D56">
        <v>31528446</v>
      </c>
      <c r="E56">
        <v>1</v>
      </c>
      <c r="F56">
        <v>1</v>
      </c>
      <c r="G56">
        <v>1</v>
      </c>
      <c r="H56">
        <v>2</v>
      </c>
      <c r="I56" t="s">
        <v>211</v>
      </c>
      <c r="J56" t="s">
        <v>212</v>
      </c>
      <c r="K56" t="s">
        <v>213</v>
      </c>
      <c r="L56">
        <v>1368</v>
      </c>
      <c r="N56">
        <v>1011</v>
      </c>
      <c r="O56" t="s">
        <v>204</v>
      </c>
      <c r="P56" t="s">
        <v>204</v>
      </c>
      <c r="Q56">
        <v>1</v>
      </c>
      <c r="W56">
        <v>0</v>
      </c>
      <c r="X56">
        <v>-353815937</v>
      </c>
      <c r="Y56">
        <v>0.14000000000000001</v>
      </c>
      <c r="AA56">
        <v>0</v>
      </c>
      <c r="AB56">
        <v>8.1</v>
      </c>
      <c r="AC56">
        <v>0</v>
      </c>
      <c r="AD56">
        <v>0</v>
      </c>
      <c r="AE56">
        <v>0</v>
      </c>
      <c r="AF56">
        <v>8.1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0.14000000000000001</v>
      </c>
      <c r="AU56" t="s">
        <v>3</v>
      </c>
      <c r="AV56">
        <v>0</v>
      </c>
      <c r="AW56">
        <v>2</v>
      </c>
      <c r="AX56">
        <v>34709670</v>
      </c>
      <c r="AY56">
        <v>1</v>
      </c>
      <c r="AZ56">
        <v>0</v>
      </c>
      <c r="BA56">
        <v>106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Y56*Source!I34</f>
        <v>0.84000000000000008</v>
      </c>
      <c r="CY56">
        <f>AB56</f>
        <v>8.1</v>
      </c>
      <c r="CZ56">
        <f>AF56</f>
        <v>8.1</v>
      </c>
      <c r="DA56">
        <f>AJ56</f>
        <v>1</v>
      </c>
      <c r="DB56">
        <v>0</v>
      </c>
    </row>
    <row r="57" spans="1:106" x14ac:dyDescent="0.2">
      <c r="A57">
        <f>ROW(Source!A35)</f>
        <v>35</v>
      </c>
      <c r="B57">
        <v>34709516</v>
      </c>
      <c r="C57">
        <v>34709658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196</v>
      </c>
      <c r="J57" t="s">
        <v>3</v>
      </c>
      <c r="K57" t="s">
        <v>197</v>
      </c>
      <c r="L57">
        <v>1191</v>
      </c>
      <c r="N57">
        <v>1013</v>
      </c>
      <c r="O57" t="s">
        <v>198</v>
      </c>
      <c r="P57" t="s">
        <v>198</v>
      </c>
      <c r="Q57">
        <v>1</v>
      </c>
      <c r="W57">
        <v>0</v>
      </c>
      <c r="X57">
        <v>1069510174</v>
      </c>
      <c r="Y57">
        <v>2.2999999999999998</v>
      </c>
      <c r="AA57">
        <v>0</v>
      </c>
      <c r="AB57">
        <v>0</v>
      </c>
      <c r="AC57">
        <v>0</v>
      </c>
      <c r="AD57">
        <v>176.05</v>
      </c>
      <c r="AE57">
        <v>0</v>
      </c>
      <c r="AF57">
        <v>0</v>
      </c>
      <c r="AG57">
        <v>0</v>
      </c>
      <c r="AH57">
        <v>9.6199999999999992</v>
      </c>
      <c r="AI57">
        <v>1</v>
      </c>
      <c r="AJ57">
        <v>1</v>
      </c>
      <c r="AK57">
        <v>1</v>
      </c>
      <c r="AL57">
        <v>18.3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2.2999999999999998</v>
      </c>
      <c r="AU57" t="s">
        <v>3</v>
      </c>
      <c r="AV57">
        <v>1</v>
      </c>
      <c r="AW57">
        <v>2</v>
      </c>
      <c r="AX57">
        <v>34709665</v>
      </c>
      <c r="AY57">
        <v>1</v>
      </c>
      <c r="AZ57">
        <v>0</v>
      </c>
      <c r="BA57">
        <v>114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Y57*Source!I35</f>
        <v>13.799999999999999</v>
      </c>
      <c r="CY57">
        <f>AD57</f>
        <v>176.05</v>
      </c>
      <c r="CZ57">
        <f>AH57</f>
        <v>9.6199999999999992</v>
      </c>
      <c r="DA57">
        <f>AL57</f>
        <v>18.3</v>
      </c>
      <c r="DB57">
        <v>0</v>
      </c>
    </row>
    <row r="58" spans="1:106" x14ac:dyDescent="0.2">
      <c r="A58">
        <f>ROW(Source!A35)</f>
        <v>35</v>
      </c>
      <c r="B58">
        <v>34709516</v>
      </c>
      <c r="C58">
        <v>34709658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199</v>
      </c>
      <c r="J58" t="s">
        <v>3</v>
      </c>
      <c r="K58" t="s">
        <v>200</v>
      </c>
      <c r="L58">
        <v>1191</v>
      </c>
      <c r="N58">
        <v>1013</v>
      </c>
      <c r="O58" t="s">
        <v>198</v>
      </c>
      <c r="P58" t="s">
        <v>198</v>
      </c>
      <c r="Q58">
        <v>1</v>
      </c>
      <c r="W58">
        <v>0</v>
      </c>
      <c r="X58">
        <v>-1417349443</v>
      </c>
      <c r="Y58">
        <v>0.47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18.3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0.47</v>
      </c>
      <c r="AU58" t="s">
        <v>3</v>
      </c>
      <c r="AV58">
        <v>2</v>
      </c>
      <c r="AW58">
        <v>2</v>
      </c>
      <c r="AX58">
        <v>34709666</v>
      </c>
      <c r="AY58">
        <v>1</v>
      </c>
      <c r="AZ58">
        <v>0</v>
      </c>
      <c r="BA58">
        <v>115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Y58*Source!I35</f>
        <v>2.82</v>
      </c>
      <c r="CY58">
        <f>AD58</f>
        <v>0</v>
      </c>
      <c r="CZ58">
        <f>AH58</f>
        <v>0</v>
      </c>
      <c r="DA58">
        <f>AL58</f>
        <v>1</v>
      </c>
      <c r="DB58">
        <v>0</v>
      </c>
    </row>
    <row r="59" spans="1:106" x14ac:dyDescent="0.2">
      <c r="A59">
        <f>ROW(Source!A35)</f>
        <v>35</v>
      </c>
      <c r="B59">
        <v>34709516</v>
      </c>
      <c r="C59">
        <v>34709658</v>
      </c>
      <c r="D59">
        <v>31526753</v>
      </c>
      <c r="E59">
        <v>1</v>
      </c>
      <c r="F59">
        <v>1</v>
      </c>
      <c r="G59">
        <v>1</v>
      </c>
      <c r="H59">
        <v>2</v>
      </c>
      <c r="I59" t="s">
        <v>201</v>
      </c>
      <c r="J59" t="s">
        <v>202</v>
      </c>
      <c r="K59" t="s">
        <v>203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W59">
        <v>0</v>
      </c>
      <c r="X59">
        <v>-1718674368</v>
      </c>
      <c r="Y59">
        <v>0.33</v>
      </c>
      <c r="AA59">
        <v>0</v>
      </c>
      <c r="AB59">
        <v>1399.88</v>
      </c>
      <c r="AC59">
        <v>247.05</v>
      </c>
      <c r="AD59">
        <v>0</v>
      </c>
      <c r="AE59">
        <v>0</v>
      </c>
      <c r="AF59">
        <v>111.99</v>
      </c>
      <c r="AG59">
        <v>13.5</v>
      </c>
      <c r="AH59">
        <v>0</v>
      </c>
      <c r="AI59">
        <v>1</v>
      </c>
      <c r="AJ59">
        <v>12.5</v>
      </c>
      <c r="AK59">
        <v>18.3</v>
      </c>
      <c r="AL59">
        <v>1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0.33</v>
      </c>
      <c r="AU59" t="s">
        <v>3</v>
      </c>
      <c r="AV59">
        <v>0</v>
      </c>
      <c r="AW59">
        <v>2</v>
      </c>
      <c r="AX59">
        <v>34709667</v>
      </c>
      <c r="AY59">
        <v>1</v>
      </c>
      <c r="AZ59">
        <v>0</v>
      </c>
      <c r="BA59">
        <v>116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Y59*Source!I35</f>
        <v>1.98</v>
      </c>
      <c r="CY59">
        <f>AB59</f>
        <v>1399.88</v>
      </c>
      <c r="CZ59">
        <f>AF59</f>
        <v>111.99</v>
      </c>
      <c r="DA59">
        <f>AJ59</f>
        <v>12.5</v>
      </c>
      <c r="DB59">
        <v>0</v>
      </c>
    </row>
    <row r="60" spans="1:106" x14ac:dyDescent="0.2">
      <c r="A60">
        <f>ROW(Source!A35)</f>
        <v>35</v>
      </c>
      <c r="B60">
        <v>34709516</v>
      </c>
      <c r="C60">
        <v>34709658</v>
      </c>
      <c r="D60">
        <v>31527035</v>
      </c>
      <c r="E60">
        <v>1</v>
      </c>
      <c r="F60">
        <v>1</v>
      </c>
      <c r="G60">
        <v>1</v>
      </c>
      <c r="H60">
        <v>2</v>
      </c>
      <c r="I60" t="s">
        <v>208</v>
      </c>
      <c r="J60" t="s">
        <v>209</v>
      </c>
      <c r="K60" t="s">
        <v>210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W60">
        <v>0</v>
      </c>
      <c r="X60">
        <v>68519795</v>
      </c>
      <c r="Y60">
        <v>0.11</v>
      </c>
      <c r="AA60">
        <v>0</v>
      </c>
      <c r="AB60">
        <v>370</v>
      </c>
      <c r="AC60">
        <v>184.1</v>
      </c>
      <c r="AD60">
        <v>0</v>
      </c>
      <c r="AE60">
        <v>0</v>
      </c>
      <c r="AF60">
        <v>29.6</v>
      </c>
      <c r="AG60">
        <v>10.06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0.11</v>
      </c>
      <c r="AU60" t="s">
        <v>3</v>
      </c>
      <c r="AV60">
        <v>0</v>
      </c>
      <c r="AW60">
        <v>2</v>
      </c>
      <c r="AX60">
        <v>34709668</v>
      </c>
      <c r="AY60">
        <v>1</v>
      </c>
      <c r="AZ60">
        <v>0</v>
      </c>
      <c r="BA60">
        <v>117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Y60*Source!I35</f>
        <v>0.66</v>
      </c>
      <c r="CY60">
        <f>AB60</f>
        <v>370</v>
      </c>
      <c r="CZ60">
        <f>AF60</f>
        <v>29.6</v>
      </c>
      <c r="DA60">
        <f>AJ60</f>
        <v>12.5</v>
      </c>
      <c r="DB60">
        <v>0</v>
      </c>
    </row>
    <row r="61" spans="1:106" x14ac:dyDescent="0.2">
      <c r="A61">
        <f>ROW(Source!A35)</f>
        <v>35</v>
      </c>
      <c r="B61">
        <v>34709516</v>
      </c>
      <c r="C61">
        <v>34709658</v>
      </c>
      <c r="D61">
        <v>31528142</v>
      </c>
      <c r="E61">
        <v>1</v>
      </c>
      <c r="F61">
        <v>1</v>
      </c>
      <c r="G61">
        <v>1</v>
      </c>
      <c r="H61">
        <v>2</v>
      </c>
      <c r="I61" t="s">
        <v>205</v>
      </c>
      <c r="J61" t="s">
        <v>206</v>
      </c>
      <c r="K61" t="s">
        <v>207</v>
      </c>
      <c r="L61">
        <v>1368</v>
      </c>
      <c r="N61">
        <v>1011</v>
      </c>
      <c r="O61" t="s">
        <v>204</v>
      </c>
      <c r="P61" t="s">
        <v>204</v>
      </c>
      <c r="Q61">
        <v>1</v>
      </c>
      <c r="W61">
        <v>0</v>
      </c>
      <c r="X61">
        <v>1372534845</v>
      </c>
      <c r="Y61">
        <v>0.03</v>
      </c>
      <c r="AA61">
        <v>0</v>
      </c>
      <c r="AB61">
        <v>821.38</v>
      </c>
      <c r="AC61">
        <v>212.28</v>
      </c>
      <c r="AD61">
        <v>0</v>
      </c>
      <c r="AE61">
        <v>0</v>
      </c>
      <c r="AF61">
        <v>65.709999999999994</v>
      </c>
      <c r="AG61">
        <v>11.6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0.03</v>
      </c>
      <c r="AU61" t="s">
        <v>3</v>
      </c>
      <c r="AV61">
        <v>0</v>
      </c>
      <c r="AW61">
        <v>2</v>
      </c>
      <c r="AX61">
        <v>34709669</v>
      </c>
      <c r="AY61">
        <v>1</v>
      </c>
      <c r="AZ61">
        <v>0</v>
      </c>
      <c r="BA61">
        <v>118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Y61*Source!I35</f>
        <v>0.18</v>
      </c>
      <c r="CY61">
        <f>AB61</f>
        <v>821.38</v>
      </c>
      <c r="CZ61">
        <f>AF61</f>
        <v>65.709999999999994</v>
      </c>
      <c r="DA61">
        <f>AJ61</f>
        <v>12.5</v>
      </c>
      <c r="DB61">
        <v>0</v>
      </c>
    </row>
    <row r="62" spans="1:106" x14ac:dyDescent="0.2">
      <c r="A62">
        <f>ROW(Source!A35)</f>
        <v>35</v>
      </c>
      <c r="B62">
        <v>34709516</v>
      </c>
      <c r="C62">
        <v>34709658</v>
      </c>
      <c r="D62">
        <v>31528446</v>
      </c>
      <c r="E62">
        <v>1</v>
      </c>
      <c r="F62">
        <v>1</v>
      </c>
      <c r="G62">
        <v>1</v>
      </c>
      <c r="H62">
        <v>2</v>
      </c>
      <c r="I62" t="s">
        <v>211</v>
      </c>
      <c r="J62" t="s">
        <v>212</v>
      </c>
      <c r="K62" t="s">
        <v>213</v>
      </c>
      <c r="L62">
        <v>1368</v>
      </c>
      <c r="N62">
        <v>1011</v>
      </c>
      <c r="O62" t="s">
        <v>204</v>
      </c>
      <c r="P62" t="s">
        <v>204</v>
      </c>
      <c r="Q62">
        <v>1</v>
      </c>
      <c r="W62">
        <v>0</v>
      </c>
      <c r="X62">
        <v>-353815937</v>
      </c>
      <c r="Y62">
        <v>0.14000000000000001</v>
      </c>
      <c r="AA62">
        <v>0</v>
      </c>
      <c r="AB62">
        <v>101.25</v>
      </c>
      <c r="AC62">
        <v>0</v>
      </c>
      <c r="AD62">
        <v>0</v>
      </c>
      <c r="AE62">
        <v>0</v>
      </c>
      <c r="AF62">
        <v>8.1</v>
      </c>
      <c r="AG62">
        <v>0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0.14000000000000001</v>
      </c>
      <c r="AU62" t="s">
        <v>3</v>
      </c>
      <c r="AV62">
        <v>0</v>
      </c>
      <c r="AW62">
        <v>2</v>
      </c>
      <c r="AX62">
        <v>34709670</v>
      </c>
      <c r="AY62">
        <v>1</v>
      </c>
      <c r="AZ62">
        <v>0</v>
      </c>
      <c r="BA62">
        <v>119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Y62*Source!I35</f>
        <v>0.84000000000000008</v>
      </c>
      <c r="CY62">
        <f>AB62</f>
        <v>101.25</v>
      </c>
      <c r="CZ62">
        <f>AF62</f>
        <v>8.1</v>
      </c>
      <c r="DA62">
        <f>AJ62</f>
        <v>12.5</v>
      </c>
      <c r="DB62">
        <v>0</v>
      </c>
    </row>
    <row r="63" spans="1:106" x14ac:dyDescent="0.2">
      <c r="A63">
        <f>ROW(Source!A36)</f>
        <v>36</v>
      </c>
      <c r="B63">
        <v>34709515</v>
      </c>
      <c r="C63">
        <v>34709678</v>
      </c>
      <c r="D63">
        <v>31715651</v>
      </c>
      <c r="E63">
        <v>1</v>
      </c>
      <c r="F63">
        <v>1</v>
      </c>
      <c r="G63">
        <v>1</v>
      </c>
      <c r="H63">
        <v>1</v>
      </c>
      <c r="I63" t="s">
        <v>196</v>
      </c>
      <c r="J63" t="s">
        <v>3</v>
      </c>
      <c r="K63" t="s">
        <v>197</v>
      </c>
      <c r="L63">
        <v>1191</v>
      </c>
      <c r="N63">
        <v>1013</v>
      </c>
      <c r="O63" t="s">
        <v>198</v>
      </c>
      <c r="P63" t="s">
        <v>198</v>
      </c>
      <c r="Q63">
        <v>1</v>
      </c>
      <c r="W63">
        <v>0</v>
      </c>
      <c r="X63">
        <v>1069510174</v>
      </c>
      <c r="Y63">
        <v>58.6</v>
      </c>
      <c r="AA63">
        <v>0</v>
      </c>
      <c r="AB63">
        <v>0</v>
      </c>
      <c r="AC63">
        <v>0</v>
      </c>
      <c r="AD63">
        <v>9.6199999999999992</v>
      </c>
      <c r="AE63">
        <v>0</v>
      </c>
      <c r="AF63">
        <v>0</v>
      </c>
      <c r="AG63">
        <v>0</v>
      </c>
      <c r="AH63">
        <v>9.6199999999999992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58.6</v>
      </c>
      <c r="AU63" t="s">
        <v>3</v>
      </c>
      <c r="AV63">
        <v>1</v>
      </c>
      <c r="AW63">
        <v>2</v>
      </c>
      <c r="AX63">
        <v>34709685</v>
      </c>
      <c r="AY63">
        <v>1</v>
      </c>
      <c r="AZ63">
        <v>0</v>
      </c>
      <c r="BA63">
        <v>127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Y63*Source!I36</f>
        <v>4.1020000000000003</v>
      </c>
      <c r="CY63">
        <f>AD63</f>
        <v>9.6199999999999992</v>
      </c>
      <c r="CZ63">
        <f>AH63</f>
        <v>9.6199999999999992</v>
      </c>
      <c r="DA63">
        <f>AL63</f>
        <v>1</v>
      </c>
      <c r="DB63">
        <v>0</v>
      </c>
    </row>
    <row r="64" spans="1:106" x14ac:dyDescent="0.2">
      <c r="A64">
        <f>ROW(Source!A36)</f>
        <v>36</v>
      </c>
      <c r="B64">
        <v>34709515</v>
      </c>
      <c r="C64">
        <v>34709678</v>
      </c>
      <c r="D64">
        <v>31709492</v>
      </c>
      <c r="E64">
        <v>1</v>
      </c>
      <c r="F64">
        <v>1</v>
      </c>
      <c r="G64">
        <v>1</v>
      </c>
      <c r="H64">
        <v>1</v>
      </c>
      <c r="I64" t="s">
        <v>199</v>
      </c>
      <c r="J64" t="s">
        <v>3</v>
      </c>
      <c r="K64" t="s">
        <v>200</v>
      </c>
      <c r="L64">
        <v>1191</v>
      </c>
      <c r="N64">
        <v>1013</v>
      </c>
      <c r="O64" t="s">
        <v>198</v>
      </c>
      <c r="P64" t="s">
        <v>198</v>
      </c>
      <c r="Q64">
        <v>1</v>
      </c>
      <c r="W64">
        <v>0</v>
      </c>
      <c r="X64">
        <v>-1417349443</v>
      </c>
      <c r="Y64">
        <v>7.32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1</v>
      </c>
      <c r="AJ64">
        <v>1</v>
      </c>
      <c r="AK64">
        <v>1</v>
      </c>
      <c r="AL64">
        <v>1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7.32</v>
      </c>
      <c r="AU64" t="s">
        <v>3</v>
      </c>
      <c r="AV64">
        <v>2</v>
      </c>
      <c r="AW64">
        <v>2</v>
      </c>
      <c r="AX64">
        <v>34709686</v>
      </c>
      <c r="AY64">
        <v>1</v>
      </c>
      <c r="AZ64">
        <v>0</v>
      </c>
      <c r="BA64">
        <v>128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Y64*Source!I36</f>
        <v>0.51240000000000008</v>
      </c>
      <c r="CY64">
        <f>AD64</f>
        <v>0</v>
      </c>
      <c r="CZ64">
        <f>AH64</f>
        <v>0</v>
      </c>
      <c r="DA64">
        <f>AL64</f>
        <v>1</v>
      </c>
      <c r="DB64">
        <v>0</v>
      </c>
    </row>
    <row r="65" spans="1:106" x14ac:dyDescent="0.2">
      <c r="A65">
        <f>ROW(Source!A36)</f>
        <v>36</v>
      </c>
      <c r="B65">
        <v>34709515</v>
      </c>
      <c r="C65">
        <v>34709678</v>
      </c>
      <c r="D65">
        <v>31526753</v>
      </c>
      <c r="E65">
        <v>1</v>
      </c>
      <c r="F65">
        <v>1</v>
      </c>
      <c r="G65">
        <v>1</v>
      </c>
      <c r="H65">
        <v>2</v>
      </c>
      <c r="I65" t="s">
        <v>201</v>
      </c>
      <c r="J65" t="s">
        <v>202</v>
      </c>
      <c r="K65" t="s">
        <v>203</v>
      </c>
      <c r="L65">
        <v>1368</v>
      </c>
      <c r="N65">
        <v>1011</v>
      </c>
      <c r="O65" t="s">
        <v>204</v>
      </c>
      <c r="P65" t="s">
        <v>204</v>
      </c>
      <c r="Q65">
        <v>1</v>
      </c>
      <c r="W65">
        <v>0</v>
      </c>
      <c r="X65">
        <v>-1718674368</v>
      </c>
      <c r="Y65">
        <v>0.22</v>
      </c>
      <c r="AA65">
        <v>0</v>
      </c>
      <c r="AB65">
        <v>111.99</v>
      </c>
      <c r="AC65">
        <v>13.5</v>
      </c>
      <c r="AD65">
        <v>0</v>
      </c>
      <c r="AE65">
        <v>0</v>
      </c>
      <c r="AF65">
        <v>111.99</v>
      </c>
      <c r="AG65">
        <v>13.5</v>
      </c>
      <c r="AH65">
        <v>0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0.22</v>
      </c>
      <c r="AU65" t="s">
        <v>3</v>
      </c>
      <c r="AV65">
        <v>0</v>
      </c>
      <c r="AW65">
        <v>2</v>
      </c>
      <c r="AX65">
        <v>34709687</v>
      </c>
      <c r="AY65">
        <v>1</v>
      </c>
      <c r="AZ65">
        <v>0</v>
      </c>
      <c r="BA65">
        <v>129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Y65*Source!I36</f>
        <v>1.5400000000000002E-2</v>
      </c>
      <c r="CY65">
        <f>AB65</f>
        <v>111.99</v>
      </c>
      <c r="CZ65">
        <f>AF65</f>
        <v>111.99</v>
      </c>
      <c r="DA65">
        <f>AJ65</f>
        <v>1</v>
      </c>
      <c r="DB65">
        <v>0</v>
      </c>
    </row>
    <row r="66" spans="1:106" x14ac:dyDescent="0.2">
      <c r="A66">
        <f>ROW(Source!A36)</f>
        <v>36</v>
      </c>
      <c r="B66">
        <v>34709515</v>
      </c>
      <c r="C66">
        <v>34709678</v>
      </c>
      <c r="D66">
        <v>31528142</v>
      </c>
      <c r="E66">
        <v>1</v>
      </c>
      <c r="F66">
        <v>1</v>
      </c>
      <c r="G66">
        <v>1</v>
      </c>
      <c r="H66">
        <v>2</v>
      </c>
      <c r="I66" t="s">
        <v>205</v>
      </c>
      <c r="J66" t="s">
        <v>206</v>
      </c>
      <c r="K66" t="s">
        <v>207</v>
      </c>
      <c r="L66">
        <v>1368</v>
      </c>
      <c r="N66">
        <v>1011</v>
      </c>
      <c r="O66" t="s">
        <v>204</v>
      </c>
      <c r="P66" t="s">
        <v>204</v>
      </c>
      <c r="Q66">
        <v>1</v>
      </c>
      <c r="W66">
        <v>0</v>
      </c>
      <c r="X66">
        <v>1372534845</v>
      </c>
      <c r="Y66">
        <v>0.22</v>
      </c>
      <c r="AA66">
        <v>0</v>
      </c>
      <c r="AB66">
        <v>65.709999999999994</v>
      </c>
      <c r="AC66">
        <v>11.6</v>
      </c>
      <c r="AD66">
        <v>0</v>
      </c>
      <c r="AE66">
        <v>0</v>
      </c>
      <c r="AF66">
        <v>65.709999999999994</v>
      </c>
      <c r="AG66">
        <v>11.6</v>
      </c>
      <c r="AH66">
        <v>0</v>
      </c>
      <c r="AI66">
        <v>1</v>
      </c>
      <c r="AJ66">
        <v>1</v>
      </c>
      <c r="AK66">
        <v>1</v>
      </c>
      <c r="AL66">
        <v>1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0.22</v>
      </c>
      <c r="AU66" t="s">
        <v>3</v>
      </c>
      <c r="AV66">
        <v>0</v>
      </c>
      <c r="AW66">
        <v>2</v>
      </c>
      <c r="AX66">
        <v>34709688</v>
      </c>
      <c r="AY66">
        <v>1</v>
      </c>
      <c r="AZ66">
        <v>0</v>
      </c>
      <c r="BA66">
        <v>130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Y66*Source!I36</f>
        <v>1.5400000000000002E-2</v>
      </c>
      <c r="CY66">
        <f>AB66</f>
        <v>65.709999999999994</v>
      </c>
      <c r="CZ66">
        <f>AF66</f>
        <v>65.709999999999994</v>
      </c>
      <c r="DA66">
        <f>AJ66</f>
        <v>1</v>
      </c>
      <c r="DB66">
        <v>0</v>
      </c>
    </row>
    <row r="67" spans="1:106" x14ac:dyDescent="0.2">
      <c r="A67">
        <f>ROW(Source!A36)</f>
        <v>36</v>
      </c>
      <c r="B67">
        <v>34709515</v>
      </c>
      <c r="C67">
        <v>34709678</v>
      </c>
      <c r="D67">
        <v>31528446</v>
      </c>
      <c r="E67">
        <v>1</v>
      </c>
      <c r="F67">
        <v>1</v>
      </c>
      <c r="G67">
        <v>1</v>
      </c>
      <c r="H67">
        <v>2</v>
      </c>
      <c r="I67" t="s">
        <v>211</v>
      </c>
      <c r="J67" t="s">
        <v>212</v>
      </c>
      <c r="K67" t="s">
        <v>213</v>
      </c>
      <c r="L67">
        <v>1368</v>
      </c>
      <c r="N67">
        <v>1011</v>
      </c>
      <c r="O67" t="s">
        <v>204</v>
      </c>
      <c r="P67" t="s">
        <v>204</v>
      </c>
      <c r="Q67">
        <v>1</v>
      </c>
      <c r="W67">
        <v>0</v>
      </c>
      <c r="X67">
        <v>-353815937</v>
      </c>
      <c r="Y67">
        <v>7.25</v>
      </c>
      <c r="AA67">
        <v>0</v>
      </c>
      <c r="AB67">
        <v>8.1</v>
      </c>
      <c r="AC67">
        <v>0</v>
      </c>
      <c r="AD67">
        <v>0</v>
      </c>
      <c r="AE67">
        <v>0</v>
      </c>
      <c r="AF67">
        <v>8.1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7.25</v>
      </c>
      <c r="AU67" t="s">
        <v>3</v>
      </c>
      <c r="AV67">
        <v>0</v>
      </c>
      <c r="AW67">
        <v>2</v>
      </c>
      <c r="AX67">
        <v>34709689</v>
      </c>
      <c r="AY67">
        <v>1</v>
      </c>
      <c r="AZ67">
        <v>0</v>
      </c>
      <c r="BA67">
        <v>131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Y67*Source!I36</f>
        <v>0.50750000000000006</v>
      </c>
      <c r="CY67">
        <f>AB67</f>
        <v>8.1</v>
      </c>
      <c r="CZ67">
        <f>AF67</f>
        <v>8.1</v>
      </c>
      <c r="DA67">
        <f>AJ67</f>
        <v>1</v>
      </c>
      <c r="DB67">
        <v>0</v>
      </c>
    </row>
    <row r="68" spans="1:106" x14ac:dyDescent="0.2">
      <c r="A68">
        <f>ROW(Source!A36)</f>
        <v>36</v>
      </c>
      <c r="B68">
        <v>34709515</v>
      </c>
      <c r="C68">
        <v>34709678</v>
      </c>
      <c r="D68">
        <v>31529331</v>
      </c>
      <c r="E68">
        <v>1</v>
      </c>
      <c r="F68">
        <v>1</v>
      </c>
      <c r="G68">
        <v>1</v>
      </c>
      <c r="H68">
        <v>2</v>
      </c>
      <c r="I68" t="s">
        <v>214</v>
      </c>
      <c r="J68" t="s">
        <v>215</v>
      </c>
      <c r="K68" t="s">
        <v>216</v>
      </c>
      <c r="L68">
        <v>1368</v>
      </c>
      <c r="N68">
        <v>1011</v>
      </c>
      <c r="O68" t="s">
        <v>204</v>
      </c>
      <c r="P68" t="s">
        <v>204</v>
      </c>
      <c r="Q68">
        <v>1</v>
      </c>
      <c r="W68">
        <v>0</v>
      </c>
      <c r="X68">
        <v>-734522426</v>
      </c>
      <c r="Y68">
        <v>6.88</v>
      </c>
      <c r="AA68">
        <v>0</v>
      </c>
      <c r="AB68">
        <v>15.24</v>
      </c>
      <c r="AC68">
        <v>10.06</v>
      </c>
      <c r="AD68">
        <v>0</v>
      </c>
      <c r="AE68">
        <v>0</v>
      </c>
      <c r="AF68">
        <v>15.24</v>
      </c>
      <c r="AG68">
        <v>10.06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6.88</v>
      </c>
      <c r="AU68" t="s">
        <v>3</v>
      </c>
      <c r="AV68">
        <v>0</v>
      </c>
      <c r="AW68">
        <v>2</v>
      </c>
      <c r="AX68">
        <v>34709690</v>
      </c>
      <c r="AY68">
        <v>1</v>
      </c>
      <c r="AZ68">
        <v>0</v>
      </c>
      <c r="BA68">
        <v>132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Y68*Source!I36</f>
        <v>0.48160000000000003</v>
      </c>
      <c r="CY68">
        <f>AB68</f>
        <v>15.24</v>
      </c>
      <c r="CZ68">
        <f>AF68</f>
        <v>15.24</v>
      </c>
      <c r="DA68">
        <f>AJ68</f>
        <v>1</v>
      </c>
      <c r="DB68">
        <v>0</v>
      </c>
    </row>
    <row r="69" spans="1:106" x14ac:dyDescent="0.2">
      <c r="A69">
        <f>ROW(Source!A37)</f>
        <v>37</v>
      </c>
      <c r="B69">
        <v>34709516</v>
      </c>
      <c r="C69">
        <v>34709678</v>
      </c>
      <c r="D69">
        <v>31715651</v>
      </c>
      <c r="E69">
        <v>1</v>
      </c>
      <c r="F69">
        <v>1</v>
      </c>
      <c r="G69">
        <v>1</v>
      </c>
      <c r="H69">
        <v>1</v>
      </c>
      <c r="I69" t="s">
        <v>196</v>
      </c>
      <c r="J69" t="s">
        <v>3</v>
      </c>
      <c r="K69" t="s">
        <v>197</v>
      </c>
      <c r="L69">
        <v>1191</v>
      </c>
      <c r="N69">
        <v>1013</v>
      </c>
      <c r="O69" t="s">
        <v>198</v>
      </c>
      <c r="P69" t="s">
        <v>198</v>
      </c>
      <c r="Q69">
        <v>1</v>
      </c>
      <c r="W69">
        <v>0</v>
      </c>
      <c r="X69">
        <v>1069510174</v>
      </c>
      <c r="Y69">
        <v>58.6</v>
      </c>
      <c r="AA69">
        <v>0</v>
      </c>
      <c r="AB69">
        <v>0</v>
      </c>
      <c r="AC69">
        <v>0</v>
      </c>
      <c r="AD69">
        <v>176.05</v>
      </c>
      <c r="AE69">
        <v>0</v>
      </c>
      <c r="AF69">
        <v>0</v>
      </c>
      <c r="AG69">
        <v>0</v>
      </c>
      <c r="AH69">
        <v>9.6199999999999992</v>
      </c>
      <c r="AI69">
        <v>1</v>
      </c>
      <c r="AJ69">
        <v>1</v>
      </c>
      <c r="AK69">
        <v>1</v>
      </c>
      <c r="AL69">
        <v>18.3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58.6</v>
      </c>
      <c r="AU69" t="s">
        <v>3</v>
      </c>
      <c r="AV69">
        <v>1</v>
      </c>
      <c r="AW69">
        <v>2</v>
      </c>
      <c r="AX69">
        <v>34709685</v>
      </c>
      <c r="AY69">
        <v>1</v>
      </c>
      <c r="AZ69">
        <v>0</v>
      </c>
      <c r="BA69">
        <v>139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Y69*Source!I37</f>
        <v>4.1020000000000003</v>
      </c>
      <c r="CY69">
        <f>AD69</f>
        <v>176.05</v>
      </c>
      <c r="CZ69">
        <f>AH69</f>
        <v>9.6199999999999992</v>
      </c>
      <c r="DA69">
        <f>AL69</f>
        <v>18.3</v>
      </c>
      <c r="DB69">
        <v>0</v>
      </c>
    </row>
    <row r="70" spans="1:106" x14ac:dyDescent="0.2">
      <c r="A70">
        <f>ROW(Source!A37)</f>
        <v>37</v>
      </c>
      <c r="B70">
        <v>34709516</v>
      </c>
      <c r="C70">
        <v>34709678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199</v>
      </c>
      <c r="J70" t="s">
        <v>3</v>
      </c>
      <c r="K70" t="s">
        <v>200</v>
      </c>
      <c r="L70">
        <v>1191</v>
      </c>
      <c r="N70">
        <v>1013</v>
      </c>
      <c r="O70" t="s">
        <v>198</v>
      </c>
      <c r="P70" t="s">
        <v>198</v>
      </c>
      <c r="Q70">
        <v>1</v>
      </c>
      <c r="W70">
        <v>0</v>
      </c>
      <c r="X70">
        <v>-1417349443</v>
      </c>
      <c r="Y70">
        <v>7.32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7.32</v>
      </c>
      <c r="AU70" t="s">
        <v>3</v>
      </c>
      <c r="AV70">
        <v>2</v>
      </c>
      <c r="AW70">
        <v>2</v>
      </c>
      <c r="AX70">
        <v>34709686</v>
      </c>
      <c r="AY70">
        <v>1</v>
      </c>
      <c r="AZ70">
        <v>0</v>
      </c>
      <c r="BA70">
        <v>140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Y70*Source!I37</f>
        <v>0.51240000000000008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ROW(Source!A37)</f>
        <v>37</v>
      </c>
      <c r="B71">
        <v>34709516</v>
      </c>
      <c r="C71">
        <v>34709678</v>
      </c>
      <c r="D71">
        <v>31526753</v>
      </c>
      <c r="E71">
        <v>1</v>
      </c>
      <c r="F71">
        <v>1</v>
      </c>
      <c r="G71">
        <v>1</v>
      </c>
      <c r="H71">
        <v>2</v>
      </c>
      <c r="I71" t="s">
        <v>201</v>
      </c>
      <c r="J71" t="s">
        <v>202</v>
      </c>
      <c r="K71" t="s">
        <v>203</v>
      </c>
      <c r="L71">
        <v>1368</v>
      </c>
      <c r="N71">
        <v>1011</v>
      </c>
      <c r="O71" t="s">
        <v>204</v>
      </c>
      <c r="P71" t="s">
        <v>204</v>
      </c>
      <c r="Q71">
        <v>1</v>
      </c>
      <c r="W71">
        <v>0</v>
      </c>
      <c r="X71">
        <v>-1718674368</v>
      </c>
      <c r="Y71">
        <v>0.22</v>
      </c>
      <c r="AA71">
        <v>0</v>
      </c>
      <c r="AB71">
        <v>1399.88</v>
      </c>
      <c r="AC71">
        <v>247.05</v>
      </c>
      <c r="AD71">
        <v>0</v>
      </c>
      <c r="AE71">
        <v>0</v>
      </c>
      <c r="AF71">
        <v>111.99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0.22</v>
      </c>
      <c r="AU71" t="s">
        <v>3</v>
      </c>
      <c r="AV71">
        <v>0</v>
      </c>
      <c r="AW71">
        <v>2</v>
      </c>
      <c r="AX71">
        <v>34709687</v>
      </c>
      <c r="AY71">
        <v>1</v>
      </c>
      <c r="AZ71">
        <v>0</v>
      </c>
      <c r="BA71">
        <v>141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Y71*Source!I37</f>
        <v>1.5400000000000002E-2</v>
      </c>
      <c r="CY71">
        <f>AB71</f>
        <v>1399.88</v>
      </c>
      <c r="CZ71">
        <f>AF71</f>
        <v>111.99</v>
      </c>
      <c r="DA71">
        <f>AJ71</f>
        <v>12.5</v>
      </c>
      <c r="DB71">
        <v>0</v>
      </c>
    </row>
    <row r="72" spans="1:106" x14ac:dyDescent="0.2">
      <c r="A72">
        <f>ROW(Source!A37)</f>
        <v>37</v>
      </c>
      <c r="B72">
        <v>34709516</v>
      </c>
      <c r="C72">
        <v>34709678</v>
      </c>
      <c r="D72">
        <v>31528142</v>
      </c>
      <c r="E72">
        <v>1</v>
      </c>
      <c r="F72">
        <v>1</v>
      </c>
      <c r="G72">
        <v>1</v>
      </c>
      <c r="H72">
        <v>2</v>
      </c>
      <c r="I72" t="s">
        <v>205</v>
      </c>
      <c r="J72" t="s">
        <v>206</v>
      </c>
      <c r="K72" t="s">
        <v>207</v>
      </c>
      <c r="L72">
        <v>1368</v>
      </c>
      <c r="N72">
        <v>1011</v>
      </c>
      <c r="O72" t="s">
        <v>204</v>
      </c>
      <c r="P72" t="s">
        <v>204</v>
      </c>
      <c r="Q72">
        <v>1</v>
      </c>
      <c r="W72">
        <v>0</v>
      </c>
      <c r="X72">
        <v>1372534845</v>
      </c>
      <c r="Y72">
        <v>0.22</v>
      </c>
      <c r="AA72">
        <v>0</v>
      </c>
      <c r="AB72">
        <v>821.38</v>
      </c>
      <c r="AC72">
        <v>212.28</v>
      </c>
      <c r="AD72">
        <v>0</v>
      </c>
      <c r="AE72">
        <v>0</v>
      </c>
      <c r="AF72">
        <v>65.709999999999994</v>
      </c>
      <c r="AG72">
        <v>11.6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0.22</v>
      </c>
      <c r="AU72" t="s">
        <v>3</v>
      </c>
      <c r="AV72">
        <v>0</v>
      </c>
      <c r="AW72">
        <v>2</v>
      </c>
      <c r="AX72">
        <v>34709688</v>
      </c>
      <c r="AY72">
        <v>1</v>
      </c>
      <c r="AZ72">
        <v>0</v>
      </c>
      <c r="BA72">
        <v>142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Y72*Source!I37</f>
        <v>1.5400000000000002E-2</v>
      </c>
      <c r="CY72">
        <f>AB72</f>
        <v>821.38</v>
      </c>
      <c r="CZ72">
        <f>AF72</f>
        <v>65.709999999999994</v>
      </c>
      <c r="DA72">
        <f>AJ72</f>
        <v>12.5</v>
      </c>
      <c r="DB72">
        <v>0</v>
      </c>
    </row>
    <row r="73" spans="1:106" x14ac:dyDescent="0.2">
      <c r="A73">
        <f>ROW(Source!A37)</f>
        <v>37</v>
      </c>
      <c r="B73">
        <v>34709516</v>
      </c>
      <c r="C73">
        <v>34709678</v>
      </c>
      <c r="D73">
        <v>31528446</v>
      </c>
      <c r="E73">
        <v>1</v>
      </c>
      <c r="F73">
        <v>1</v>
      </c>
      <c r="G73">
        <v>1</v>
      </c>
      <c r="H73">
        <v>2</v>
      </c>
      <c r="I73" t="s">
        <v>211</v>
      </c>
      <c r="J73" t="s">
        <v>212</v>
      </c>
      <c r="K73" t="s">
        <v>213</v>
      </c>
      <c r="L73">
        <v>1368</v>
      </c>
      <c r="N73">
        <v>1011</v>
      </c>
      <c r="O73" t="s">
        <v>204</v>
      </c>
      <c r="P73" t="s">
        <v>204</v>
      </c>
      <c r="Q73">
        <v>1</v>
      </c>
      <c r="W73">
        <v>0</v>
      </c>
      <c r="X73">
        <v>-353815937</v>
      </c>
      <c r="Y73">
        <v>7.25</v>
      </c>
      <c r="AA73">
        <v>0</v>
      </c>
      <c r="AB73">
        <v>101.25</v>
      </c>
      <c r="AC73">
        <v>0</v>
      </c>
      <c r="AD73">
        <v>0</v>
      </c>
      <c r="AE73">
        <v>0</v>
      </c>
      <c r="AF73">
        <v>8.1</v>
      </c>
      <c r="AG73">
        <v>0</v>
      </c>
      <c r="AH73">
        <v>0</v>
      </c>
      <c r="AI73">
        <v>1</v>
      </c>
      <c r="AJ73">
        <v>12.5</v>
      </c>
      <c r="AK73">
        <v>18.3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7.25</v>
      </c>
      <c r="AU73" t="s">
        <v>3</v>
      </c>
      <c r="AV73">
        <v>0</v>
      </c>
      <c r="AW73">
        <v>2</v>
      </c>
      <c r="AX73">
        <v>34709689</v>
      </c>
      <c r="AY73">
        <v>1</v>
      </c>
      <c r="AZ73">
        <v>0</v>
      </c>
      <c r="BA73">
        <v>143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Y73*Source!I37</f>
        <v>0.50750000000000006</v>
      </c>
      <c r="CY73">
        <f>AB73</f>
        <v>101.25</v>
      </c>
      <c r="CZ73">
        <f>AF73</f>
        <v>8.1</v>
      </c>
      <c r="DA73">
        <f>AJ73</f>
        <v>12.5</v>
      </c>
      <c r="DB73">
        <v>0</v>
      </c>
    </row>
    <row r="74" spans="1:106" x14ac:dyDescent="0.2">
      <c r="A74">
        <f>ROW(Source!A37)</f>
        <v>37</v>
      </c>
      <c r="B74">
        <v>34709516</v>
      </c>
      <c r="C74">
        <v>34709678</v>
      </c>
      <c r="D74">
        <v>31529331</v>
      </c>
      <c r="E74">
        <v>1</v>
      </c>
      <c r="F74">
        <v>1</v>
      </c>
      <c r="G74">
        <v>1</v>
      </c>
      <c r="H74">
        <v>2</v>
      </c>
      <c r="I74" t="s">
        <v>214</v>
      </c>
      <c r="J74" t="s">
        <v>215</v>
      </c>
      <c r="K74" t="s">
        <v>216</v>
      </c>
      <c r="L74">
        <v>1368</v>
      </c>
      <c r="N74">
        <v>1011</v>
      </c>
      <c r="O74" t="s">
        <v>204</v>
      </c>
      <c r="P74" t="s">
        <v>204</v>
      </c>
      <c r="Q74">
        <v>1</v>
      </c>
      <c r="W74">
        <v>0</v>
      </c>
      <c r="X74">
        <v>-734522426</v>
      </c>
      <c r="Y74">
        <v>6.88</v>
      </c>
      <c r="AA74">
        <v>0</v>
      </c>
      <c r="AB74">
        <v>190.5</v>
      </c>
      <c r="AC74">
        <v>184.1</v>
      </c>
      <c r="AD74">
        <v>0</v>
      </c>
      <c r="AE74">
        <v>0</v>
      </c>
      <c r="AF74">
        <v>15.24</v>
      </c>
      <c r="AG74">
        <v>10.06</v>
      </c>
      <c r="AH74">
        <v>0</v>
      </c>
      <c r="AI74">
        <v>1</v>
      </c>
      <c r="AJ74">
        <v>12.5</v>
      </c>
      <c r="AK74">
        <v>18.3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6.88</v>
      </c>
      <c r="AU74" t="s">
        <v>3</v>
      </c>
      <c r="AV74">
        <v>0</v>
      </c>
      <c r="AW74">
        <v>2</v>
      </c>
      <c r="AX74">
        <v>34709690</v>
      </c>
      <c r="AY74">
        <v>1</v>
      </c>
      <c r="AZ74">
        <v>0</v>
      </c>
      <c r="BA74">
        <v>144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Y74*Source!I37</f>
        <v>0.48160000000000003</v>
      </c>
      <c r="CY74">
        <f>AB74</f>
        <v>190.5</v>
      </c>
      <c r="CZ74">
        <f>AF74</f>
        <v>15.24</v>
      </c>
      <c r="DA74">
        <f>AJ74</f>
        <v>12.5</v>
      </c>
      <c r="DB74">
        <v>0</v>
      </c>
    </row>
    <row r="75" spans="1:106" x14ac:dyDescent="0.2">
      <c r="A75">
        <f>ROW(Source!A38)</f>
        <v>38</v>
      </c>
      <c r="B75">
        <v>34709515</v>
      </c>
      <c r="C75">
        <v>34709697</v>
      </c>
      <c r="D75">
        <v>31709494</v>
      </c>
      <c r="E75">
        <v>1</v>
      </c>
      <c r="F75">
        <v>1</v>
      </c>
      <c r="G75">
        <v>1</v>
      </c>
      <c r="H75">
        <v>1</v>
      </c>
      <c r="I75" t="s">
        <v>217</v>
      </c>
      <c r="J75" t="s">
        <v>3</v>
      </c>
      <c r="K75" t="s">
        <v>218</v>
      </c>
      <c r="L75">
        <v>1191</v>
      </c>
      <c r="N75">
        <v>1013</v>
      </c>
      <c r="O75" t="s">
        <v>198</v>
      </c>
      <c r="P75" t="s">
        <v>198</v>
      </c>
      <c r="Q75">
        <v>1</v>
      </c>
      <c r="W75">
        <v>0</v>
      </c>
      <c r="X75">
        <v>-1081351934</v>
      </c>
      <c r="Y75">
        <v>19</v>
      </c>
      <c r="AA75">
        <v>0</v>
      </c>
      <c r="AB75">
        <v>0</v>
      </c>
      <c r="AC75">
        <v>0</v>
      </c>
      <c r="AD75">
        <v>9.4</v>
      </c>
      <c r="AE75">
        <v>0</v>
      </c>
      <c r="AF75">
        <v>0</v>
      </c>
      <c r="AG75">
        <v>0</v>
      </c>
      <c r="AH75">
        <v>9.4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19</v>
      </c>
      <c r="AU75" t="s">
        <v>3</v>
      </c>
      <c r="AV75">
        <v>1</v>
      </c>
      <c r="AW75">
        <v>2</v>
      </c>
      <c r="AX75">
        <v>34709703</v>
      </c>
      <c r="AY75">
        <v>1</v>
      </c>
      <c r="AZ75">
        <v>0</v>
      </c>
      <c r="BA75">
        <v>151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Y75*Source!I38</f>
        <v>0.76</v>
      </c>
      <c r="CY75">
        <f>AD75</f>
        <v>9.4</v>
      </c>
      <c r="CZ75">
        <f>AH75</f>
        <v>9.4</v>
      </c>
      <c r="DA75">
        <f>AL75</f>
        <v>1</v>
      </c>
      <c r="DB75">
        <v>0</v>
      </c>
    </row>
    <row r="76" spans="1:106" x14ac:dyDescent="0.2">
      <c r="A76">
        <f>ROW(Source!A38)</f>
        <v>38</v>
      </c>
      <c r="B76">
        <v>34709515</v>
      </c>
      <c r="C76">
        <v>34709697</v>
      </c>
      <c r="D76">
        <v>31709492</v>
      </c>
      <c r="E76">
        <v>1</v>
      </c>
      <c r="F76">
        <v>1</v>
      </c>
      <c r="G76">
        <v>1</v>
      </c>
      <c r="H76">
        <v>1</v>
      </c>
      <c r="I76" t="s">
        <v>199</v>
      </c>
      <c r="J76" t="s">
        <v>3</v>
      </c>
      <c r="K76" t="s">
        <v>200</v>
      </c>
      <c r="L76">
        <v>1191</v>
      </c>
      <c r="N76">
        <v>1013</v>
      </c>
      <c r="O76" t="s">
        <v>198</v>
      </c>
      <c r="P76" t="s">
        <v>198</v>
      </c>
      <c r="Q76">
        <v>1</v>
      </c>
      <c r="W76">
        <v>0</v>
      </c>
      <c r="X76">
        <v>-1417349443</v>
      </c>
      <c r="Y76">
        <v>0.38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0.38</v>
      </c>
      <c r="AU76" t="s">
        <v>3</v>
      </c>
      <c r="AV76">
        <v>2</v>
      </c>
      <c r="AW76">
        <v>2</v>
      </c>
      <c r="AX76">
        <v>34709704</v>
      </c>
      <c r="AY76">
        <v>1</v>
      </c>
      <c r="AZ76">
        <v>0</v>
      </c>
      <c r="BA76">
        <v>152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Y76*Source!I38</f>
        <v>1.52E-2</v>
      </c>
      <c r="CY76">
        <f>AD76</f>
        <v>0</v>
      </c>
      <c r="CZ76">
        <f>AH76</f>
        <v>0</v>
      </c>
      <c r="DA76">
        <f>AL76</f>
        <v>1</v>
      </c>
      <c r="DB76">
        <v>0</v>
      </c>
    </row>
    <row r="77" spans="1:106" x14ac:dyDescent="0.2">
      <c r="A77">
        <f>ROW(Source!A38)</f>
        <v>38</v>
      </c>
      <c r="B77">
        <v>34709515</v>
      </c>
      <c r="C77">
        <v>34709697</v>
      </c>
      <c r="D77">
        <v>31526753</v>
      </c>
      <c r="E77">
        <v>1</v>
      </c>
      <c r="F77">
        <v>1</v>
      </c>
      <c r="G77">
        <v>1</v>
      </c>
      <c r="H77">
        <v>2</v>
      </c>
      <c r="I77" t="s">
        <v>201</v>
      </c>
      <c r="J77" t="s">
        <v>202</v>
      </c>
      <c r="K77" t="s">
        <v>203</v>
      </c>
      <c r="L77">
        <v>1368</v>
      </c>
      <c r="N77">
        <v>1011</v>
      </c>
      <c r="O77" t="s">
        <v>204</v>
      </c>
      <c r="P77" t="s">
        <v>204</v>
      </c>
      <c r="Q77">
        <v>1</v>
      </c>
      <c r="W77">
        <v>0</v>
      </c>
      <c r="X77">
        <v>-1718674368</v>
      </c>
      <c r="Y77">
        <v>0.19</v>
      </c>
      <c r="AA77">
        <v>0</v>
      </c>
      <c r="AB77">
        <v>111.99</v>
      </c>
      <c r="AC77">
        <v>13.5</v>
      </c>
      <c r="AD77">
        <v>0</v>
      </c>
      <c r="AE77">
        <v>0</v>
      </c>
      <c r="AF77">
        <v>111.99</v>
      </c>
      <c r="AG77">
        <v>13.5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0.19</v>
      </c>
      <c r="AU77" t="s">
        <v>3</v>
      </c>
      <c r="AV77">
        <v>0</v>
      </c>
      <c r="AW77">
        <v>2</v>
      </c>
      <c r="AX77">
        <v>34709705</v>
      </c>
      <c r="AY77">
        <v>1</v>
      </c>
      <c r="AZ77">
        <v>0</v>
      </c>
      <c r="BA77">
        <v>153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Y77*Source!I38</f>
        <v>7.6E-3</v>
      </c>
      <c r="CY77">
        <f>AB77</f>
        <v>111.99</v>
      </c>
      <c r="CZ77">
        <f>AF77</f>
        <v>111.99</v>
      </c>
      <c r="DA77">
        <f>AJ77</f>
        <v>1</v>
      </c>
      <c r="DB77">
        <v>0</v>
      </c>
    </row>
    <row r="78" spans="1:106" x14ac:dyDescent="0.2">
      <c r="A78">
        <f>ROW(Source!A38)</f>
        <v>38</v>
      </c>
      <c r="B78">
        <v>34709515</v>
      </c>
      <c r="C78">
        <v>34709697</v>
      </c>
      <c r="D78">
        <v>31528142</v>
      </c>
      <c r="E78">
        <v>1</v>
      </c>
      <c r="F78">
        <v>1</v>
      </c>
      <c r="G78">
        <v>1</v>
      </c>
      <c r="H78">
        <v>2</v>
      </c>
      <c r="I78" t="s">
        <v>205</v>
      </c>
      <c r="J78" t="s">
        <v>206</v>
      </c>
      <c r="K78" t="s">
        <v>207</v>
      </c>
      <c r="L78">
        <v>1368</v>
      </c>
      <c r="N78">
        <v>1011</v>
      </c>
      <c r="O78" t="s">
        <v>204</v>
      </c>
      <c r="P78" t="s">
        <v>204</v>
      </c>
      <c r="Q78">
        <v>1</v>
      </c>
      <c r="W78">
        <v>0</v>
      </c>
      <c r="X78">
        <v>1372534845</v>
      </c>
      <c r="Y78">
        <v>0.19</v>
      </c>
      <c r="AA78">
        <v>0</v>
      </c>
      <c r="AB78">
        <v>65.709999999999994</v>
      </c>
      <c r="AC78">
        <v>11.6</v>
      </c>
      <c r="AD78">
        <v>0</v>
      </c>
      <c r="AE78">
        <v>0</v>
      </c>
      <c r="AF78">
        <v>65.709999999999994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0.19</v>
      </c>
      <c r="AU78" t="s">
        <v>3</v>
      </c>
      <c r="AV78">
        <v>0</v>
      </c>
      <c r="AW78">
        <v>2</v>
      </c>
      <c r="AX78">
        <v>34709706</v>
      </c>
      <c r="AY78">
        <v>1</v>
      </c>
      <c r="AZ78">
        <v>0</v>
      </c>
      <c r="BA78">
        <v>154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Y78*Source!I38</f>
        <v>7.6E-3</v>
      </c>
      <c r="CY78">
        <f>AB78</f>
        <v>65.709999999999994</v>
      </c>
      <c r="CZ78">
        <f>AF78</f>
        <v>65.709999999999994</v>
      </c>
      <c r="DA78">
        <f>AJ78</f>
        <v>1</v>
      </c>
      <c r="DB78">
        <v>0</v>
      </c>
    </row>
    <row r="79" spans="1:106" x14ac:dyDescent="0.2">
      <c r="A79">
        <f>ROW(Source!A38)</f>
        <v>38</v>
      </c>
      <c r="B79">
        <v>34709515</v>
      </c>
      <c r="C79">
        <v>34709697</v>
      </c>
      <c r="D79">
        <v>31528446</v>
      </c>
      <c r="E79">
        <v>1</v>
      </c>
      <c r="F79">
        <v>1</v>
      </c>
      <c r="G79">
        <v>1</v>
      </c>
      <c r="H79">
        <v>2</v>
      </c>
      <c r="I79" t="s">
        <v>211</v>
      </c>
      <c r="J79" t="s">
        <v>212</v>
      </c>
      <c r="K79" t="s">
        <v>213</v>
      </c>
      <c r="L79">
        <v>1368</v>
      </c>
      <c r="N79">
        <v>1011</v>
      </c>
      <c r="O79" t="s">
        <v>204</v>
      </c>
      <c r="P79" t="s">
        <v>204</v>
      </c>
      <c r="Q79">
        <v>1</v>
      </c>
      <c r="W79">
        <v>0</v>
      </c>
      <c r="X79">
        <v>-353815937</v>
      </c>
      <c r="Y79">
        <v>3.36</v>
      </c>
      <c r="AA79">
        <v>0</v>
      </c>
      <c r="AB79">
        <v>8.1</v>
      </c>
      <c r="AC79">
        <v>0</v>
      </c>
      <c r="AD79">
        <v>0</v>
      </c>
      <c r="AE79">
        <v>0</v>
      </c>
      <c r="AF79">
        <v>8.1</v>
      </c>
      <c r="AG79">
        <v>0</v>
      </c>
      <c r="AH79">
        <v>0</v>
      </c>
      <c r="AI79">
        <v>1</v>
      </c>
      <c r="AJ79">
        <v>1</v>
      </c>
      <c r="AK79">
        <v>1</v>
      </c>
      <c r="AL79">
        <v>1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3.36</v>
      </c>
      <c r="AU79" t="s">
        <v>3</v>
      </c>
      <c r="AV79">
        <v>0</v>
      </c>
      <c r="AW79">
        <v>2</v>
      </c>
      <c r="AX79">
        <v>34709707</v>
      </c>
      <c r="AY79">
        <v>1</v>
      </c>
      <c r="AZ79">
        <v>0</v>
      </c>
      <c r="BA79">
        <v>155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Y79*Source!I38</f>
        <v>0.13439999999999999</v>
      </c>
      <c r="CY79">
        <f>AB79</f>
        <v>8.1</v>
      </c>
      <c r="CZ79">
        <f>AF79</f>
        <v>8.1</v>
      </c>
      <c r="DA79">
        <f>AJ79</f>
        <v>1</v>
      </c>
      <c r="DB79">
        <v>0</v>
      </c>
    </row>
    <row r="80" spans="1:106" x14ac:dyDescent="0.2">
      <c r="A80">
        <f>ROW(Source!A39)</f>
        <v>39</v>
      </c>
      <c r="B80">
        <v>34709516</v>
      </c>
      <c r="C80">
        <v>34709697</v>
      </c>
      <c r="D80">
        <v>31709494</v>
      </c>
      <c r="E80">
        <v>1</v>
      </c>
      <c r="F80">
        <v>1</v>
      </c>
      <c r="G80">
        <v>1</v>
      </c>
      <c r="H80">
        <v>1</v>
      </c>
      <c r="I80" t="s">
        <v>217</v>
      </c>
      <c r="J80" t="s">
        <v>3</v>
      </c>
      <c r="K80" t="s">
        <v>218</v>
      </c>
      <c r="L80">
        <v>1191</v>
      </c>
      <c r="N80">
        <v>1013</v>
      </c>
      <c r="O80" t="s">
        <v>198</v>
      </c>
      <c r="P80" t="s">
        <v>198</v>
      </c>
      <c r="Q80">
        <v>1</v>
      </c>
      <c r="W80">
        <v>0</v>
      </c>
      <c r="X80">
        <v>-1081351934</v>
      </c>
      <c r="Y80">
        <v>19</v>
      </c>
      <c r="AA80">
        <v>0</v>
      </c>
      <c r="AB80">
        <v>0</v>
      </c>
      <c r="AC80">
        <v>0</v>
      </c>
      <c r="AD80">
        <v>172.02</v>
      </c>
      <c r="AE80">
        <v>0</v>
      </c>
      <c r="AF80">
        <v>0</v>
      </c>
      <c r="AG80">
        <v>0</v>
      </c>
      <c r="AH80">
        <v>9.4</v>
      </c>
      <c r="AI80">
        <v>1</v>
      </c>
      <c r="AJ80">
        <v>1</v>
      </c>
      <c r="AK80">
        <v>1</v>
      </c>
      <c r="AL80">
        <v>18.3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19</v>
      </c>
      <c r="AU80" t="s">
        <v>3</v>
      </c>
      <c r="AV80">
        <v>1</v>
      </c>
      <c r="AW80">
        <v>2</v>
      </c>
      <c r="AX80">
        <v>34709703</v>
      </c>
      <c r="AY80">
        <v>1</v>
      </c>
      <c r="AZ80">
        <v>0</v>
      </c>
      <c r="BA80">
        <v>160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Y80*Source!I39</f>
        <v>0.76</v>
      </c>
      <c r="CY80">
        <f>AD80</f>
        <v>172.02</v>
      </c>
      <c r="CZ80">
        <f>AH80</f>
        <v>9.4</v>
      </c>
      <c r="DA80">
        <f>AL80</f>
        <v>18.3</v>
      </c>
      <c r="DB80">
        <v>0</v>
      </c>
    </row>
    <row r="81" spans="1:106" x14ac:dyDescent="0.2">
      <c r="A81">
        <f>ROW(Source!A39)</f>
        <v>39</v>
      </c>
      <c r="B81">
        <v>34709516</v>
      </c>
      <c r="C81">
        <v>34709697</v>
      </c>
      <c r="D81">
        <v>31709492</v>
      </c>
      <c r="E81">
        <v>1</v>
      </c>
      <c r="F81">
        <v>1</v>
      </c>
      <c r="G81">
        <v>1</v>
      </c>
      <c r="H81">
        <v>1</v>
      </c>
      <c r="I81" t="s">
        <v>199</v>
      </c>
      <c r="J81" t="s">
        <v>3</v>
      </c>
      <c r="K81" t="s">
        <v>200</v>
      </c>
      <c r="L81">
        <v>1191</v>
      </c>
      <c r="N81">
        <v>1013</v>
      </c>
      <c r="O81" t="s">
        <v>198</v>
      </c>
      <c r="P81" t="s">
        <v>198</v>
      </c>
      <c r="Q81">
        <v>1</v>
      </c>
      <c r="W81">
        <v>0</v>
      </c>
      <c r="X81">
        <v>-1417349443</v>
      </c>
      <c r="Y81">
        <v>0.38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1</v>
      </c>
      <c r="AJ81">
        <v>1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0.38</v>
      </c>
      <c r="AU81" t="s">
        <v>3</v>
      </c>
      <c r="AV81">
        <v>2</v>
      </c>
      <c r="AW81">
        <v>2</v>
      </c>
      <c r="AX81">
        <v>34709704</v>
      </c>
      <c r="AY81">
        <v>1</v>
      </c>
      <c r="AZ81">
        <v>0</v>
      </c>
      <c r="BA81">
        <v>161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Y81*Source!I39</f>
        <v>1.52E-2</v>
      </c>
      <c r="CY81">
        <f>AD81</f>
        <v>0</v>
      </c>
      <c r="CZ81">
        <f>AH81</f>
        <v>0</v>
      </c>
      <c r="DA81">
        <f>AL81</f>
        <v>1</v>
      </c>
      <c r="DB81">
        <v>0</v>
      </c>
    </row>
    <row r="82" spans="1:106" x14ac:dyDescent="0.2">
      <c r="A82">
        <f>ROW(Source!A39)</f>
        <v>39</v>
      </c>
      <c r="B82">
        <v>34709516</v>
      </c>
      <c r="C82">
        <v>34709697</v>
      </c>
      <c r="D82">
        <v>31526753</v>
      </c>
      <c r="E82">
        <v>1</v>
      </c>
      <c r="F82">
        <v>1</v>
      </c>
      <c r="G82">
        <v>1</v>
      </c>
      <c r="H82">
        <v>2</v>
      </c>
      <c r="I82" t="s">
        <v>201</v>
      </c>
      <c r="J82" t="s">
        <v>202</v>
      </c>
      <c r="K82" t="s">
        <v>203</v>
      </c>
      <c r="L82">
        <v>1368</v>
      </c>
      <c r="N82">
        <v>1011</v>
      </c>
      <c r="O82" t="s">
        <v>204</v>
      </c>
      <c r="P82" t="s">
        <v>204</v>
      </c>
      <c r="Q82">
        <v>1</v>
      </c>
      <c r="W82">
        <v>0</v>
      </c>
      <c r="X82">
        <v>-1718674368</v>
      </c>
      <c r="Y82">
        <v>0.19</v>
      </c>
      <c r="AA82">
        <v>0</v>
      </c>
      <c r="AB82">
        <v>1399.88</v>
      </c>
      <c r="AC82">
        <v>247.05</v>
      </c>
      <c r="AD82">
        <v>0</v>
      </c>
      <c r="AE82">
        <v>0</v>
      </c>
      <c r="AF82">
        <v>111.99</v>
      </c>
      <c r="AG82">
        <v>13.5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0.19</v>
      </c>
      <c r="AU82" t="s">
        <v>3</v>
      </c>
      <c r="AV82">
        <v>0</v>
      </c>
      <c r="AW82">
        <v>2</v>
      </c>
      <c r="AX82">
        <v>34709705</v>
      </c>
      <c r="AY82">
        <v>1</v>
      </c>
      <c r="AZ82">
        <v>0</v>
      </c>
      <c r="BA82">
        <v>162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Y82*Source!I39</f>
        <v>7.6E-3</v>
      </c>
      <c r="CY82">
        <f>AB82</f>
        <v>1399.88</v>
      </c>
      <c r="CZ82">
        <f>AF82</f>
        <v>111.99</v>
      </c>
      <c r="DA82">
        <f>AJ82</f>
        <v>12.5</v>
      </c>
      <c r="DB82">
        <v>0</v>
      </c>
    </row>
    <row r="83" spans="1:106" x14ac:dyDescent="0.2">
      <c r="A83">
        <f>ROW(Source!A39)</f>
        <v>39</v>
      </c>
      <c r="B83">
        <v>34709516</v>
      </c>
      <c r="C83">
        <v>34709697</v>
      </c>
      <c r="D83">
        <v>31528142</v>
      </c>
      <c r="E83">
        <v>1</v>
      </c>
      <c r="F83">
        <v>1</v>
      </c>
      <c r="G83">
        <v>1</v>
      </c>
      <c r="H83">
        <v>2</v>
      </c>
      <c r="I83" t="s">
        <v>205</v>
      </c>
      <c r="J83" t="s">
        <v>206</v>
      </c>
      <c r="K83" t="s">
        <v>207</v>
      </c>
      <c r="L83">
        <v>1368</v>
      </c>
      <c r="N83">
        <v>1011</v>
      </c>
      <c r="O83" t="s">
        <v>204</v>
      </c>
      <c r="P83" t="s">
        <v>204</v>
      </c>
      <c r="Q83">
        <v>1</v>
      </c>
      <c r="W83">
        <v>0</v>
      </c>
      <c r="X83">
        <v>1372534845</v>
      </c>
      <c r="Y83">
        <v>0.19</v>
      </c>
      <c r="AA83">
        <v>0</v>
      </c>
      <c r="AB83">
        <v>821.38</v>
      </c>
      <c r="AC83">
        <v>212.28</v>
      </c>
      <c r="AD83">
        <v>0</v>
      </c>
      <c r="AE83">
        <v>0</v>
      </c>
      <c r="AF83">
        <v>65.709999999999994</v>
      </c>
      <c r="AG83">
        <v>11.6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0.19</v>
      </c>
      <c r="AU83" t="s">
        <v>3</v>
      </c>
      <c r="AV83">
        <v>0</v>
      </c>
      <c r="AW83">
        <v>2</v>
      </c>
      <c r="AX83">
        <v>34709706</v>
      </c>
      <c r="AY83">
        <v>1</v>
      </c>
      <c r="AZ83">
        <v>0</v>
      </c>
      <c r="BA83">
        <v>163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Y83*Source!I39</f>
        <v>7.6E-3</v>
      </c>
      <c r="CY83">
        <f>AB83</f>
        <v>821.38</v>
      </c>
      <c r="CZ83">
        <f>AF83</f>
        <v>65.709999999999994</v>
      </c>
      <c r="DA83">
        <f>AJ83</f>
        <v>12.5</v>
      </c>
      <c r="DB83">
        <v>0</v>
      </c>
    </row>
    <row r="84" spans="1:106" x14ac:dyDescent="0.2">
      <c r="A84">
        <f>ROW(Source!A39)</f>
        <v>39</v>
      </c>
      <c r="B84">
        <v>34709516</v>
      </c>
      <c r="C84">
        <v>34709697</v>
      </c>
      <c r="D84">
        <v>31528446</v>
      </c>
      <c r="E84">
        <v>1</v>
      </c>
      <c r="F84">
        <v>1</v>
      </c>
      <c r="G84">
        <v>1</v>
      </c>
      <c r="H84">
        <v>2</v>
      </c>
      <c r="I84" t="s">
        <v>211</v>
      </c>
      <c r="J84" t="s">
        <v>212</v>
      </c>
      <c r="K84" t="s">
        <v>213</v>
      </c>
      <c r="L84">
        <v>1368</v>
      </c>
      <c r="N84">
        <v>1011</v>
      </c>
      <c r="O84" t="s">
        <v>204</v>
      </c>
      <c r="P84" t="s">
        <v>204</v>
      </c>
      <c r="Q84">
        <v>1</v>
      </c>
      <c r="W84">
        <v>0</v>
      </c>
      <c r="X84">
        <v>-353815937</v>
      </c>
      <c r="Y84">
        <v>3.36</v>
      </c>
      <c r="AA84">
        <v>0</v>
      </c>
      <c r="AB84">
        <v>101.25</v>
      </c>
      <c r="AC84">
        <v>0</v>
      </c>
      <c r="AD84">
        <v>0</v>
      </c>
      <c r="AE84">
        <v>0</v>
      </c>
      <c r="AF84">
        <v>8.1</v>
      </c>
      <c r="AG84">
        <v>0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3.36</v>
      </c>
      <c r="AU84" t="s">
        <v>3</v>
      </c>
      <c r="AV84">
        <v>0</v>
      </c>
      <c r="AW84">
        <v>2</v>
      </c>
      <c r="AX84">
        <v>34709707</v>
      </c>
      <c r="AY84">
        <v>1</v>
      </c>
      <c r="AZ84">
        <v>0</v>
      </c>
      <c r="BA84">
        <v>164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Y84*Source!I39</f>
        <v>0.13439999999999999</v>
      </c>
      <c r="CY84">
        <f>AB84</f>
        <v>101.25</v>
      </c>
      <c r="CZ84">
        <f>AF84</f>
        <v>8.1</v>
      </c>
      <c r="DA84">
        <f>AJ84</f>
        <v>12.5</v>
      </c>
      <c r="DB84">
        <v>0</v>
      </c>
    </row>
    <row r="85" spans="1:106" x14ac:dyDescent="0.2">
      <c r="A85">
        <f>ROW(Source!A40)</f>
        <v>40</v>
      </c>
      <c r="B85">
        <v>34709515</v>
      </c>
      <c r="C85">
        <v>34709712</v>
      </c>
      <c r="D85">
        <v>32163577</v>
      </c>
      <c r="E85">
        <v>1</v>
      </c>
      <c r="F85">
        <v>1</v>
      </c>
      <c r="G85">
        <v>1</v>
      </c>
      <c r="H85">
        <v>1</v>
      </c>
      <c r="I85" t="s">
        <v>219</v>
      </c>
      <c r="J85" t="s">
        <v>3</v>
      </c>
      <c r="K85" t="s">
        <v>220</v>
      </c>
      <c r="L85">
        <v>1191</v>
      </c>
      <c r="N85">
        <v>1013</v>
      </c>
      <c r="O85" t="s">
        <v>198</v>
      </c>
      <c r="P85" t="s">
        <v>198</v>
      </c>
      <c r="Q85">
        <v>1</v>
      </c>
      <c r="W85">
        <v>0</v>
      </c>
      <c r="X85">
        <v>1197411217</v>
      </c>
      <c r="Y85">
        <v>4.32</v>
      </c>
      <c r="AA85">
        <v>0</v>
      </c>
      <c r="AB85">
        <v>0</v>
      </c>
      <c r="AC85">
        <v>0</v>
      </c>
      <c r="AD85">
        <v>9.6199999999999992</v>
      </c>
      <c r="AE85">
        <v>0</v>
      </c>
      <c r="AF85">
        <v>0</v>
      </c>
      <c r="AG85">
        <v>0</v>
      </c>
      <c r="AH85">
        <v>9.6199999999999992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4.32</v>
      </c>
      <c r="AU85" t="s">
        <v>3</v>
      </c>
      <c r="AV85">
        <v>1</v>
      </c>
      <c r="AW85">
        <v>2</v>
      </c>
      <c r="AX85">
        <v>34709716</v>
      </c>
      <c r="AY85">
        <v>1</v>
      </c>
      <c r="AZ85">
        <v>0</v>
      </c>
      <c r="BA85">
        <v>169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Y85*Source!I40</f>
        <v>4.32</v>
      </c>
      <c r="CY85">
        <f t="shared" ref="CY85:CY100" si="0">AD85</f>
        <v>9.6199999999999992</v>
      </c>
      <c r="CZ85">
        <f t="shared" ref="CZ85:CZ100" si="1">AH85</f>
        <v>9.6199999999999992</v>
      </c>
      <c r="DA85">
        <f t="shared" ref="DA85:DA100" si="2">AL85</f>
        <v>1</v>
      </c>
      <c r="DB85">
        <v>0</v>
      </c>
    </row>
    <row r="86" spans="1:106" x14ac:dyDescent="0.2">
      <c r="A86">
        <f>ROW(Source!A40)</f>
        <v>40</v>
      </c>
      <c r="B86">
        <v>34709515</v>
      </c>
      <c r="C86">
        <v>34709712</v>
      </c>
      <c r="D86">
        <v>32163326</v>
      </c>
      <c r="E86">
        <v>1</v>
      </c>
      <c r="F86">
        <v>1</v>
      </c>
      <c r="G86">
        <v>1</v>
      </c>
      <c r="H86">
        <v>1</v>
      </c>
      <c r="I86" t="s">
        <v>221</v>
      </c>
      <c r="J86" t="s">
        <v>3</v>
      </c>
      <c r="K86" t="s">
        <v>222</v>
      </c>
      <c r="L86">
        <v>1191</v>
      </c>
      <c r="N86">
        <v>1013</v>
      </c>
      <c r="O86" t="s">
        <v>198</v>
      </c>
      <c r="P86" t="s">
        <v>198</v>
      </c>
      <c r="Q86">
        <v>1</v>
      </c>
      <c r="W86">
        <v>0</v>
      </c>
      <c r="X86">
        <v>-1309109184</v>
      </c>
      <c r="Y86">
        <v>4.32</v>
      </c>
      <c r="AA86">
        <v>0</v>
      </c>
      <c r="AB86">
        <v>0</v>
      </c>
      <c r="AC86">
        <v>0</v>
      </c>
      <c r="AD86">
        <v>9.17</v>
      </c>
      <c r="AE86">
        <v>0</v>
      </c>
      <c r="AF86">
        <v>0</v>
      </c>
      <c r="AG86">
        <v>0</v>
      </c>
      <c r="AH86">
        <v>9.17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4.32</v>
      </c>
      <c r="AU86" t="s">
        <v>3</v>
      </c>
      <c r="AV86">
        <v>1</v>
      </c>
      <c r="AW86">
        <v>2</v>
      </c>
      <c r="AX86">
        <v>34709717</v>
      </c>
      <c r="AY86">
        <v>1</v>
      </c>
      <c r="AZ86">
        <v>0</v>
      </c>
      <c r="BA86">
        <v>170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Y86*Source!I40</f>
        <v>4.32</v>
      </c>
      <c r="CY86">
        <f t="shared" si="0"/>
        <v>9.17</v>
      </c>
      <c r="CZ86">
        <f t="shared" si="1"/>
        <v>9.17</v>
      </c>
      <c r="DA86">
        <f t="shared" si="2"/>
        <v>1</v>
      </c>
      <c r="DB86">
        <v>0</v>
      </c>
    </row>
    <row r="87" spans="1:106" x14ac:dyDescent="0.2">
      <c r="A87">
        <f>ROW(Source!A40)</f>
        <v>40</v>
      </c>
      <c r="B87">
        <v>34709515</v>
      </c>
      <c r="C87">
        <v>34709712</v>
      </c>
      <c r="D87">
        <v>32163380</v>
      </c>
      <c r="E87">
        <v>1</v>
      </c>
      <c r="F87">
        <v>1</v>
      </c>
      <c r="G87">
        <v>1</v>
      </c>
      <c r="H87">
        <v>1</v>
      </c>
      <c r="I87" t="s">
        <v>223</v>
      </c>
      <c r="J87" t="s">
        <v>3</v>
      </c>
      <c r="K87" t="s">
        <v>224</v>
      </c>
      <c r="L87">
        <v>1191</v>
      </c>
      <c r="N87">
        <v>1013</v>
      </c>
      <c r="O87" t="s">
        <v>198</v>
      </c>
      <c r="P87" t="s">
        <v>198</v>
      </c>
      <c r="Q87">
        <v>1</v>
      </c>
      <c r="W87">
        <v>0</v>
      </c>
      <c r="X87">
        <v>1818203118</v>
      </c>
      <c r="Y87">
        <v>12.96</v>
      </c>
      <c r="AA87">
        <v>0</v>
      </c>
      <c r="AB87">
        <v>0</v>
      </c>
      <c r="AC87">
        <v>0</v>
      </c>
      <c r="AD87">
        <v>14.09</v>
      </c>
      <c r="AE87">
        <v>0</v>
      </c>
      <c r="AF87">
        <v>0</v>
      </c>
      <c r="AG87">
        <v>0</v>
      </c>
      <c r="AH87">
        <v>14.09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12.96</v>
      </c>
      <c r="AU87" t="s">
        <v>3</v>
      </c>
      <c r="AV87">
        <v>1</v>
      </c>
      <c r="AW87">
        <v>2</v>
      </c>
      <c r="AX87">
        <v>34709718</v>
      </c>
      <c r="AY87">
        <v>1</v>
      </c>
      <c r="AZ87">
        <v>0</v>
      </c>
      <c r="BA87">
        <v>171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Y87*Source!I40</f>
        <v>12.96</v>
      </c>
      <c r="CY87">
        <f t="shared" si="0"/>
        <v>14.09</v>
      </c>
      <c r="CZ87">
        <f t="shared" si="1"/>
        <v>14.09</v>
      </c>
      <c r="DA87">
        <f t="shared" si="2"/>
        <v>1</v>
      </c>
      <c r="DB87">
        <v>0</v>
      </c>
    </row>
    <row r="88" spans="1:106" x14ac:dyDescent="0.2">
      <c r="A88">
        <f>ROW(Source!A41)</f>
        <v>41</v>
      </c>
      <c r="B88">
        <v>34709516</v>
      </c>
      <c r="C88">
        <v>34709712</v>
      </c>
      <c r="D88">
        <v>32163577</v>
      </c>
      <c r="E88">
        <v>1</v>
      </c>
      <c r="F88">
        <v>1</v>
      </c>
      <c r="G88">
        <v>1</v>
      </c>
      <c r="H88">
        <v>1</v>
      </c>
      <c r="I88" t="s">
        <v>219</v>
      </c>
      <c r="J88" t="s">
        <v>3</v>
      </c>
      <c r="K88" t="s">
        <v>220</v>
      </c>
      <c r="L88">
        <v>1191</v>
      </c>
      <c r="N88">
        <v>1013</v>
      </c>
      <c r="O88" t="s">
        <v>198</v>
      </c>
      <c r="P88" t="s">
        <v>198</v>
      </c>
      <c r="Q88">
        <v>1</v>
      </c>
      <c r="W88">
        <v>0</v>
      </c>
      <c r="X88">
        <v>1197411217</v>
      </c>
      <c r="Y88">
        <v>4.32</v>
      </c>
      <c r="AA88">
        <v>0</v>
      </c>
      <c r="AB88">
        <v>0</v>
      </c>
      <c r="AC88">
        <v>0</v>
      </c>
      <c r="AD88">
        <v>176.05</v>
      </c>
      <c r="AE88">
        <v>0</v>
      </c>
      <c r="AF88">
        <v>0</v>
      </c>
      <c r="AG88">
        <v>0</v>
      </c>
      <c r="AH88">
        <v>9.6199999999999992</v>
      </c>
      <c r="AI88">
        <v>1</v>
      </c>
      <c r="AJ88">
        <v>1</v>
      </c>
      <c r="AK88">
        <v>1</v>
      </c>
      <c r="AL88">
        <v>18.3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4.32</v>
      </c>
      <c r="AU88" t="s">
        <v>3</v>
      </c>
      <c r="AV88">
        <v>1</v>
      </c>
      <c r="AW88">
        <v>2</v>
      </c>
      <c r="AX88">
        <v>34709716</v>
      </c>
      <c r="AY88">
        <v>1</v>
      </c>
      <c r="AZ88">
        <v>0</v>
      </c>
      <c r="BA88">
        <v>172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Y88*Source!I41</f>
        <v>4.32</v>
      </c>
      <c r="CY88">
        <f t="shared" si="0"/>
        <v>176.05</v>
      </c>
      <c r="CZ88">
        <f t="shared" si="1"/>
        <v>9.6199999999999992</v>
      </c>
      <c r="DA88">
        <f t="shared" si="2"/>
        <v>18.3</v>
      </c>
      <c r="DB88">
        <v>0</v>
      </c>
    </row>
    <row r="89" spans="1:106" x14ac:dyDescent="0.2">
      <c r="A89">
        <f>ROW(Source!A41)</f>
        <v>41</v>
      </c>
      <c r="B89">
        <v>34709516</v>
      </c>
      <c r="C89">
        <v>34709712</v>
      </c>
      <c r="D89">
        <v>32163326</v>
      </c>
      <c r="E89">
        <v>1</v>
      </c>
      <c r="F89">
        <v>1</v>
      </c>
      <c r="G89">
        <v>1</v>
      </c>
      <c r="H89">
        <v>1</v>
      </c>
      <c r="I89" t="s">
        <v>221</v>
      </c>
      <c r="J89" t="s">
        <v>3</v>
      </c>
      <c r="K89" t="s">
        <v>222</v>
      </c>
      <c r="L89">
        <v>1191</v>
      </c>
      <c r="N89">
        <v>1013</v>
      </c>
      <c r="O89" t="s">
        <v>198</v>
      </c>
      <c r="P89" t="s">
        <v>198</v>
      </c>
      <c r="Q89">
        <v>1</v>
      </c>
      <c r="W89">
        <v>0</v>
      </c>
      <c r="X89">
        <v>-1309109184</v>
      </c>
      <c r="Y89">
        <v>4.32</v>
      </c>
      <c r="AA89">
        <v>0</v>
      </c>
      <c r="AB89">
        <v>0</v>
      </c>
      <c r="AC89">
        <v>0</v>
      </c>
      <c r="AD89">
        <v>167.81</v>
      </c>
      <c r="AE89">
        <v>0</v>
      </c>
      <c r="AF89">
        <v>0</v>
      </c>
      <c r="AG89">
        <v>0</v>
      </c>
      <c r="AH89">
        <v>9.17</v>
      </c>
      <c r="AI89">
        <v>1</v>
      </c>
      <c r="AJ89">
        <v>1</v>
      </c>
      <c r="AK89">
        <v>1</v>
      </c>
      <c r="AL89">
        <v>18.3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4.32</v>
      </c>
      <c r="AU89" t="s">
        <v>3</v>
      </c>
      <c r="AV89">
        <v>1</v>
      </c>
      <c r="AW89">
        <v>2</v>
      </c>
      <c r="AX89">
        <v>34709717</v>
      </c>
      <c r="AY89">
        <v>1</v>
      </c>
      <c r="AZ89">
        <v>0</v>
      </c>
      <c r="BA89">
        <v>173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Y89*Source!I41</f>
        <v>4.32</v>
      </c>
      <c r="CY89">
        <f t="shared" si="0"/>
        <v>167.81</v>
      </c>
      <c r="CZ89">
        <f t="shared" si="1"/>
        <v>9.17</v>
      </c>
      <c r="DA89">
        <f t="shared" si="2"/>
        <v>18.3</v>
      </c>
      <c r="DB89">
        <v>0</v>
      </c>
    </row>
    <row r="90" spans="1:106" x14ac:dyDescent="0.2">
      <c r="A90">
        <f>ROW(Source!A41)</f>
        <v>41</v>
      </c>
      <c r="B90">
        <v>34709516</v>
      </c>
      <c r="C90">
        <v>34709712</v>
      </c>
      <c r="D90">
        <v>32163380</v>
      </c>
      <c r="E90">
        <v>1</v>
      </c>
      <c r="F90">
        <v>1</v>
      </c>
      <c r="G90">
        <v>1</v>
      </c>
      <c r="H90">
        <v>1</v>
      </c>
      <c r="I90" t="s">
        <v>223</v>
      </c>
      <c r="J90" t="s">
        <v>3</v>
      </c>
      <c r="K90" t="s">
        <v>224</v>
      </c>
      <c r="L90">
        <v>1191</v>
      </c>
      <c r="N90">
        <v>1013</v>
      </c>
      <c r="O90" t="s">
        <v>198</v>
      </c>
      <c r="P90" t="s">
        <v>198</v>
      </c>
      <c r="Q90">
        <v>1</v>
      </c>
      <c r="W90">
        <v>0</v>
      </c>
      <c r="X90">
        <v>1818203118</v>
      </c>
      <c r="Y90">
        <v>12.96</v>
      </c>
      <c r="AA90">
        <v>0</v>
      </c>
      <c r="AB90">
        <v>0</v>
      </c>
      <c r="AC90">
        <v>0</v>
      </c>
      <c r="AD90">
        <v>257.85000000000002</v>
      </c>
      <c r="AE90">
        <v>0</v>
      </c>
      <c r="AF90">
        <v>0</v>
      </c>
      <c r="AG90">
        <v>0</v>
      </c>
      <c r="AH90">
        <v>14.09</v>
      </c>
      <c r="AI90">
        <v>1</v>
      </c>
      <c r="AJ90">
        <v>1</v>
      </c>
      <c r="AK90">
        <v>1</v>
      </c>
      <c r="AL90">
        <v>18.3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12.96</v>
      </c>
      <c r="AU90" t="s">
        <v>3</v>
      </c>
      <c r="AV90">
        <v>1</v>
      </c>
      <c r="AW90">
        <v>2</v>
      </c>
      <c r="AX90">
        <v>34709718</v>
      </c>
      <c r="AY90">
        <v>1</v>
      </c>
      <c r="AZ90">
        <v>0</v>
      </c>
      <c r="BA90">
        <v>174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Y90*Source!I41</f>
        <v>12.96</v>
      </c>
      <c r="CY90">
        <f t="shared" si="0"/>
        <v>257.85000000000002</v>
      </c>
      <c r="CZ90">
        <f t="shared" si="1"/>
        <v>14.09</v>
      </c>
      <c r="DA90">
        <f t="shared" si="2"/>
        <v>18.3</v>
      </c>
      <c r="DB90">
        <v>0</v>
      </c>
    </row>
    <row r="91" spans="1:106" x14ac:dyDescent="0.2">
      <c r="A91">
        <f>ROW(Source!A42)</f>
        <v>42</v>
      </c>
      <c r="B91">
        <v>34709515</v>
      </c>
      <c r="C91">
        <v>34709719</v>
      </c>
      <c r="D91">
        <v>32163577</v>
      </c>
      <c r="E91">
        <v>1</v>
      </c>
      <c r="F91">
        <v>1</v>
      </c>
      <c r="G91">
        <v>1</v>
      </c>
      <c r="H91">
        <v>1</v>
      </c>
      <c r="I91" t="s">
        <v>219</v>
      </c>
      <c r="J91" t="s">
        <v>3</v>
      </c>
      <c r="K91" t="s">
        <v>220</v>
      </c>
      <c r="L91">
        <v>1191</v>
      </c>
      <c r="N91">
        <v>1013</v>
      </c>
      <c r="O91" t="s">
        <v>198</v>
      </c>
      <c r="P91" t="s">
        <v>198</v>
      </c>
      <c r="Q91">
        <v>1</v>
      </c>
      <c r="W91">
        <v>0</v>
      </c>
      <c r="X91">
        <v>1197411217</v>
      </c>
      <c r="Y91">
        <v>1.08</v>
      </c>
      <c r="AA91">
        <v>0</v>
      </c>
      <c r="AB91">
        <v>0</v>
      </c>
      <c r="AC91">
        <v>0</v>
      </c>
      <c r="AD91">
        <v>9.6199999999999992</v>
      </c>
      <c r="AE91">
        <v>0</v>
      </c>
      <c r="AF91">
        <v>0</v>
      </c>
      <c r="AG91">
        <v>0</v>
      </c>
      <c r="AH91">
        <v>9.6199999999999992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1.08</v>
      </c>
      <c r="AU91" t="s">
        <v>3</v>
      </c>
      <c r="AV91">
        <v>1</v>
      </c>
      <c r="AW91">
        <v>2</v>
      </c>
      <c r="AX91">
        <v>34709723</v>
      </c>
      <c r="AY91">
        <v>1</v>
      </c>
      <c r="AZ91">
        <v>0</v>
      </c>
      <c r="BA91">
        <v>175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Y91*Source!I42</f>
        <v>1.08</v>
      </c>
      <c r="CY91">
        <f t="shared" si="0"/>
        <v>9.6199999999999992</v>
      </c>
      <c r="CZ91">
        <f t="shared" si="1"/>
        <v>9.6199999999999992</v>
      </c>
      <c r="DA91">
        <f t="shared" si="2"/>
        <v>1</v>
      </c>
      <c r="DB91">
        <v>0</v>
      </c>
    </row>
    <row r="92" spans="1:106" x14ac:dyDescent="0.2">
      <c r="A92">
        <f>ROW(Source!A42)</f>
        <v>42</v>
      </c>
      <c r="B92">
        <v>34709515</v>
      </c>
      <c r="C92">
        <v>34709719</v>
      </c>
      <c r="D92">
        <v>32163326</v>
      </c>
      <c r="E92">
        <v>1</v>
      </c>
      <c r="F92">
        <v>1</v>
      </c>
      <c r="G92">
        <v>1</v>
      </c>
      <c r="H92">
        <v>1</v>
      </c>
      <c r="I92" t="s">
        <v>221</v>
      </c>
      <c r="J92" t="s">
        <v>3</v>
      </c>
      <c r="K92" t="s">
        <v>222</v>
      </c>
      <c r="L92">
        <v>1191</v>
      </c>
      <c r="N92">
        <v>1013</v>
      </c>
      <c r="O92" t="s">
        <v>198</v>
      </c>
      <c r="P92" t="s">
        <v>198</v>
      </c>
      <c r="Q92">
        <v>1</v>
      </c>
      <c r="W92">
        <v>0</v>
      </c>
      <c r="X92">
        <v>-1309109184</v>
      </c>
      <c r="Y92">
        <v>1.08</v>
      </c>
      <c r="AA92">
        <v>0</v>
      </c>
      <c r="AB92">
        <v>0</v>
      </c>
      <c r="AC92">
        <v>0</v>
      </c>
      <c r="AD92">
        <v>9.17</v>
      </c>
      <c r="AE92">
        <v>0</v>
      </c>
      <c r="AF92">
        <v>0</v>
      </c>
      <c r="AG92">
        <v>0</v>
      </c>
      <c r="AH92">
        <v>9.17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1.08</v>
      </c>
      <c r="AU92" t="s">
        <v>3</v>
      </c>
      <c r="AV92">
        <v>1</v>
      </c>
      <c r="AW92">
        <v>2</v>
      </c>
      <c r="AX92">
        <v>34709724</v>
      </c>
      <c r="AY92">
        <v>1</v>
      </c>
      <c r="AZ92">
        <v>0</v>
      </c>
      <c r="BA92">
        <v>176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Y92*Source!I42</f>
        <v>1.08</v>
      </c>
      <c r="CY92">
        <f t="shared" si="0"/>
        <v>9.17</v>
      </c>
      <c r="CZ92">
        <f t="shared" si="1"/>
        <v>9.17</v>
      </c>
      <c r="DA92">
        <f t="shared" si="2"/>
        <v>1</v>
      </c>
      <c r="DB92">
        <v>0</v>
      </c>
    </row>
    <row r="93" spans="1:106" x14ac:dyDescent="0.2">
      <c r="A93">
        <f>ROW(Source!A42)</f>
        <v>42</v>
      </c>
      <c r="B93">
        <v>34709515</v>
      </c>
      <c r="C93">
        <v>34709719</v>
      </c>
      <c r="D93">
        <v>32163380</v>
      </c>
      <c r="E93">
        <v>1</v>
      </c>
      <c r="F93">
        <v>1</v>
      </c>
      <c r="G93">
        <v>1</v>
      </c>
      <c r="H93">
        <v>1</v>
      </c>
      <c r="I93" t="s">
        <v>223</v>
      </c>
      <c r="J93" t="s">
        <v>3</v>
      </c>
      <c r="K93" t="s">
        <v>224</v>
      </c>
      <c r="L93">
        <v>1191</v>
      </c>
      <c r="N93">
        <v>1013</v>
      </c>
      <c r="O93" t="s">
        <v>198</v>
      </c>
      <c r="P93" t="s">
        <v>198</v>
      </c>
      <c r="Q93">
        <v>1</v>
      </c>
      <c r="W93">
        <v>0</v>
      </c>
      <c r="X93">
        <v>1818203118</v>
      </c>
      <c r="Y93">
        <v>3.24</v>
      </c>
      <c r="AA93">
        <v>0</v>
      </c>
      <c r="AB93">
        <v>0</v>
      </c>
      <c r="AC93">
        <v>0</v>
      </c>
      <c r="AD93">
        <v>14.09</v>
      </c>
      <c r="AE93">
        <v>0</v>
      </c>
      <c r="AF93">
        <v>0</v>
      </c>
      <c r="AG93">
        <v>0</v>
      </c>
      <c r="AH93">
        <v>14.09</v>
      </c>
      <c r="AI93">
        <v>1</v>
      </c>
      <c r="AJ93">
        <v>1</v>
      </c>
      <c r="AK93">
        <v>1</v>
      </c>
      <c r="AL93">
        <v>1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3.24</v>
      </c>
      <c r="AU93" t="s">
        <v>3</v>
      </c>
      <c r="AV93">
        <v>1</v>
      </c>
      <c r="AW93">
        <v>2</v>
      </c>
      <c r="AX93">
        <v>34709725</v>
      </c>
      <c r="AY93">
        <v>1</v>
      </c>
      <c r="AZ93">
        <v>0</v>
      </c>
      <c r="BA93">
        <v>177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Y93*Source!I42</f>
        <v>3.24</v>
      </c>
      <c r="CY93">
        <f t="shared" si="0"/>
        <v>14.09</v>
      </c>
      <c r="CZ93">
        <f t="shared" si="1"/>
        <v>14.09</v>
      </c>
      <c r="DA93">
        <f t="shared" si="2"/>
        <v>1</v>
      </c>
      <c r="DB93">
        <v>0</v>
      </c>
    </row>
    <row r="94" spans="1:106" x14ac:dyDescent="0.2">
      <c r="A94">
        <f>ROW(Source!A43)</f>
        <v>43</v>
      </c>
      <c r="B94">
        <v>34709516</v>
      </c>
      <c r="C94">
        <v>34709719</v>
      </c>
      <c r="D94">
        <v>32163577</v>
      </c>
      <c r="E94">
        <v>1</v>
      </c>
      <c r="F94">
        <v>1</v>
      </c>
      <c r="G94">
        <v>1</v>
      </c>
      <c r="H94">
        <v>1</v>
      </c>
      <c r="I94" t="s">
        <v>219</v>
      </c>
      <c r="J94" t="s">
        <v>3</v>
      </c>
      <c r="K94" t="s">
        <v>220</v>
      </c>
      <c r="L94">
        <v>1191</v>
      </c>
      <c r="N94">
        <v>1013</v>
      </c>
      <c r="O94" t="s">
        <v>198</v>
      </c>
      <c r="P94" t="s">
        <v>198</v>
      </c>
      <c r="Q94">
        <v>1</v>
      </c>
      <c r="W94">
        <v>0</v>
      </c>
      <c r="X94">
        <v>1197411217</v>
      </c>
      <c r="Y94">
        <v>1.08</v>
      </c>
      <c r="AA94">
        <v>0</v>
      </c>
      <c r="AB94">
        <v>0</v>
      </c>
      <c r="AC94">
        <v>0</v>
      </c>
      <c r="AD94">
        <v>176.05</v>
      </c>
      <c r="AE94">
        <v>0</v>
      </c>
      <c r="AF94">
        <v>0</v>
      </c>
      <c r="AG94">
        <v>0</v>
      </c>
      <c r="AH94">
        <v>9.6199999999999992</v>
      </c>
      <c r="AI94">
        <v>1</v>
      </c>
      <c r="AJ94">
        <v>1</v>
      </c>
      <c r="AK94">
        <v>1</v>
      </c>
      <c r="AL94">
        <v>18.3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1.08</v>
      </c>
      <c r="AU94" t="s">
        <v>3</v>
      </c>
      <c r="AV94">
        <v>1</v>
      </c>
      <c r="AW94">
        <v>2</v>
      </c>
      <c r="AX94">
        <v>34709723</v>
      </c>
      <c r="AY94">
        <v>1</v>
      </c>
      <c r="AZ94">
        <v>0</v>
      </c>
      <c r="BA94">
        <v>178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Y94*Source!I43</f>
        <v>1.08</v>
      </c>
      <c r="CY94">
        <f t="shared" si="0"/>
        <v>176.05</v>
      </c>
      <c r="CZ94">
        <f t="shared" si="1"/>
        <v>9.6199999999999992</v>
      </c>
      <c r="DA94">
        <f t="shared" si="2"/>
        <v>18.3</v>
      </c>
      <c r="DB94">
        <v>0</v>
      </c>
    </row>
    <row r="95" spans="1:106" x14ac:dyDescent="0.2">
      <c r="A95">
        <f>ROW(Source!A43)</f>
        <v>43</v>
      </c>
      <c r="B95">
        <v>34709516</v>
      </c>
      <c r="C95">
        <v>34709719</v>
      </c>
      <c r="D95">
        <v>32163326</v>
      </c>
      <c r="E95">
        <v>1</v>
      </c>
      <c r="F95">
        <v>1</v>
      </c>
      <c r="G95">
        <v>1</v>
      </c>
      <c r="H95">
        <v>1</v>
      </c>
      <c r="I95" t="s">
        <v>221</v>
      </c>
      <c r="J95" t="s">
        <v>3</v>
      </c>
      <c r="K95" t="s">
        <v>222</v>
      </c>
      <c r="L95">
        <v>1191</v>
      </c>
      <c r="N95">
        <v>1013</v>
      </c>
      <c r="O95" t="s">
        <v>198</v>
      </c>
      <c r="P95" t="s">
        <v>198</v>
      </c>
      <c r="Q95">
        <v>1</v>
      </c>
      <c r="W95">
        <v>0</v>
      </c>
      <c r="X95">
        <v>-1309109184</v>
      </c>
      <c r="Y95">
        <v>1.08</v>
      </c>
      <c r="AA95">
        <v>0</v>
      </c>
      <c r="AB95">
        <v>0</v>
      </c>
      <c r="AC95">
        <v>0</v>
      </c>
      <c r="AD95">
        <v>167.81</v>
      </c>
      <c r="AE95">
        <v>0</v>
      </c>
      <c r="AF95">
        <v>0</v>
      </c>
      <c r="AG95">
        <v>0</v>
      </c>
      <c r="AH95">
        <v>9.17</v>
      </c>
      <c r="AI95">
        <v>1</v>
      </c>
      <c r="AJ95">
        <v>1</v>
      </c>
      <c r="AK95">
        <v>1</v>
      </c>
      <c r="AL95">
        <v>18.3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1.08</v>
      </c>
      <c r="AU95" t="s">
        <v>3</v>
      </c>
      <c r="AV95">
        <v>1</v>
      </c>
      <c r="AW95">
        <v>2</v>
      </c>
      <c r="AX95">
        <v>34709724</v>
      </c>
      <c r="AY95">
        <v>1</v>
      </c>
      <c r="AZ95">
        <v>0</v>
      </c>
      <c r="BA95">
        <v>179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Y95*Source!I43</f>
        <v>1.08</v>
      </c>
      <c r="CY95">
        <f t="shared" si="0"/>
        <v>167.81</v>
      </c>
      <c r="CZ95">
        <f t="shared" si="1"/>
        <v>9.17</v>
      </c>
      <c r="DA95">
        <f t="shared" si="2"/>
        <v>18.3</v>
      </c>
      <c r="DB95">
        <v>0</v>
      </c>
    </row>
    <row r="96" spans="1:106" x14ac:dyDescent="0.2">
      <c r="A96">
        <f>ROW(Source!A43)</f>
        <v>43</v>
      </c>
      <c r="B96">
        <v>34709516</v>
      </c>
      <c r="C96">
        <v>34709719</v>
      </c>
      <c r="D96">
        <v>32163380</v>
      </c>
      <c r="E96">
        <v>1</v>
      </c>
      <c r="F96">
        <v>1</v>
      </c>
      <c r="G96">
        <v>1</v>
      </c>
      <c r="H96">
        <v>1</v>
      </c>
      <c r="I96" t="s">
        <v>223</v>
      </c>
      <c r="J96" t="s">
        <v>3</v>
      </c>
      <c r="K96" t="s">
        <v>224</v>
      </c>
      <c r="L96">
        <v>1191</v>
      </c>
      <c r="N96">
        <v>1013</v>
      </c>
      <c r="O96" t="s">
        <v>198</v>
      </c>
      <c r="P96" t="s">
        <v>198</v>
      </c>
      <c r="Q96">
        <v>1</v>
      </c>
      <c r="W96">
        <v>0</v>
      </c>
      <c r="X96">
        <v>1818203118</v>
      </c>
      <c r="Y96">
        <v>3.24</v>
      </c>
      <c r="AA96">
        <v>0</v>
      </c>
      <c r="AB96">
        <v>0</v>
      </c>
      <c r="AC96">
        <v>0</v>
      </c>
      <c r="AD96">
        <v>257.85000000000002</v>
      </c>
      <c r="AE96">
        <v>0</v>
      </c>
      <c r="AF96">
        <v>0</v>
      </c>
      <c r="AG96">
        <v>0</v>
      </c>
      <c r="AH96">
        <v>14.09</v>
      </c>
      <c r="AI96">
        <v>1</v>
      </c>
      <c r="AJ96">
        <v>1</v>
      </c>
      <c r="AK96">
        <v>1</v>
      </c>
      <c r="AL96">
        <v>18.3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3.24</v>
      </c>
      <c r="AU96" t="s">
        <v>3</v>
      </c>
      <c r="AV96">
        <v>1</v>
      </c>
      <c r="AW96">
        <v>2</v>
      </c>
      <c r="AX96">
        <v>34709725</v>
      </c>
      <c r="AY96">
        <v>1</v>
      </c>
      <c r="AZ96">
        <v>0</v>
      </c>
      <c r="BA96">
        <v>180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Y96*Source!I43</f>
        <v>3.24</v>
      </c>
      <c r="CY96">
        <f t="shared" si="0"/>
        <v>257.85000000000002</v>
      </c>
      <c r="CZ96">
        <f t="shared" si="1"/>
        <v>14.09</v>
      </c>
      <c r="DA96">
        <f t="shared" si="2"/>
        <v>18.3</v>
      </c>
      <c r="DB96">
        <v>0</v>
      </c>
    </row>
    <row r="97" spans="1:106" x14ac:dyDescent="0.2">
      <c r="A97">
        <f>ROW(Source!A44)</f>
        <v>44</v>
      </c>
      <c r="B97">
        <v>34709515</v>
      </c>
      <c r="C97">
        <v>34709726</v>
      </c>
      <c r="D97">
        <v>32163577</v>
      </c>
      <c r="E97">
        <v>1</v>
      </c>
      <c r="F97">
        <v>1</v>
      </c>
      <c r="G97">
        <v>1</v>
      </c>
      <c r="H97">
        <v>1</v>
      </c>
      <c r="I97" t="s">
        <v>219</v>
      </c>
      <c r="J97" t="s">
        <v>3</v>
      </c>
      <c r="K97" t="s">
        <v>220</v>
      </c>
      <c r="L97">
        <v>1191</v>
      </c>
      <c r="N97">
        <v>1013</v>
      </c>
      <c r="O97" t="s">
        <v>198</v>
      </c>
      <c r="P97" t="s">
        <v>198</v>
      </c>
      <c r="Q97">
        <v>1</v>
      </c>
      <c r="W97">
        <v>0</v>
      </c>
      <c r="X97">
        <v>1197411217</v>
      </c>
      <c r="Y97">
        <v>2.92</v>
      </c>
      <c r="AA97">
        <v>0</v>
      </c>
      <c r="AB97">
        <v>0</v>
      </c>
      <c r="AC97">
        <v>0</v>
      </c>
      <c r="AD97">
        <v>9.6199999999999992</v>
      </c>
      <c r="AE97">
        <v>0</v>
      </c>
      <c r="AF97">
        <v>0</v>
      </c>
      <c r="AG97">
        <v>0</v>
      </c>
      <c r="AH97">
        <v>9.6199999999999992</v>
      </c>
      <c r="AI97">
        <v>1</v>
      </c>
      <c r="AJ97">
        <v>1</v>
      </c>
      <c r="AK97">
        <v>1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2.92</v>
      </c>
      <c r="AU97" t="s">
        <v>3</v>
      </c>
      <c r="AV97">
        <v>1</v>
      </c>
      <c r="AW97">
        <v>2</v>
      </c>
      <c r="AX97">
        <v>34709729</v>
      </c>
      <c r="AY97">
        <v>1</v>
      </c>
      <c r="AZ97">
        <v>0</v>
      </c>
      <c r="BA97">
        <v>181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Y97*Source!I44</f>
        <v>2.92</v>
      </c>
      <c r="CY97">
        <f t="shared" si="0"/>
        <v>9.6199999999999992</v>
      </c>
      <c r="CZ97">
        <f t="shared" si="1"/>
        <v>9.6199999999999992</v>
      </c>
      <c r="DA97">
        <f t="shared" si="2"/>
        <v>1</v>
      </c>
      <c r="DB97">
        <v>0</v>
      </c>
    </row>
    <row r="98" spans="1:106" x14ac:dyDescent="0.2">
      <c r="A98">
        <f>ROW(Source!A44)</f>
        <v>44</v>
      </c>
      <c r="B98">
        <v>34709515</v>
      </c>
      <c r="C98">
        <v>34709726</v>
      </c>
      <c r="D98">
        <v>32163330</v>
      </c>
      <c r="E98">
        <v>1</v>
      </c>
      <c r="F98">
        <v>1</v>
      </c>
      <c r="G98">
        <v>1</v>
      </c>
      <c r="H98">
        <v>1</v>
      </c>
      <c r="I98" t="s">
        <v>225</v>
      </c>
      <c r="J98" t="s">
        <v>3</v>
      </c>
      <c r="K98" t="s">
        <v>226</v>
      </c>
      <c r="L98">
        <v>1191</v>
      </c>
      <c r="N98">
        <v>1013</v>
      </c>
      <c r="O98" t="s">
        <v>198</v>
      </c>
      <c r="P98" t="s">
        <v>198</v>
      </c>
      <c r="Q98">
        <v>1</v>
      </c>
      <c r="W98">
        <v>0</v>
      </c>
      <c r="X98">
        <v>1776637054</v>
      </c>
      <c r="Y98">
        <v>4.37</v>
      </c>
      <c r="AA98">
        <v>0</v>
      </c>
      <c r="AB98">
        <v>0</v>
      </c>
      <c r="AC98">
        <v>0</v>
      </c>
      <c r="AD98">
        <v>12.69</v>
      </c>
      <c r="AE98">
        <v>0</v>
      </c>
      <c r="AF98">
        <v>0</v>
      </c>
      <c r="AG98">
        <v>0</v>
      </c>
      <c r="AH98">
        <v>12.69</v>
      </c>
      <c r="AI98">
        <v>1</v>
      </c>
      <c r="AJ98">
        <v>1</v>
      </c>
      <c r="AK98">
        <v>1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4.37</v>
      </c>
      <c r="AU98" t="s">
        <v>3</v>
      </c>
      <c r="AV98">
        <v>1</v>
      </c>
      <c r="AW98">
        <v>2</v>
      </c>
      <c r="AX98">
        <v>34709730</v>
      </c>
      <c r="AY98">
        <v>1</v>
      </c>
      <c r="AZ98">
        <v>0</v>
      </c>
      <c r="BA98">
        <v>182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Y98*Source!I44</f>
        <v>4.37</v>
      </c>
      <c r="CY98">
        <f t="shared" si="0"/>
        <v>12.69</v>
      </c>
      <c r="CZ98">
        <f t="shared" si="1"/>
        <v>12.69</v>
      </c>
      <c r="DA98">
        <f t="shared" si="2"/>
        <v>1</v>
      </c>
      <c r="DB98">
        <v>0</v>
      </c>
    </row>
    <row r="99" spans="1:106" x14ac:dyDescent="0.2">
      <c r="A99">
        <f>ROW(Source!A45)</f>
        <v>45</v>
      </c>
      <c r="B99">
        <v>34709516</v>
      </c>
      <c r="C99">
        <v>34709726</v>
      </c>
      <c r="D99">
        <v>32163577</v>
      </c>
      <c r="E99">
        <v>1</v>
      </c>
      <c r="F99">
        <v>1</v>
      </c>
      <c r="G99">
        <v>1</v>
      </c>
      <c r="H99">
        <v>1</v>
      </c>
      <c r="I99" t="s">
        <v>219</v>
      </c>
      <c r="J99" t="s">
        <v>3</v>
      </c>
      <c r="K99" t="s">
        <v>220</v>
      </c>
      <c r="L99">
        <v>1191</v>
      </c>
      <c r="N99">
        <v>1013</v>
      </c>
      <c r="O99" t="s">
        <v>198</v>
      </c>
      <c r="P99" t="s">
        <v>198</v>
      </c>
      <c r="Q99">
        <v>1</v>
      </c>
      <c r="W99">
        <v>0</v>
      </c>
      <c r="X99">
        <v>1197411217</v>
      </c>
      <c r="Y99">
        <v>2.92</v>
      </c>
      <c r="AA99">
        <v>0</v>
      </c>
      <c r="AB99">
        <v>0</v>
      </c>
      <c r="AC99">
        <v>0</v>
      </c>
      <c r="AD99">
        <v>176.05</v>
      </c>
      <c r="AE99">
        <v>0</v>
      </c>
      <c r="AF99">
        <v>0</v>
      </c>
      <c r="AG99">
        <v>0</v>
      </c>
      <c r="AH99">
        <v>9.6199999999999992</v>
      </c>
      <c r="AI99">
        <v>1</v>
      </c>
      <c r="AJ99">
        <v>1</v>
      </c>
      <c r="AK99">
        <v>1</v>
      </c>
      <c r="AL99">
        <v>18.3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2.92</v>
      </c>
      <c r="AU99" t="s">
        <v>3</v>
      </c>
      <c r="AV99">
        <v>1</v>
      </c>
      <c r="AW99">
        <v>2</v>
      </c>
      <c r="AX99">
        <v>34709729</v>
      </c>
      <c r="AY99">
        <v>1</v>
      </c>
      <c r="AZ99">
        <v>0</v>
      </c>
      <c r="BA99">
        <v>183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Y99*Source!I45</f>
        <v>2.92</v>
      </c>
      <c r="CY99">
        <f t="shared" si="0"/>
        <v>176.05</v>
      </c>
      <c r="CZ99">
        <f t="shared" si="1"/>
        <v>9.6199999999999992</v>
      </c>
      <c r="DA99">
        <f t="shared" si="2"/>
        <v>18.3</v>
      </c>
      <c r="DB99">
        <v>0</v>
      </c>
    </row>
    <row r="100" spans="1:106" x14ac:dyDescent="0.2">
      <c r="A100">
        <f>ROW(Source!A45)</f>
        <v>45</v>
      </c>
      <c r="B100">
        <v>34709516</v>
      </c>
      <c r="C100">
        <v>34709726</v>
      </c>
      <c r="D100">
        <v>32163330</v>
      </c>
      <c r="E100">
        <v>1</v>
      </c>
      <c r="F100">
        <v>1</v>
      </c>
      <c r="G100">
        <v>1</v>
      </c>
      <c r="H100">
        <v>1</v>
      </c>
      <c r="I100" t="s">
        <v>225</v>
      </c>
      <c r="J100" t="s">
        <v>3</v>
      </c>
      <c r="K100" t="s">
        <v>226</v>
      </c>
      <c r="L100">
        <v>1191</v>
      </c>
      <c r="N100">
        <v>1013</v>
      </c>
      <c r="O100" t="s">
        <v>198</v>
      </c>
      <c r="P100" t="s">
        <v>198</v>
      </c>
      <c r="Q100">
        <v>1</v>
      </c>
      <c r="W100">
        <v>0</v>
      </c>
      <c r="X100">
        <v>1776637054</v>
      </c>
      <c r="Y100">
        <v>4.37</v>
      </c>
      <c r="AA100">
        <v>0</v>
      </c>
      <c r="AB100">
        <v>0</v>
      </c>
      <c r="AC100">
        <v>0</v>
      </c>
      <c r="AD100">
        <v>232.23</v>
      </c>
      <c r="AE100">
        <v>0</v>
      </c>
      <c r="AF100">
        <v>0</v>
      </c>
      <c r="AG100">
        <v>0</v>
      </c>
      <c r="AH100">
        <v>12.69</v>
      </c>
      <c r="AI100">
        <v>1</v>
      </c>
      <c r="AJ100">
        <v>1</v>
      </c>
      <c r="AK100">
        <v>1</v>
      </c>
      <c r="AL100">
        <v>18.3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4.37</v>
      </c>
      <c r="AU100" t="s">
        <v>3</v>
      </c>
      <c r="AV100">
        <v>1</v>
      </c>
      <c r="AW100">
        <v>2</v>
      </c>
      <c r="AX100">
        <v>34709730</v>
      </c>
      <c r="AY100">
        <v>1</v>
      </c>
      <c r="AZ100">
        <v>0</v>
      </c>
      <c r="BA100">
        <v>184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Y100*Source!I45</f>
        <v>4.37</v>
      </c>
      <c r="CY100">
        <f t="shared" si="0"/>
        <v>232.23</v>
      </c>
      <c r="CZ100">
        <f t="shared" si="1"/>
        <v>12.69</v>
      </c>
      <c r="DA100">
        <f t="shared" si="2"/>
        <v>18.3</v>
      </c>
      <c r="DB1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4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34709583</v>
      </c>
      <c r="C1">
        <v>34709578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196</v>
      </c>
      <c r="J1" t="s">
        <v>3</v>
      </c>
      <c r="K1" t="s">
        <v>197</v>
      </c>
      <c r="L1">
        <v>1191</v>
      </c>
      <c r="N1">
        <v>1013</v>
      </c>
      <c r="O1" t="s">
        <v>198</v>
      </c>
      <c r="P1" t="s">
        <v>198</v>
      </c>
      <c r="Q1">
        <v>1</v>
      </c>
      <c r="X1">
        <v>23.5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14.1</v>
      </c>
      <c r="AH1">
        <v>2</v>
      </c>
      <c r="AI1">
        <v>34709579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34709584</v>
      </c>
      <c r="C2">
        <v>34709578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199</v>
      </c>
      <c r="J2" t="s">
        <v>3</v>
      </c>
      <c r="K2" t="s">
        <v>200</v>
      </c>
      <c r="L2">
        <v>1191</v>
      </c>
      <c r="N2">
        <v>1013</v>
      </c>
      <c r="O2" t="s">
        <v>198</v>
      </c>
      <c r="P2" t="s">
        <v>198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0.52800000000000002</v>
      </c>
      <c r="AH2">
        <v>2</v>
      </c>
      <c r="AI2">
        <v>34709580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34709585</v>
      </c>
      <c r="C3">
        <v>34709578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201</v>
      </c>
      <c r="J3" t="s">
        <v>202</v>
      </c>
      <c r="K3" t="s">
        <v>203</v>
      </c>
      <c r="L3">
        <v>1368</v>
      </c>
      <c r="N3">
        <v>1011</v>
      </c>
      <c r="O3" t="s">
        <v>204</v>
      </c>
      <c r="P3" t="s">
        <v>204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0.26400000000000001</v>
      </c>
      <c r="AH3">
        <v>2</v>
      </c>
      <c r="AI3">
        <v>34709581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34709586</v>
      </c>
      <c r="C4">
        <v>34709578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205</v>
      </c>
      <c r="J4" t="s">
        <v>206</v>
      </c>
      <c r="K4" t="s">
        <v>207</v>
      </c>
      <c r="L4">
        <v>1368</v>
      </c>
      <c r="N4">
        <v>1011</v>
      </c>
      <c r="O4" t="s">
        <v>204</v>
      </c>
      <c r="P4" t="s">
        <v>204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0.26400000000000001</v>
      </c>
      <c r="AH4">
        <v>2</v>
      </c>
      <c r="AI4">
        <v>34709582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34709587</v>
      </c>
      <c r="C5">
        <v>34709578</v>
      </c>
      <c r="D5">
        <v>31449051</v>
      </c>
      <c r="E5">
        <v>1</v>
      </c>
      <c r="F5">
        <v>1</v>
      </c>
      <c r="G5">
        <v>1</v>
      </c>
      <c r="H5">
        <v>3</v>
      </c>
      <c r="I5" t="s">
        <v>227</v>
      </c>
      <c r="J5" t="s">
        <v>228</v>
      </c>
      <c r="K5" t="s">
        <v>229</v>
      </c>
      <c r="L5">
        <v>1346</v>
      </c>
      <c r="N5">
        <v>1009</v>
      </c>
      <c r="O5" t="s">
        <v>70</v>
      </c>
      <c r="P5" t="s">
        <v>70</v>
      </c>
      <c r="Q5">
        <v>1</v>
      </c>
      <c r="X5">
        <v>0.42</v>
      </c>
      <c r="Y5">
        <v>9.0399999999999991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18</v>
      </c>
      <c r="AG5">
        <v>0</v>
      </c>
      <c r="AH5">
        <v>3</v>
      </c>
      <c r="AI5">
        <v>-1</v>
      </c>
      <c r="AJ5" t="s">
        <v>3</v>
      </c>
      <c r="AK5">
        <v>4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34709588</v>
      </c>
      <c r="C6">
        <v>34709578</v>
      </c>
      <c r="D6">
        <v>31470585</v>
      </c>
      <c r="E6">
        <v>1</v>
      </c>
      <c r="F6">
        <v>1</v>
      </c>
      <c r="G6">
        <v>1</v>
      </c>
      <c r="H6">
        <v>3</v>
      </c>
      <c r="I6" t="s">
        <v>230</v>
      </c>
      <c r="J6" t="s">
        <v>231</v>
      </c>
      <c r="K6" t="s">
        <v>232</v>
      </c>
      <c r="L6">
        <v>1348</v>
      </c>
      <c r="N6">
        <v>1009</v>
      </c>
      <c r="O6" t="s">
        <v>233</v>
      </c>
      <c r="P6" t="s">
        <v>233</v>
      </c>
      <c r="Q6">
        <v>1000</v>
      </c>
      <c r="X6">
        <v>1E-3</v>
      </c>
      <c r="Y6">
        <v>5000</v>
      </c>
      <c r="Z6">
        <v>0</v>
      </c>
      <c r="AA6">
        <v>0</v>
      </c>
      <c r="AB6">
        <v>0</v>
      </c>
      <c r="AC6">
        <v>0</v>
      </c>
      <c r="AD6">
        <v>1</v>
      </c>
      <c r="AE6">
        <v>0</v>
      </c>
      <c r="AF6" t="s">
        <v>18</v>
      </c>
      <c r="AG6">
        <v>0</v>
      </c>
      <c r="AH6">
        <v>3</v>
      </c>
      <c r="AI6">
        <v>-1</v>
      </c>
      <c r="AJ6" t="s">
        <v>3</v>
      </c>
      <c r="AK6">
        <v>4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34709589</v>
      </c>
      <c r="C7">
        <v>34709578</v>
      </c>
      <c r="D7">
        <v>31482923</v>
      </c>
      <c r="E7">
        <v>1</v>
      </c>
      <c r="F7">
        <v>1</v>
      </c>
      <c r="G7">
        <v>1</v>
      </c>
      <c r="H7">
        <v>3</v>
      </c>
      <c r="I7" t="s">
        <v>234</v>
      </c>
      <c r="J7" t="s">
        <v>235</v>
      </c>
      <c r="K7" t="s">
        <v>236</v>
      </c>
      <c r="L7">
        <v>1346</v>
      </c>
      <c r="N7">
        <v>1009</v>
      </c>
      <c r="O7" t="s">
        <v>70</v>
      </c>
      <c r="P7" t="s">
        <v>70</v>
      </c>
      <c r="Q7">
        <v>1</v>
      </c>
      <c r="X7">
        <v>0.3</v>
      </c>
      <c r="Y7">
        <v>28.6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34709590</v>
      </c>
      <c r="C8">
        <v>34709578</v>
      </c>
      <c r="D8">
        <v>31443668</v>
      </c>
      <c r="E8">
        <v>17</v>
      </c>
      <c r="F8">
        <v>1</v>
      </c>
      <c r="G8">
        <v>1</v>
      </c>
      <c r="H8">
        <v>3</v>
      </c>
      <c r="I8" t="s">
        <v>237</v>
      </c>
      <c r="J8" t="s">
        <v>3</v>
      </c>
      <c r="K8" t="s">
        <v>238</v>
      </c>
      <c r="L8">
        <v>1374</v>
      </c>
      <c r="N8">
        <v>1013</v>
      </c>
      <c r="O8" t="s">
        <v>239</v>
      </c>
      <c r="P8" t="s">
        <v>239</v>
      </c>
      <c r="Q8">
        <v>1</v>
      </c>
      <c r="X8">
        <v>4.5199999999999996</v>
      </c>
      <c r="Y8">
        <v>1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34709583</v>
      </c>
      <c r="C9">
        <v>34709578</v>
      </c>
      <c r="D9">
        <v>31715651</v>
      </c>
      <c r="E9">
        <v>1</v>
      </c>
      <c r="F9">
        <v>1</v>
      </c>
      <c r="G9">
        <v>1</v>
      </c>
      <c r="H9">
        <v>1</v>
      </c>
      <c r="I9" t="s">
        <v>196</v>
      </c>
      <c r="J9" t="s">
        <v>3</v>
      </c>
      <c r="K9" t="s">
        <v>197</v>
      </c>
      <c r="L9">
        <v>1191</v>
      </c>
      <c r="N9">
        <v>1013</v>
      </c>
      <c r="O9" t="s">
        <v>198</v>
      </c>
      <c r="P9" t="s">
        <v>198</v>
      </c>
      <c r="Q9">
        <v>1</v>
      </c>
      <c r="X9">
        <v>23.5</v>
      </c>
      <c r="Y9">
        <v>0</v>
      </c>
      <c r="Z9">
        <v>0</v>
      </c>
      <c r="AA9">
        <v>0</v>
      </c>
      <c r="AB9">
        <v>9.6199999999999992</v>
      </c>
      <c r="AC9">
        <v>0</v>
      </c>
      <c r="AD9">
        <v>1</v>
      </c>
      <c r="AE9">
        <v>1</v>
      </c>
      <c r="AF9" t="s">
        <v>19</v>
      </c>
      <c r="AG9">
        <v>14.1</v>
      </c>
      <c r="AH9">
        <v>2</v>
      </c>
      <c r="AI9">
        <v>34709579</v>
      </c>
      <c r="AJ9">
        <v>5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34709584</v>
      </c>
      <c r="C10">
        <v>34709578</v>
      </c>
      <c r="D10">
        <v>31709492</v>
      </c>
      <c r="E10">
        <v>1</v>
      </c>
      <c r="F10">
        <v>1</v>
      </c>
      <c r="G10">
        <v>1</v>
      </c>
      <c r="H10">
        <v>1</v>
      </c>
      <c r="I10" t="s">
        <v>199</v>
      </c>
      <c r="J10" t="s">
        <v>3</v>
      </c>
      <c r="K10" t="s">
        <v>200</v>
      </c>
      <c r="L10">
        <v>1191</v>
      </c>
      <c r="N10">
        <v>1013</v>
      </c>
      <c r="O10" t="s">
        <v>198</v>
      </c>
      <c r="P10" t="s">
        <v>198</v>
      </c>
      <c r="Q10">
        <v>1</v>
      </c>
      <c r="X10">
        <v>0.88</v>
      </c>
      <c r="Y10">
        <v>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2</v>
      </c>
      <c r="AF10" t="s">
        <v>19</v>
      </c>
      <c r="AG10">
        <v>0.52800000000000002</v>
      </c>
      <c r="AH10">
        <v>2</v>
      </c>
      <c r="AI10">
        <v>34709580</v>
      </c>
      <c r="AJ10">
        <v>6</v>
      </c>
      <c r="AK10">
        <v>2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34709585</v>
      </c>
      <c r="C11">
        <v>34709578</v>
      </c>
      <c r="D11">
        <v>31526753</v>
      </c>
      <c r="E11">
        <v>1</v>
      </c>
      <c r="F11">
        <v>1</v>
      </c>
      <c r="G11">
        <v>1</v>
      </c>
      <c r="H11">
        <v>2</v>
      </c>
      <c r="I11" t="s">
        <v>201</v>
      </c>
      <c r="J11" t="s">
        <v>202</v>
      </c>
      <c r="K11" t="s">
        <v>203</v>
      </c>
      <c r="L11">
        <v>1368</v>
      </c>
      <c r="N11">
        <v>1011</v>
      </c>
      <c r="O11" t="s">
        <v>204</v>
      </c>
      <c r="P11" t="s">
        <v>204</v>
      </c>
      <c r="Q11">
        <v>1</v>
      </c>
      <c r="X11">
        <v>0.44</v>
      </c>
      <c r="Y11">
        <v>0</v>
      </c>
      <c r="Z11">
        <v>111.99</v>
      </c>
      <c r="AA11">
        <v>13.5</v>
      </c>
      <c r="AB11">
        <v>0</v>
      </c>
      <c r="AC11">
        <v>0</v>
      </c>
      <c r="AD11">
        <v>1</v>
      </c>
      <c r="AE11">
        <v>0</v>
      </c>
      <c r="AF11" t="s">
        <v>19</v>
      </c>
      <c r="AG11">
        <v>0.26400000000000001</v>
      </c>
      <c r="AH11">
        <v>2</v>
      </c>
      <c r="AI11">
        <v>34709581</v>
      </c>
      <c r="AJ11">
        <v>7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34709586</v>
      </c>
      <c r="C12">
        <v>34709578</v>
      </c>
      <c r="D12">
        <v>31528142</v>
      </c>
      <c r="E12">
        <v>1</v>
      </c>
      <c r="F12">
        <v>1</v>
      </c>
      <c r="G12">
        <v>1</v>
      </c>
      <c r="H12">
        <v>2</v>
      </c>
      <c r="I12" t="s">
        <v>205</v>
      </c>
      <c r="J12" t="s">
        <v>206</v>
      </c>
      <c r="K12" t="s">
        <v>207</v>
      </c>
      <c r="L12">
        <v>1368</v>
      </c>
      <c r="N12">
        <v>1011</v>
      </c>
      <c r="O12" t="s">
        <v>204</v>
      </c>
      <c r="P12" t="s">
        <v>204</v>
      </c>
      <c r="Q12">
        <v>1</v>
      </c>
      <c r="X12">
        <v>0.44</v>
      </c>
      <c r="Y12">
        <v>0</v>
      </c>
      <c r="Z12">
        <v>65.709999999999994</v>
      </c>
      <c r="AA12">
        <v>11.6</v>
      </c>
      <c r="AB12">
        <v>0</v>
      </c>
      <c r="AC12">
        <v>0</v>
      </c>
      <c r="AD12">
        <v>1</v>
      </c>
      <c r="AE12">
        <v>0</v>
      </c>
      <c r="AF12" t="s">
        <v>19</v>
      </c>
      <c r="AG12">
        <v>0.26400000000000001</v>
      </c>
      <c r="AH12">
        <v>2</v>
      </c>
      <c r="AI12">
        <v>34709582</v>
      </c>
      <c r="AJ12">
        <v>8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34709587</v>
      </c>
      <c r="C13">
        <v>34709578</v>
      </c>
      <c r="D13">
        <v>31449051</v>
      </c>
      <c r="E13">
        <v>1</v>
      </c>
      <c r="F13">
        <v>1</v>
      </c>
      <c r="G13">
        <v>1</v>
      </c>
      <c r="H13">
        <v>3</v>
      </c>
      <c r="I13" t="s">
        <v>227</v>
      </c>
      <c r="J13" t="s">
        <v>228</v>
      </c>
      <c r="K13" t="s">
        <v>229</v>
      </c>
      <c r="L13">
        <v>1346</v>
      </c>
      <c r="N13">
        <v>1009</v>
      </c>
      <c r="O13" t="s">
        <v>70</v>
      </c>
      <c r="P13" t="s">
        <v>70</v>
      </c>
      <c r="Q13">
        <v>1</v>
      </c>
      <c r="X13">
        <v>0.42</v>
      </c>
      <c r="Y13">
        <v>9.0399999999999991</v>
      </c>
      <c r="Z13">
        <v>0</v>
      </c>
      <c r="AA13">
        <v>0</v>
      </c>
      <c r="AB13">
        <v>0</v>
      </c>
      <c r="AC13">
        <v>0</v>
      </c>
      <c r="AD13">
        <v>1</v>
      </c>
      <c r="AE13">
        <v>0</v>
      </c>
      <c r="AF13" t="s">
        <v>18</v>
      </c>
      <c r="AG13">
        <v>0</v>
      </c>
      <c r="AH13">
        <v>3</v>
      </c>
      <c r="AI13">
        <v>-1</v>
      </c>
      <c r="AJ13" t="s">
        <v>3</v>
      </c>
      <c r="AK13">
        <v>4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34709588</v>
      </c>
      <c r="C14">
        <v>34709578</v>
      </c>
      <c r="D14">
        <v>31470585</v>
      </c>
      <c r="E14">
        <v>1</v>
      </c>
      <c r="F14">
        <v>1</v>
      </c>
      <c r="G14">
        <v>1</v>
      </c>
      <c r="H14">
        <v>3</v>
      </c>
      <c r="I14" t="s">
        <v>230</v>
      </c>
      <c r="J14" t="s">
        <v>231</v>
      </c>
      <c r="K14" t="s">
        <v>232</v>
      </c>
      <c r="L14">
        <v>1348</v>
      </c>
      <c r="N14">
        <v>1009</v>
      </c>
      <c r="O14" t="s">
        <v>233</v>
      </c>
      <c r="P14" t="s">
        <v>233</v>
      </c>
      <c r="Q14">
        <v>1000</v>
      </c>
      <c r="X14">
        <v>1E-3</v>
      </c>
      <c r="Y14">
        <v>5000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18</v>
      </c>
      <c r="AG14">
        <v>0</v>
      </c>
      <c r="AH14">
        <v>3</v>
      </c>
      <c r="AI14">
        <v>-1</v>
      </c>
      <c r="AJ14" t="s">
        <v>3</v>
      </c>
      <c r="AK14">
        <v>4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34709589</v>
      </c>
      <c r="C15">
        <v>34709578</v>
      </c>
      <c r="D15">
        <v>31482923</v>
      </c>
      <c r="E15">
        <v>1</v>
      </c>
      <c r="F15">
        <v>1</v>
      </c>
      <c r="G15">
        <v>1</v>
      </c>
      <c r="H15">
        <v>3</v>
      </c>
      <c r="I15" t="s">
        <v>234</v>
      </c>
      <c r="J15" t="s">
        <v>235</v>
      </c>
      <c r="K15" t="s">
        <v>236</v>
      </c>
      <c r="L15">
        <v>1346</v>
      </c>
      <c r="N15">
        <v>1009</v>
      </c>
      <c r="O15" t="s">
        <v>70</v>
      </c>
      <c r="P15" t="s">
        <v>70</v>
      </c>
      <c r="Q15">
        <v>1</v>
      </c>
      <c r="X15">
        <v>0.3</v>
      </c>
      <c r="Y15">
        <v>28.6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 t="s">
        <v>18</v>
      </c>
      <c r="AG15">
        <v>0</v>
      </c>
      <c r="AH15">
        <v>3</v>
      </c>
      <c r="AI15">
        <v>-1</v>
      </c>
      <c r="AJ15" t="s">
        <v>3</v>
      </c>
      <c r="AK15">
        <v>4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34709590</v>
      </c>
      <c r="C16">
        <v>34709578</v>
      </c>
      <c r="D16">
        <v>31443668</v>
      </c>
      <c r="E16">
        <v>17</v>
      </c>
      <c r="F16">
        <v>1</v>
      </c>
      <c r="G16">
        <v>1</v>
      </c>
      <c r="H16">
        <v>3</v>
      </c>
      <c r="I16" t="s">
        <v>237</v>
      </c>
      <c r="J16" t="s">
        <v>3</v>
      </c>
      <c r="K16" t="s">
        <v>238</v>
      </c>
      <c r="L16">
        <v>1374</v>
      </c>
      <c r="N16">
        <v>1013</v>
      </c>
      <c r="O16" t="s">
        <v>239</v>
      </c>
      <c r="P16" t="s">
        <v>239</v>
      </c>
      <c r="Q16">
        <v>1</v>
      </c>
      <c r="X16">
        <v>4.5199999999999996</v>
      </c>
      <c r="Y16">
        <v>1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18</v>
      </c>
      <c r="AG16">
        <v>0</v>
      </c>
      <c r="AH16">
        <v>3</v>
      </c>
      <c r="AI16">
        <v>-1</v>
      </c>
      <c r="AJ16" t="s">
        <v>3</v>
      </c>
      <c r="AK16">
        <v>4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ROW(Source!A26)</f>
        <v>26</v>
      </c>
      <c r="B17">
        <v>34709598</v>
      </c>
      <c r="C17">
        <v>34709591</v>
      </c>
      <c r="D17">
        <v>31715651</v>
      </c>
      <c r="E17">
        <v>1</v>
      </c>
      <c r="F17">
        <v>1</v>
      </c>
      <c r="G17">
        <v>1</v>
      </c>
      <c r="H17">
        <v>1</v>
      </c>
      <c r="I17" t="s">
        <v>196</v>
      </c>
      <c r="J17" t="s">
        <v>3</v>
      </c>
      <c r="K17" t="s">
        <v>197</v>
      </c>
      <c r="L17">
        <v>1191</v>
      </c>
      <c r="N17">
        <v>1013</v>
      </c>
      <c r="O17" t="s">
        <v>198</v>
      </c>
      <c r="P17" t="s">
        <v>198</v>
      </c>
      <c r="Q17">
        <v>1</v>
      </c>
      <c r="X17">
        <v>2.2999999999999998</v>
      </c>
      <c r="Y17">
        <v>0</v>
      </c>
      <c r="Z17">
        <v>0</v>
      </c>
      <c r="AA17">
        <v>0</v>
      </c>
      <c r="AB17">
        <v>9.6199999999999992</v>
      </c>
      <c r="AC17">
        <v>0</v>
      </c>
      <c r="AD17">
        <v>1</v>
      </c>
      <c r="AE17">
        <v>1</v>
      </c>
      <c r="AF17" t="s">
        <v>19</v>
      </c>
      <c r="AG17">
        <v>1.38</v>
      </c>
      <c r="AH17">
        <v>2</v>
      </c>
      <c r="AI17">
        <v>34709592</v>
      </c>
      <c r="AJ17">
        <v>9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ROW(Source!A26)</f>
        <v>26</v>
      </c>
      <c r="B18">
        <v>34709599</v>
      </c>
      <c r="C18">
        <v>34709591</v>
      </c>
      <c r="D18">
        <v>31709492</v>
      </c>
      <c r="E18">
        <v>1</v>
      </c>
      <c r="F18">
        <v>1</v>
      </c>
      <c r="G18">
        <v>1</v>
      </c>
      <c r="H18">
        <v>1</v>
      </c>
      <c r="I18" t="s">
        <v>199</v>
      </c>
      <c r="J18" t="s">
        <v>3</v>
      </c>
      <c r="K18" t="s">
        <v>200</v>
      </c>
      <c r="L18">
        <v>1191</v>
      </c>
      <c r="N18">
        <v>1013</v>
      </c>
      <c r="O18" t="s">
        <v>198</v>
      </c>
      <c r="P18" t="s">
        <v>198</v>
      </c>
      <c r="Q18">
        <v>1</v>
      </c>
      <c r="X18">
        <v>0.47</v>
      </c>
      <c r="Y18">
        <v>0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2</v>
      </c>
      <c r="AF18" t="s">
        <v>19</v>
      </c>
      <c r="AG18">
        <v>0.28199999999999997</v>
      </c>
      <c r="AH18">
        <v>2</v>
      </c>
      <c r="AI18">
        <v>34709593</v>
      </c>
      <c r="AJ18">
        <v>10</v>
      </c>
      <c r="AK18">
        <v>2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ROW(Source!A26)</f>
        <v>26</v>
      </c>
      <c r="B19">
        <v>34709600</v>
      </c>
      <c r="C19">
        <v>34709591</v>
      </c>
      <c r="D19">
        <v>31526753</v>
      </c>
      <c r="E19">
        <v>1</v>
      </c>
      <c r="F19">
        <v>1</v>
      </c>
      <c r="G19">
        <v>1</v>
      </c>
      <c r="H19">
        <v>2</v>
      </c>
      <c r="I19" t="s">
        <v>201</v>
      </c>
      <c r="J19" t="s">
        <v>202</v>
      </c>
      <c r="K19" t="s">
        <v>203</v>
      </c>
      <c r="L19">
        <v>1368</v>
      </c>
      <c r="N19">
        <v>1011</v>
      </c>
      <c r="O19" t="s">
        <v>204</v>
      </c>
      <c r="P19" t="s">
        <v>204</v>
      </c>
      <c r="Q19">
        <v>1</v>
      </c>
      <c r="X19">
        <v>0.33</v>
      </c>
      <c r="Y19">
        <v>0</v>
      </c>
      <c r="Z19">
        <v>111.99</v>
      </c>
      <c r="AA19">
        <v>13.5</v>
      </c>
      <c r="AB19">
        <v>0</v>
      </c>
      <c r="AC19">
        <v>0</v>
      </c>
      <c r="AD19">
        <v>1</v>
      </c>
      <c r="AE19">
        <v>0</v>
      </c>
      <c r="AF19" t="s">
        <v>19</v>
      </c>
      <c r="AG19">
        <v>0.19800000000000001</v>
      </c>
      <c r="AH19">
        <v>2</v>
      </c>
      <c r="AI19">
        <v>34709594</v>
      </c>
      <c r="AJ19">
        <v>11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ROW(Source!A26)</f>
        <v>26</v>
      </c>
      <c r="B20">
        <v>34709601</v>
      </c>
      <c r="C20">
        <v>34709591</v>
      </c>
      <c r="D20">
        <v>31527035</v>
      </c>
      <c r="E20">
        <v>1</v>
      </c>
      <c r="F20">
        <v>1</v>
      </c>
      <c r="G20">
        <v>1</v>
      </c>
      <c r="H20">
        <v>2</v>
      </c>
      <c r="I20" t="s">
        <v>208</v>
      </c>
      <c r="J20" t="s">
        <v>209</v>
      </c>
      <c r="K20" t="s">
        <v>210</v>
      </c>
      <c r="L20">
        <v>1368</v>
      </c>
      <c r="N20">
        <v>1011</v>
      </c>
      <c r="O20" t="s">
        <v>204</v>
      </c>
      <c r="P20" t="s">
        <v>204</v>
      </c>
      <c r="Q20">
        <v>1</v>
      </c>
      <c r="X20">
        <v>0.11</v>
      </c>
      <c r="Y20">
        <v>0</v>
      </c>
      <c r="Z20">
        <v>29.6</v>
      </c>
      <c r="AA20">
        <v>10.06</v>
      </c>
      <c r="AB20">
        <v>0</v>
      </c>
      <c r="AC20">
        <v>0</v>
      </c>
      <c r="AD20">
        <v>1</v>
      </c>
      <c r="AE20">
        <v>0</v>
      </c>
      <c r="AF20" t="s">
        <v>19</v>
      </c>
      <c r="AG20">
        <v>6.6000000000000003E-2</v>
      </c>
      <c r="AH20">
        <v>2</v>
      </c>
      <c r="AI20">
        <v>34709595</v>
      </c>
      <c r="AJ20">
        <v>12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ROW(Source!A26)</f>
        <v>26</v>
      </c>
      <c r="B21">
        <v>34709602</v>
      </c>
      <c r="C21">
        <v>34709591</v>
      </c>
      <c r="D21">
        <v>31528142</v>
      </c>
      <c r="E21">
        <v>1</v>
      </c>
      <c r="F21">
        <v>1</v>
      </c>
      <c r="G21">
        <v>1</v>
      </c>
      <c r="H21">
        <v>2</v>
      </c>
      <c r="I21" t="s">
        <v>205</v>
      </c>
      <c r="J21" t="s">
        <v>206</v>
      </c>
      <c r="K21" t="s">
        <v>207</v>
      </c>
      <c r="L21">
        <v>1368</v>
      </c>
      <c r="N21">
        <v>1011</v>
      </c>
      <c r="O21" t="s">
        <v>204</v>
      </c>
      <c r="P21" t="s">
        <v>204</v>
      </c>
      <c r="Q21">
        <v>1</v>
      </c>
      <c r="X21">
        <v>0.03</v>
      </c>
      <c r="Y21">
        <v>0</v>
      </c>
      <c r="Z21">
        <v>65.709999999999994</v>
      </c>
      <c r="AA21">
        <v>11.6</v>
      </c>
      <c r="AB21">
        <v>0</v>
      </c>
      <c r="AC21">
        <v>0</v>
      </c>
      <c r="AD21">
        <v>1</v>
      </c>
      <c r="AE21">
        <v>0</v>
      </c>
      <c r="AF21" t="s">
        <v>19</v>
      </c>
      <c r="AG21">
        <v>1.7999999999999999E-2</v>
      </c>
      <c r="AH21">
        <v>2</v>
      </c>
      <c r="AI21">
        <v>34709596</v>
      </c>
      <c r="AJ21">
        <v>13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ROW(Source!A26)</f>
        <v>26</v>
      </c>
      <c r="B22">
        <v>34709603</v>
      </c>
      <c r="C22">
        <v>34709591</v>
      </c>
      <c r="D22">
        <v>31528446</v>
      </c>
      <c r="E22">
        <v>1</v>
      </c>
      <c r="F22">
        <v>1</v>
      </c>
      <c r="G22">
        <v>1</v>
      </c>
      <c r="H22">
        <v>2</v>
      </c>
      <c r="I22" t="s">
        <v>211</v>
      </c>
      <c r="J22" t="s">
        <v>212</v>
      </c>
      <c r="K22" t="s">
        <v>213</v>
      </c>
      <c r="L22">
        <v>1368</v>
      </c>
      <c r="N22">
        <v>1011</v>
      </c>
      <c r="O22" t="s">
        <v>204</v>
      </c>
      <c r="P22" t="s">
        <v>204</v>
      </c>
      <c r="Q22">
        <v>1</v>
      </c>
      <c r="X22">
        <v>0.14000000000000001</v>
      </c>
      <c r="Y22">
        <v>0</v>
      </c>
      <c r="Z22">
        <v>8.1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19</v>
      </c>
      <c r="AG22">
        <v>8.4000000000000005E-2</v>
      </c>
      <c r="AH22">
        <v>2</v>
      </c>
      <c r="AI22">
        <v>34709597</v>
      </c>
      <c r="AJ22">
        <v>14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ROW(Source!A26)</f>
        <v>26</v>
      </c>
      <c r="B23">
        <v>34709604</v>
      </c>
      <c r="C23">
        <v>34709591</v>
      </c>
      <c r="D23">
        <v>31444704</v>
      </c>
      <c r="E23">
        <v>1</v>
      </c>
      <c r="F23">
        <v>1</v>
      </c>
      <c r="G23">
        <v>1</v>
      </c>
      <c r="H23">
        <v>3</v>
      </c>
      <c r="I23" t="s">
        <v>240</v>
      </c>
      <c r="J23" t="s">
        <v>241</v>
      </c>
      <c r="K23" t="s">
        <v>242</v>
      </c>
      <c r="L23">
        <v>1348</v>
      </c>
      <c r="N23">
        <v>1009</v>
      </c>
      <c r="O23" t="s">
        <v>233</v>
      </c>
      <c r="P23" t="s">
        <v>233</v>
      </c>
      <c r="Q23">
        <v>1000</v>
      </c>
      <c r="X23">
        <v>2.0000000000000002E-5</v>
      </c>
      <c r="Y23">
        <v>17500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ROW(Source!A26)</f>
        <v>26</v>
      </c>
      <c r="B24">
        <v>34709605</v>
      </c>
      <c r="C24">
        <v>34709591</v>
      </c>
      <c r="D24">
        <v>31447861</v>
      </c>
      <c r="E24">
        <v>1</v>
      </c>
      <c r="F24">
        <v>1</v>
      </c>
      <c r="G24">
        <v>1</v>
      </c>
      <c r="H24">
        <v>3</v>
      </c>
      <c r="I24" t="s">
        <v>243</v>
      </c>
      <c r="J24" t="s">
        <v>244</v>
      </c>
      <c r="K24" t="s">
        <v>245</v>
      </c>
      <c r="L24">
        <v>1346</v>
      </c>
      <c r="N24">
        <v>1009</v>
      </c>
      <c r="O24" t="s">
        <v>70</v>
      </c>
      <c r="P24" t="s">
        <v>70</v>
      </c>
      <c r="Q24">
        <v>1</v>
      </c>
      <c r="X24">
        <v>0.05</v>
      </c>
      <c r="Y24">
        <v>10.57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34709606</v>
      </c>
      <c r="C25">
        <v>34709591</v>
      </c>
      <c r="D25">
        <v>31449051</v>
      </c>
      <c r="E25">
        <v>1</v>
      </c>
      <c r="F25">
        <v>1</v>
      </c>
      <c r="G25">
        <v>1</v>
      </c>
      <c r="H25">
        <v>3</v>
      </c>
      <c r="I25" t="s">
        <v>227</v>
      </c>
      <c r="J25" t="s">
        <v>228</v>
      </c>
      <c r="K25" t="s">
        <v>229</v>
      </c>
      <c r="L25">
        <v>1346</v>
      </c>
      <c r="N25">
        <v>1009</v>
      </c>
      <c r="O25" t="s">
        <v>70</v>
      </c>
      <c r="P25" t="s">
        <v>70</v>
      </c>
      <c r="Q25">
        <v>1</v>
      </c>
      <c r="X25">
        <v>0.79</v>
      </c>
      <c r="Y25">
        <v>9.0399999999999991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18</v>
      </c>
      <c r="AG25">
        <v>0</v>
      </c>
      <c r="AH25">
        <v>3</v>
      </c>
      <c r="AI25">
        <v>-1</v>
      </c>
      <c r="AJ25" t="s">
        <v>3</v>
      </c>
      <c r="AK25">
        <v>4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34709607</v>
      </c>
      <c r="C26">
        <v>34709591</v>
      </c>
      <c r="D26">
        <v>31450124</v>
      </c>
      <c r="E26">
        <v>1</v>
      </c>
      <c r="F26">
        <v>1</v>
      </c>
      <c r="G26">
        <v>1</v>
      </c>
      <c r="H26">
        <v>3</v>
      </c>
      <c r="I26" t="s">
        <v>246</v>
      </c>
      <c r="J26" t="s">
        <v>247</v>
      </c>
      <c r="K26" t="s">
        <v>248</v>
      </c>
      <c r="L26">
        <v>1330</v>
      </c>
      <c r="N26">
        <v>1005</v>
      </c>
      <c r="O26" t="s">
        <v>249</v>
      </c>
      <c r="P26" t="s">
        <v>249</v>
      </c>
      <c r="Q26">
        <v>10</v>
      </c>
      <c r="X26">
        <v>3.0000000000000001E-3</v>
      </c>
      <c r="Y26">
        <v>79.099999999999994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 t="s">
        <v>18</v>
      </c>
      <c r="AG26">
        <v>0</v>
      </c>
      <c r="AH26">
        <v>3</v>
      </c>
      <c r="AI26">
        <v>-1</v>
      </c>
      <c r="AJ26" t="s">
        <v>3</v>
      </c>
      <c r="AK26">
        <v>4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34709608</v>
      </c>
      <c r="C27">
        <v>34709591</v>
      </c>
      <c r="D27">
        <v>31470585</v>
      </c>
      <c r="E27">
        <v>1</v>
      </c>
      <c r="F27">
        <v>1</v>
      </c>
      <c r="G27">
        <v>1</v>
      </c>
      <c r="H27">
        <v>3</v>
      </c>
      <c r="I27" t="s">
        <v>230</v>
      </c>
      <c r="J27" t="s">
        <v>231</v>
      </c>
      <c r="K27" t="s">
        <v>232</v>
      </c>
      <c r="L27">
        <v>1348</v>
      </c>
      <c r="N27">
        <v>1009</v>
      </c>
      <c r="O27" t="s">
        <v>233</v>
      </c>
      <c r="P27" t="s">
        <v>233</v>
      </c>
      <c r="Q27">
        <v>1000</v>
      </c>
      <c r="X27">
        <v>3.0000000000000001E-3</v>
      </c>
      <c r="Y27">
        <v>5000</v>
      </c>
      <c r="Z27">
        <v>0</v>
      </c>
      <c r="AA27">
        <v>0</v>
      </c>
      <c r="AB27">
        <v>0</v>
      </c>
      <c r="AC27">
        <v>0</v>
      </c>
      <c r="AD27">
        <v>1</v>
      </c>
      <c r="AE27">
        <v>0</v>
      </c>
      <c r="AF27" t="s">
        <v>18</v>
      </c>
      <c r="AG27">
        <v>0</v>
      </c>
      <c r="AH27">
        <v>3</v>
      </c>
      <c r="AI27">
        <v>-1</v>
      </c>
      <c r="AJ27" t="s">
        <v>3</v>
      </c>
      <c r="AK27">
        <v>4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34709609</v>
      </c>
      <c r="C28">
        <v>34709591</v>
      </c>
      <c r="D28">
        <v>31482923</v>
      </c>
      <c r="E28">
        <v>1</v>
      </c>
      <c r="F28">
        <v>1</v>
      </c>
      <c r="G28">
        <v>1</v>
      </c>
      <c r="H28">
        <v>3</v>
      </c>
      <c r="I28" t="s">
        <v>234</v>
      </c>
      <c r="J28" t="s">
        <v>235</v>
      </c>
      <c r="K28" t="s">
        <v>236</v>
      </c>
      <c r="L28">
        <v>1346</v>
      </c>
      <c r="N28">
        <v>1009</v>
      </c>
      <c r="O28" t="s">
        <v>70</v>
      </c>
      <c r="P28" t="s">
        <v>70</v>
      </c>
      <c r="Q28">
        <v>1</v>
      </c>
      <c r="X28">
        <v>0.7</v>
      </c>
      <c r="Y28">
        <v>28.6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0</v>
      </c>
      <c r="AF28" t="s">
        <v>18</v>
      </c>
      <c r="AG28">
        <v>0</v>
      </c>
      <c r="AH28">
        <v>3</v>
      </c>
      <c r="AI28">
        <v>-1</v>
      </c>
      <c r="AJ28" t="s">
        <v>3</v>
      </c>
      <c r="AK28">
        <v>4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34709610</v>
      </c>
      <c r="C29">
        <v>34709591</v>
      </c>
      <c r="D29">
        <v>31443668</v>
      </c>
      <c r="E29">
        <v>17</v>
      </c>
      <c r="F29">
        <v>1</v>
      </c>
      <c r="G29">
        <v>1</v>
      </c>
      <c r="H29">
        <v>3</v>
      </c>
      <c r="I29" t="s">
        <v>237</v>
      </c>
      <c r="J29" t="s">
        <v>3</v>
      </c>
      <c r="K29" t="s">
        <v>238</v>
      </c>
      <c r="L29">
        <v>1374</v>
      </c>
      <c r="N29">
        <v>1013</v>
      </c>
      <c r="O29" t="s">
        <v>239</v>
      </c>
      <c r="P29" t="s">
        <v>239</v>
      </c>
      <c r="Q29">
        <v>1</v>
      </c>
      <c r="X29">
        <v>0.44</v>
      </c>
      <c r="Y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18</v>
      </c>
      <c r="AG29">
        <v>0</v>
      </c>
      <c r="AH29">
        <v>3</v>
      </c>
      <c r="AI29">
        <v>-1</v>
      </c>
      <c r="AJ29" t="s">
        <v>3</v>
      </c>
      <c r="AK29">
        <v>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ROW(Source!A27)</f>
        <v>27</v>
      </c>
      <c r="B30">
        <v>34709598</v>
      </c>
      <c r="C30">
        <v>34709591</v>
      </c>
      <c r="D30">
        <v>31715651</v>
      </c>
      <c r="E30">
        <v>1</v>
      </c>
      <c r="F30">
        <v>1</v>
      </c>
      <c r="G30">
        <v>1</v>
      </c>
      <c r="H30">
        <v>1</v>
      </c>
      <c r="I30" t="s">
        <v>196</v>
      </c>
      <c r="J30" t="s">
        <v>3</v>
      </c>
      <c r="K30" t="s">
        <v>197</v>
      </c>
      <c r="L30">
        <v>1191</v>
      </c>
      <c r="N30">
        <v>1013</v>
      </c>
      <c r="O30" t="s">
        <v>198</v>
      </c>
      <c r="P30" t="s">
        <v>198</v>
      </c>
      <c r="Q30">
        <v>1</v>
      </c>
      <c r="X30">
        <v>2.2999999999999998</v>
      </c>
      <c r="Y30">
        <v>0</v>
      </c>
      <c r="Z30">
        <v>0</v>
      </c>
      <c r="AA30">
        <v>0</v>
      </c>
      <c r="AB30">
        <v>9.6199999999999992</v>
      </c>
      <c r="AC30">
        <v>0</v>
      </c>
      <c r="AD30">
        <v>1</v>
      </c>
      <c r="AE30">
        <v>1</v>
      </c>
      <c r="AF30" t="s">
        <v>19</v>
      </c>
      <c r="AG30">
        <v>1.38</v>
      </c>
      <c r="AH30">
        <v>2</v>
      </c>
      <c r="AI30">
        <v>34709592</v>
      </c>
      <c r="AJ30">
        <v>15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ROW(Source!A27)</f>
        <v>27</v>
      </c>
      <c r="B31">
        <v>34709599</v>
      </c>
      <c r="C31">
        <v>34709591</v>
      </c>
      <c r="D31">
        <v>31709492</v>
      </c>
      <c r="E31">
        <v>1</v>
      </c>
      <c r="F31">
        <v>1</v>
      </c>
      <c r="G31">
        <v>1</v>
      </c>
      <c r="H31">
        <v>1</v>
      </c>
      <c r="I31" t="s">
        <v>199</v>
      </c>
      <c r="J31" t="s">
        <v>3</v>
      </c>
      <c r="K31" t="s">
        <v>200</v>
      </c>
      <c r="L31">
        <v>1191</v>
      </c>
      <c r="N31">
        <v>1013</v>
      </c>
      <c r="O31" t="s">
        <v>198</v>
      </c>
      <c r="P31" t="s">
        <v>198</v>
      </c>
      <c r="Q31">
        <v>1</v>
      </c>
      <c r="X31">
        <v>0.47</v>
      </c>
      <c r="Y31">
        <v>0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2</v>
      </c>
      <c r="AF31" t="s">
        <v>19</v>
      </c>
      <c r="AG31">
        <v>0.28199999999999997</v>
      </c>
      <c r="AH31">
        <v>2</v>
      </c>
      <c r="AI31">
        <v>34709593</v>
      </c>
      <c r="AJ31">
        <v>16</v>
      </c>
      <c r="AK31">
        <v>2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ROW(Source!A27)</f>
        <v>27</v>
      </c>
      <c r="B32">
        <v>34709600</v>
      </c>
      <c r="C32">
        <v>34709591</v>
      </c>
      <c r="D32">
        <v>31526753</v>
      </c>
      <c r="E32">
        <v>1</v>
      </c>
      <c r="F32">
        <v>1</v>
      </c>
      <c r="G32">
        <v>1</v>
      </c>
      <c r="H32">
        <v>2</v>
      </c>
      <c r="I32" t="s">
        <v>201</v>
      </c>
      <c r="J32" t="s">
        <v>202</v>
      </c>
      <c r="K32" t="s">
        <v>203</v>
      </c>
      <c r="L32">
        <v>1368</v>
      </c>
      <c r="N32">
        <v>1011</v>
      </c>
      <c r="O32" t="s">
        <v>204</v>
      </c>
      <c r="P32" t="s">
        <v>204</v>
      </c>
      <c r="Q32">
        <v>1</v>
      </c>
      <c r="X32">
        <v>0.33</v>
      </c>
      <c r="Y32">
        <v>0</v>
      </c>
      <c r="Z32">
        <v>111.99</v>
      </c>
      <c r="AA32">
        <v>13.5</v>
      </c>
      <c r="AB32">
        <v>0</v>
      </c>
      <c r="AC32">
        <v>0</v>
      </c>
      <c r="AD32">
        <v>1</v>
      </c>
      <c r="AE32">
        <v>0</v>
      </c>
      <c r="AF32" t="s">
        <v>19</v>
      </c>
      <c r="AG32">
        <v>0.19800000000000001</v>
      </c>
      <c r="AH32">
        <v>2</v>
      </c>
      <c r="AI32">
        <v>34709594</v>
      </c>
      <c r="AJ32">
        <v>17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ROW(Source!A27)</f>
        <v>27</v>
      </c>
      <c r="B33">
        <v>34709601</v>
      </c>
      <c r="C33">
        <v>34709591</v>
      </c>
      <c r="D33">
        <v>31527035</v>
      </c>
      <c r="E33">
        <v>1</v>
      </c>
      <c r="F33">
        <v>1</v>
      </c>
      <c r="G33">
        <v>1</v>
      </c>
      <c r="H33">
        <v>2</v>
      </c>
      <c r="I33" t="s">
        <v>208</v>
      </c>
      <c r="J33" t="s">
        <v>209</v>
      </c>
      <c r="K33" t="s">
        <v>210</v>
      </c>
      <c r="L33">
        <v>1368</v>
      </c>
      <c r="N33">
        <v>1011</v>
      </c>
      <c r="O33" t="s">
        <v>204</v>
      </c>
      <c r="P33" t="s">
        <v>204</v>
      </c>
      <c r="Q33">
        <v>1</v>
      </c>
      <c r="X33">
        <v>0.11</v>
      </c>
      <c r="Y33">
        <v>0</v>
      </c>
      <c r="Z33">
        <v>29.6</v>
      </c>
      <c r="AA33">
        <v>10.06</v>
      </c>
      <c r="AB33">
        <v>0</v>
      </c>
      <c r="AC33">
        <v>0</v>
      </c>
      <c r="AD33">
        <v>1</v>
      </c>
      <c r="AE33">
        <v>0</v>
      </c>
      <c r="AF33" t="s">
        <v>19</v>
      </c>
      <c r="AG33">
        <v>6.6000000000000003E-2</v>
      </c>
      <c r="AH33">
        <v>2</v>
      </c>
      <c r="AI33">
        <v>34709595</v>
      </c>
      <c r="AJ33">
        <v>18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ROW(Source!A27)</f>
        <v>27</v>
      </c>
      <c r="B34">
        <v>34709602</v>
      </c>
      <c r="C34">
        <v>34709591</v>
      </c>
      <c r="D34">
        <v>31528142</v>
      </c>
      <c r="E34">
        <v>1</v>
      </c>
      <c r="F34">
        <v>1</v>
      </c>
      <c r="G34">
        <v>1</v>
      </c>
      <c r="H34">
        <v>2</v>
      </c>
      <c r="I34" t="s">
        <v>205</v>
      </c>
      <c r="J34" t="s">
        <v>206</v>
      </c>
      <c r="K34" t="s">
        <v>207</v>
      </c>
      <c r="L34">
        <v>1368</v>
      </c>
      <c r="N34">
        <v>1011</v>
      </c>
      <c r="O34" t="s">
        <v>204</v>
      </c>
      <c r="P34" t="s">
        <v>204</v>
      </c>
      <c r="Q34">
        <v>1</v>
      </c>
      <c r="X34">
        <v>0.03</v>
      </c>
      <c r="Y34">
        <v>0</v>
      </c>
      <c r="Z34">
        <v>65.709999999999994</v>
      </c>
      <c r="AA34">
        <v>11.6</v>
      </c>
      <c r="AB34">
        <v>0</v>
      </c>
      <c r="AC34">
        <v>0</v>
      </c>
      <c r="AD34">
        <v>1</v>
      </c>
      <c r="AE34">
        <v>0</v>
      </c>
      <c r="AF34" t="s">
        <v>19</v>
      </c>
      <c r="AG34">
        <v>1.7999999999999999E-2</v>
      </c>
      <c r="AH34">
        <v>2</v>
      </c>
      <c r="AI34">
        <v>34709596</v>
      </c>
      <c r="AJ34">
        <v>19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ROW(Source!A27)</f>
        <v>27</v>
      </c>
      <c r="B35">
        <v>34709603</v>
      </c>
      <c r="C35">
        <v>34709591</v>
      </c>
      <c r="D35">
        <v>31528446</v>
      </c>
      <c r="E35">
        <v>1</v>
      </c>
      <c r="F35">
        <v>1</v>
      </c>
      <c r="G35">
        <v>1</v>
      </c>
      <c r="H35">
        <v>2</v>
      </c>
      <c r="I35" t="s">
        <v>211</v>
      </c>
      <c r="J35" t="s">
        <v>212</v>
      </c>
      <c r="K35" t="s">
        <v>213</v>
      </c>
      <c r="L35">
        <v>1368</v>
      </c>
      <c r="N35">
        <v>1011</v>
      </c>
      <c r="O35" t="s">
        <v>204</v>
      </c>
      <c r="P35" t="s">
        <v>204</v>
      </c>
      <c r="Q35">
        <v>1</v>
      </c>
      <c r="X35">
        <v>0.14000000000000001</v>
      </c>
      <c r="Y35">
        <v>0</v>
      </c>
      <c r="Z35">
        <v>8.1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19</v>
      </c>
      <c r="AG35">
        <v>8.4000000000000005E-2</v>
      </c>
      <c r="AH35">
        <v>2</v>
      </c>
      <c r="AI35">
        <v>34709597</v>
      </c>
      <c r="AJ35">
        <v>20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ROW(Source!A27)</f>
        <v>27</v>
      </c>
      <c r="B36">
        <v>34709604</v>
      </c>
      <c r="C36">
        <v>34709591</v>
      </c>
      <c r="D36">
        <v>31444704</v>
      </c>
      <c r="E36">
        <v>1</v>
      </c>
      <c r="F36">
        <v>1</v>
      </c>
      <c r="G36">
        <v>1</v>
      </c>
      <c r="H36">
        <v>3</v>
      </c>
      <c r="I36" t="s">
        <v>240</v>
      </c>
      <c r="J36" t="s">
        <v>241</v>
      </c>
      <c r="K36" t="s">
        <v>242</v>
      </c>
      <c r="L36">
        <v>1348</v>
      </c>
      <c r="N36">
        <v>1009</v>
      </c>
      <c r="O36" t="s">
        <v>233</v>
      </c>
      <c r="P36" t="s">
        <v>233</v>
      </c>
      <c r="Q36">
        <v>1000</v>
      </c>
      <c r="X36">
        <v>2.0000000000000002E-5</v>
      </c>
      <c r="Y36">
        <v>17500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18</v>
      </c>
      <c r="AG36">
        <v>0</v>
      </c>
      <c r="AH36">
        <v>3</v>
      </c>
      <c r="AI36">
        <v>-1</v>
      </c>
      <c r="AJ36" t="s">
        <v>3</v>
      </c>
      <c r="AK36">
        <v>4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ROW(Source!A27)</f>
        <v>27</v>
      </c>
      <c r="B37">
        <v>34709605</v>
      </c>
      <c r="C37">
        <v>34709591</v>
      </c>
      <c r="D37">
        <v>31447861</v>
      </c>
      <c r="E37">
        <v>1</v>
      </c>
      <c r="F37">
        <v>1</v>
      </c>
      <c r="G37">
        <v>1</v>
      </c>
      <c r="H37">
        <v>3</v>
      </c>
      <c r="I37" t="s">
        <v>243</v>
      </c>
      <c r="J37" t="s">
        <v>244</v>
      </c>
      <c r="K37" t="s">
        <v>245</v>
      </c>
      <c r="L37">
        <v>1346</v>
      </c>
      <c r="N37">
        <v>1009</v>
      </c>
      <c r="O37" t="s">
        <v>70</v>
      </c>
      <c r="P37" t="s">
        <v>70</v>
      </c>
      <c r="Q37">
        <v>1</v>
      </c>
      <c r="X37">
        <v>0.05</v>
      </c>
      <c r="Y37">
        <v>10.57</v>
      </c>
      <c r="Z37">
        <v>0</v>
      </c>
      <c r="AA37">
        <v>0</v>
      </c>
      <c r="AB37">
        <v>0</v>
      </c>
      <c r="AC37">
        <v>0</v>
      </c>
      <c r="AD37">
        <v>1</v>
      </c>
      <c r="AE37">
        <v>0</v>
      </c>
      <c r="AF37" t="s">
        <v>18</v>
      </c>
      <c r="AG37">
        <v>0</v>
      </c>
      <c r="AH37">
        <v>3</v>
      </c>
      <c r="AI37">
        <v>-1</v>
      </c>
      <c r="AJ37" t="s">
        <v>3</v>
      </c>
      <c r="AK37">
        <v>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34709606</v>
      </c>
      <c r="C38">
        <v>34709591</v>
      </c>
      <c r="D38">
        <v>31449051</v>
      </c>
      <c r="E38">
        <v>1</v>
      </c>
      <c r="F38">
        <v>1</v>
      </c>
      <c r="G38">
        <v>1</v>
      </c>
      <c r="H38">
        <v>3</v>
      </c>
      <c r="I38" t="s">
        <v>227</v>
      </c>
      <c r="J38" t="s">
        <v>228</v>
      </c>
      <c r="K38" t="s">
        <v>229</v>
      </c>
      <c r="L38">
        <v>1346</v>
      </c>
      <c r="N38">
        <v>1009</v>
      </c>
      <c r="O38" t="s">
        <v>70</v>
      </c>
      <c r="P38" t="s">
        <v>70</v>
      </c>
      <c r="Q38">
        <v>1</v>
      </c>
      <c r="X38">
        <v>0.79</v>
      </c>
      <c r="Y38">
        <v>9.0399999999999991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18</v>
      </c>
      <c r="AG38">
        <v>0</v>
      </c>
      <c r="AH38">
        <v>3</v>
      </c>
      <c r="AI38">
        <v>-1</v>
      </c>
      <c r="AJ38" t="s">
        <v>3</v>
      </c>
      <c r="AK38">
        <v>4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34709607</v>
      </c>
      <c r="C39">
        <v>34709591</v>
      </c>
      <c r="D39">
        <v>31450124</v>
      </c>
      <c r="E39">
        <v>1</v>
      </c>
      <c r="F39">
        <v>1</v>
      </c>
      <c r="G39">
        <v>1</v>
      </c>
      <c r="H39">
        <v>3</v>
      </c>
      <c r="I39" t="s">
        <v>246</v>
      </c>
      <c r="J39" t="s">
        <v>247</v>
      </c>
      <c r="K39" t="s">
        <v>248</v>
      </c>
      <c r="L39">
        <v>1330</v>
      </c>
      <c r="N39">
        <v>1005</v>
      </c>
      <c r="O39" t="s">
        <v>249</v>
      </c>
      <c r="P39" t="s">
        <v>249</v>
      </c>
      <c r="Q39">
        <v>10</v>
      </c>
      <c r="X39">
        <v>3.0000000000000001E-3</v>
      </c>
      <c r="Y39">
        <v>79.099999999999994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 t="s">
        <v>18</v>
      </c>
      <c r="AG39">
        <v>0</v>
      </c>
      <c r="AH39">
        <v>3</v>
      </c>
      <c r="AI39">
        <v>-1</v>
      </c>
      <c r="AJ39" t="s">
        <v>3</v>
      </c>
      <c r="AK39">
        <v>4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34709608</v>
      </c>
      <c r="C40">
        <v>34709591</v>
      </c>
      <c r="D40">
        <v>31470585</v>
      </c>
      <c r="E40">
        <v>1</v>
      </c>
      <c r="F40">
        <v>1</v>
      </c>
      <c r="G40">
        <v>1</v>
      </c>
      <c r="H40">
        <v>3</v>
      </c>
      <c r="I40" t="s">
        <v>230</v>
      </c>
      <c r="J40" t="s">
        <v>231</v>
      </c>
      <c r="K40" t="s">
        <v>232</v>
      </c>
      <c r="L40">
        <v>1348</v>
      </c>
      <c r="N40">
        <v>1009</v>
      </c>
      <c r="O40" t="s">
        <v>233</v>
      </c>
      <c r="P40" t="s">
        <v>233</v>
      </c>
      <c r="Q40">
        <v>1000</v>
      </c>
      <c r="X40">
        <v>3.0000000000000001E-3</v>
      </c>
      <c r="Y40">
        <v>5000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18</v>
      </c>
      <c r="AG40">
        <v>0</v>
      </c>
      <c r="AH40">
        <v>3</v>
      </c>
      <c r="AI40">
        <v>-1</v>
      </c>
      <c r="AJ40" t="s">
        <v>3</v>
      </c>
      <c r="AK40">
        <v>4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34709609</v>
      </c>
      <c r="C41">
        <v>34709591</v>
      </c>
      <c r="D41">
        <v>31482923</v>
      </c>
      <c r="E41">
        <v>1</v>
      </c>
      <c r="F41">
        <v>1</v>
      </c>
      <c r="G41">
        <v>1</v>
      </c>
      <c r="H41">
        <v>3</v>
      </c>
      <c r="I41" t="s">
        <v>234</v>
      </c>
      <c r="J41" t="s">
        <v>235</v>
      </c>
      <c r="K41" t="s">
        <v>236</v>
      </c>
      <c r="L41">
        <v>1346</v>
      </c>
      <c r="N41">
        <v>1009</v>
      </c>
      <c r="O41" t="s">
        <v>70</v>
      </c>
      <c r="P41" t="s">
        <v>70</v>
      </c>
      <c r="Q41">
        <v>1</v>
      </c>
      <c r="X41">
        <v>0.7</v>
      </c>
      <c r="Y41">
        <v>28.6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18</v>
      </c>
      <c r="AG41">
        <v>0</v>
      </c>
      <c r="AH41">
        <v>3</v>
      </c>
      <c r="AI41">
        <v>-1</v>
      </c>
      <c r="AJ41" t="s">
        <v>3</v>
      </c>
      <c r="AK41">
        <v>4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34709610</v>
      </c>
      <c r="C42">
        <v>34709591</v>
      </c>
      <c r="D42">
        <v>31443668</v>
      </c>
      <c r="E42">
        <v>17</v>
      </c>
      <c r="F42">
        <v>1</v>
      </c>
      <c r="G42">
        <v>1</v>
      </c>
      <c r="H42">
        <v>3</v>
      </c>
      <c r="I42" t="s">
        <v>237</v>
      </c>
      <c r="J42" t="s">
        <v>3</v>
      </c>
      <c r="K42" t="s">
        <v>238</v>
      </c>
      <c r="L42">
        <v>1374</v>
      </c>
      <c r="N42">
        <v>1013</v>
      </c>
      <c r="O42" t="s">
        <v>239</v>
      </c>
      <c r="P42" t="s">
        <v>239</v>
      </c>
      <c r="Q42">
        <v>1</v>
      </c>
      <c r="X42">
        <v>0.44</v>
      </c>
      <c r="Y42">
        <v>1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18</v>
      </c>
      <c r="AG42">
        <v>0</v>
      </c>
      <c r="AH42">
        <v>3</v>
      </c>
      <c r="AI42">
        <v>-1</v>
      </c>
      <c r="AJ42" t="s">
        <v>3</v>
      </c>
      <c r="AK42">
        <v>4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ROW(Source!A28)</f>
        <v>28</v>
      </c>
      <c r="B43">
        <v>34709618</v>
      </c>
      <c r="C43">
        <v>34709611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196</v>
      </c>
      <c r="J43" t="s">
        <v>3</v>
      </c>
      <c r="K43" t="s">
        <v>197</v>
      </c>
      <c r="L43">
        <v>1191</v>
      </c>
      <c r="N43">
        <v>1013</v>
      </c>
      <c r="O43" t="s">
        <v>198</v>
      </c>
      <c r="P43" t="s">
        <v>198</v>
      </c>
      <c r="Q43">
        <v>1</v>
      </c>
      <c r="X43">
        <v>58.6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19</v>
      </c>
      <c r="AG43">
        <v>35.159999999999997</v>
      </c>
      <c r="AH43">
        <v>2</v>
      </c>
      <c r="AI43">
        <v>34709612</v>
      </c>
      <c r="AJ43">
        <v>21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ROW(Source!A28)</f>
        <v>28</v>
      </c>
      <c r="B44">
        <v>34709619</v>
      </c>
      <c r="C44">
        <v>34709611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199</v>
      </c>
      <c r="J44" t="s">
        <v>3</v>
      </c>
      <c r="K44" t="s">
        <v>200</v>
      </c>
      <c r="L44">
        <v>1191</v>
      </c>
      <c r="N44">
        <v>1013</v>
      </c>
      <c r="O44" t="s">
        <v>198</v>
      </c>
      <c r="P44" t="s">
        <v>198</v>
      </c>
      <c r="Q44">
        <v>1</v>
      </c>
      <c r="X44">
        <v>7.32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19</v>
      </c>
      <c r="AG44">
        <v>4.3920000000000003</v>
      </c>
      <c r="AH44">
        <v>2</v>
      </c>
      <c r="AI44">
        <v>34709613</v>
      </c>
      <c r="AJ44">
        <v>22</v>
      </c>
      <c r="AK44">
        <v>2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ROW(Source!A28)</f>
        <v>28</v>
      </c>
      <c r="B45">
        <v>34709620</v>
      </c>
      <c r="C45">
        <v>34709611</v>
      </c>
      <c r="D45">
        <v>31526753</v>
      </c>
      <c r="E45">
        <v>1</v>
      </c>
      <c r="F45">
        <v>1</v>
      </c>
      <c r="G45">
        <v>1</v>
      </c>
      <c r="H45">
        <v>2</v>
      </c>
      <c r="I45" t="s">
        <v>201</v>
      </c>
      <c r="J45" t="s">
        <v>202</v>
      </c>
      <c r="K45" t="s">
        <v>203</v>
      </c>
      <c r="L45">
        <v>1368</v>
      </c>
      <c r="N45">
        <v>1011</v>
      </c>
      <c r="O45" t="s">
        <v>204</v>
      </c>
      <c r="P45" t="s">
        <v>204</v>
      </c>
      <c r="Q45">
        <v>1</v>
      </c>
      <c r="X45">
        <v>0.22</v>
      </c>
      <c r="Y45">
        <v>0</v>
      </c>
      <c r="Z45">
        <v>111.99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19</v>
      </c>
      <c r="AG45">
        <v>0.13200000000000001</v>
      </c>
      <c r="AH45">
        <v>2</v>
      </c>
      <c r="AI45">
        <v>34709614</v>
      </c>
      <c r="AJ45">
        <v>23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ROW(Source!A28)</f>
        <v>28</v>
      </c>
      <c r="B46">
        <v>34709621</v>
      </c>
      <c r="C46">
        <v>34709611</v>
      </c>
      <c r="D46">
        <v>31528142</v>
      </c>
      <c r="E46">
        <v>1</v>
      </c>
      <c r="F46">
        <v>1</v>
      </c>
      <c r="G46">
        <v>1</v>
      </c>
      <c r="H46">
        <v>2</v>
      </c>
      <c r="I46" t="s">
        <v>205</v>
      </c>
      <c r="J46" t="s">
        <v>206</v>
      </c>
      <c r="K46" t="s">
        <v>207</v>
      </c>
      <c r="L46">
        <v>1368</v>
      </c>
      <c r="N46">
        <v>1011</v>
      </c>
      <c r="O46" t="s">
        <v>204</v>
      </c>
      <c r="P46" t="s">
        <v>204</v>
      </c>
      <c r="Q46">
        <v>1</v>
      </c>
      <c r="X46">
        <v>0.22</v>
      </c>
      <c r="Y46">
        <v>0</v>
      </c>
      <c r="Z46">
        <v>65.709999999999994</v>
      </c>
      <c r="AA46">
        <v>11.6</v>
      </c>
      <c r="AB46">
        <v>0</v>
      </c>
      <c r="AC46">
        <v>0</v>
      </c>
      <c r="AD46">
        <v>1</v>
      </c>
      <c r="AE46">
        <v>0</v>
      </c>
      <c r="AF46" t="s">
        <v>19</v>
      </c>
      <c r="AG46">
        <v>0.13200000000000001</v>
      </c>
      <c r="AH46">
        <v>2</v>
      </c>
      <c r="AI46">
        <v>34709615</v>
      </c>
      <c r="AJ46">
        <v>24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ROW(Source!A28)</f>
        <v>28</v>
      </c>
      <c r="B47">
        <v>34709622</v>
      </c>
      <c r="C47">
        <v>34709611</v>
      </c>
      <c r="D47">
        <v>31528446</v>
      </c>
      <c r="E47">
        <v>1</v>
      </c>
      <c r="F47">
        <v>1</v>
      </c>
      <c r="G47">
        <v>1</v>
      </c>
      <c r="H47">
        <v>2</v>
      </c>
      <c r="I47" t="s">
        <v>211</v>
      </c>
      <c r="J47" t="s">
        <v>212</v>
      </c>
      <c r="K47" t="s">
        <v>213</v>
      </c>
      <c r="L47">
        <v>1368</v>
      </c>
      <c r="N47">
        <v>1011</v>
      </c>
      <c r="O47" t="s">
        <v>204</v>
      </c>
      <c r="P47" t="s">
        <v>204</v>
      </c>
      <c r="Q47">
        <v>1</v>
      </c>
      <c r="X47">
        <v>7.25</v>
      </c>
      <c r="Y47">
        <v>0</v>
      </c>
      <c r="Z47">
        <v>8.1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19</v>
      </c>
      <c r="AG47">
        <v>4.3499999999999996</v>
      </c>
      <c r="AH47">
        <v>2</v>
      </c>
      <c r="AI47">
        <v>34709616</v>
      </c>
      <c r="AJ47">
        <v>25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ROW(Source!A28)</f>
        <v>28</v>
      </c>
      <c r="B48">
        <v>34709623</v>
      </c>
      <c r="C48">
        <v>34709611</v>
      </c>
      <c r="D48">
        <v>31529331</v>
      </c>
      <c r="E48">
        <v>1</v>
      </c>
      <c r="F48">
        <v>1</v>
      </c>
      <c r="G48">
        <v>1</v>
      </c>
      <c r="H48">
        <v>2</v>
      </c>
      <c r="I48" t="s">
        <v>214</v>
      </c>
      <c r="J48" t="s">
        <v>215</v>
      </c>
      <c r="K48" t="s">
        <v>216</v>
      </c>
      <c r="L48">
        <v>1368</v>
      </c>
      <c r="N48">
        <v>1011</v>
      </c>
      <c r="O48" t="s">
        <v>204</v>
      </c>
      <c r="P48" t="s">
        <v>204</v>
      </c>
      <c r="Q48">
        <v>1</v>
      </c>
      <c r="X48">
        <v>6.88</v>
      </c>
      <c r="Y48">
        <v>0</v>
      </c>
      <c r="Z48">
        <v>15.24</v>
      </c>
      <c r="AA48">
        <v>10.06</v>
      </c>
      <c r="AB48">
        <v>0</v>
      </c>
      <c r="AC48">
        <v>0</v>
      </c>
      <c r="AD48">
        <v>1</v>
      </c>
      <c r="AE48">
        <v>0</v>
      </c>
      <c r="AF48" t="s">
        <v>19</v>
      </c>
      <c r="AG48">
        <v>4.1280000000000001</v>
      </c>
      <c r="AH48">
        <v>2</v>
      </c>
      <c r="AI48">
        <v>34709617</v>
      </c>
      <c r="AJ48">
        <v>26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ROW(Source!A28)</f>
        <v>28</v>
      </c>
      <c r="B49">
        <v>34709624</v>
      </c>
      <c r="C49">
        <v>34709611</v>
      </c>
      <c r="D49">
        <v>31444739</v>
      </c>
      <c r="E49">
        <v>1</v>
      </c>
      <c r="F49">
        <v>1</v>
      </c>
      <c r="G49">
        <v>1</v>
      </c>
      <c r="H49">
        <v>3</v>
      </c>
      <c r="I49" t="s">
        <v>250</v>
      </c>
      <c r="J49" t="s">
        <v>251</v>
      </c>
      <c r="K49" t="s">
        <v>252</v>
      </c>
      <c r="L49">
        <v>1339</v>
      </c>
      <c r="N49">
        <v>1007</v>
      </c>
      <c r="O49" t="s">
        <v>253</v>
      </c>
      <c r="P49" t="s">
        <v>253</v>
      </c>
      <c r="Q49">
        <v>1</v>
      </c>
      <c r="X49">
        <v>0.44</v>
      </c>
      <c r="Y49">
        <v>17.86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18</v>
      </c>
      <c r="AG49">
        <v>0</v>
      </c>
      <c r="AH49">
        <v>3</v>
      </c>
      <c r="AI49">
        <v>-1</v>
      </c>
      <c r="AJ49" t="s">
        <v>3</v>
      </c>
      <c r="AK49">
        <v>4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34709625</v>
      </c>
      <c r="C50">
        <v>34709611</v>
      </c>
      <c r="D50">
        <v>31448004</v>
      </c>
      <c r="E50">
        <v>1</v>
      </c>
      <c r="F50">
        <v>1</v>
      </c>
      <c r="G50">
        <v>1</v>
      </c>
      <c r="H50">
        <v>3</v>
      </c>
      <c r="I50" t="s">
        <v>254</v>
      </c>
      <c r="J50" t="s">
        <v>255</v>
      </c>
      <c r="K50" t="s">
        <v>256</v>
      </c>
      <c r="L50">
        <v>1346</v>
      </c>
      <c r="N50">
        <v>1009</v>
      </c>
      <c r="O50" t="s">
        <v>70</v>
      </c>
      <c r="P50" t="s">
        <v>70</v>
      </c>
      <c r="Q50">
        <v>1</v>
      </c>
      <c r="X50">
        <v>0.03</v>
      </c>
      <c r="Y50">
        <v>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18</v>
      </c>
      <c r="AG50">
        <v>0</v>
      </c>
      <c r="AH50">
        <v>3</v>
      </c>
      <c r="AI50">
        <v>-1</v>
      </c>
      <c r="AJ50" t="s">
        <v>3</v>
      </c>
      <c r="AK50">
        <v>4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ROW(Source!A28)</f>
        <v>28</v>
      </c>
      <c r="B51">
        <v>34709626</v>
      </c>
      <c r="C51">
        <v>34709611</v>
      </c>
      <c r="D51">
        <v>31472957</v>
      </c>
      <c r="E51">
        <v>1</v>
      </c>
      <c r="F51">
        <v>1</v>
      </c>
      <c r="G51">
        <v>1</v>
      </c>
      <c r="H51">
        <v>3</v>
      </c>
      <c r="I51" t="s">
        <v>257</v>
      </c>
      <c r="J51" t="s">
        <v>258</v>
      </c>
      <c r="K51" t="s">
        <v>259</v>
      </c>
      <c r="L51">
        <v>1348</v>
      </c>
      <c r="N51">
        <v>1009</v>
      </c>
      <c r="O51" t="s">
        <v>233</v>
      </c>
      <c r="P51" t="s">
        <v>233</v>
      </c>
      <c r="Q51">
        <v>1000</v>
      </c>
      <c r="X51">
        <v>1.2999999999999999E-4</v>
      </c>
      <c r="Y51">
        <v>55960.01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18</v>
      </c>
      <c r="AG51">
        <v>0</v>
      </c>
      <c r="AH51">
        <v>3</v>
      </c>
      <c r="AI51">
        <v>-1</v>
      </c>
      <c r="AJ51" t="s">
        <v>3</v>
      </c>
      <c r="AK51">
        <v>4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ROW(Source!A28)</f>
        <v>28</v>
      </c>
      <c r="B52">
        <v>34709627</v>
      </c>
      <c r="C52">
        <v>34709611</v>
      </c>
      <c r="D52">
        <v>31473837</v>
      </c>
      <c r="E52">
        <v>1</v>
      </c>
      <c r="F52">
        <v>1</v>
      </c>
      <c r="G52">
        <v>1</v>
      </c>
      <c r="H52">
        <v>3</v>
      </c>
      <c r="I52" t="s">
        <v>260</v>
      </c>
      <c r="J52" t="s">
        <v>261</v>
      </c>
      <c r="K52" t="s">
        <v>262</v>
      </c>
      <c r="L52">
        <v>1348</v>
      </c>
      <c r="N52">
        <v>1009</v>
      </c>
      <c r="O52" t="s">
        <v>233</v>
      </c>
      <c r="P52" t="s">
        <v>233</v>
      </c>
      <c r="Q52">
        <v>1000</v>
      </c>
      <c r="X52">
        <v>1.8000000000000001E-4</v>
      </c>
      <c r="Y52">
        <v>71640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18</v>
      </c>
      <c r="AG52">
        <v>0</v>
      </c>
      <c r="AH52">
        <v>3</v>
      </c>
      <c r="AI52">
        <v>-1</v>
      </c>
      <c r="AJ52" t="s">
        <v>3</v>
      </c>
      <c r="AK52">
        <v>4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ROW(Source!A28)</f>
        <v>28</v>
      </c>
      <c r="B53">
        <v>34709628</v>
      </c>
      <c r="C53">
        <v>34709611</v>
      </c>
      <c r="D53">
        <v>31482923</v>
      </c>
      <c r="E53">
        <v>1</v>
      </c>
      <c r="F53">
        <v>1</v>
      </c>
      <c r="G53">
        <v>1</v>
      </c>
      <c r="H53">
        <v>3</v>
      </c>
      <c r="I53" t="s">
        <v>234</v>
      </c>
      <c r="J53" t="s">
        <v>235</v>
      </c>
      <c r="K53" t="s">
        <v>236</v>
      </c>
      <c r="L53">
        <v>1346</v>
      </c>
      <c r="N53">
        <v>1009</v>
      </c>
      <c r="O53" t="s">
        <v>70</v>
      </c>
      <c r="P53" t="s">
        <v>70</v>
      </c>
      <c r="Q53">
        <v>1</v>
      </c>
      <c r="X53">
        <v>1.36</v>
      </c>
      <c r="Y53">
        <v>28.6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18</v>
      </c>
      <c r="AG53">
        <v>0</v>
      </c>
      <c r="AH53">
        <v>3</v>
      </c>
      <c r="AI53">
        <v>-1</v>
      </c>
      <c r="AJ53" t="s">
        <v>3</v>
      </c>
      <c r="AK53">
        <v>4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ROW(Source!A28)</f>
        <v>28</v>
      </c>
      <c r="B54">
        <v>34709629</v>
      </c>
      <c r="C54">
        <v>34709611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237</v>
      </c>
      <c r="J54" t="s">
        <v>3</v>
      </c>
      <c r="K54" t="s">
        <v>238</v>
      </c>
      <c r="L54">
        <v>1374</v>
      </c>
      <c r="N54">
        <v>1013</v>
      </c>
      <c r="O54" t="s">
        <v>239</v>
      </c>
      <c r="P54" t="s">
        <v>239</v>
      </c>
      <c r="Q54">
        <v>1</v>
      </c>
      <c r="X54">
        <v>11.27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18</v>
      </c>
      <c r="AG54">
        <v>0</v>
      </c>
      <c r="AH54">
        <v>3</v>
      </c>
      <c r="AI54">
        <v>-1</v>
      </c>
      <c r="AJ54" t="s">
        <v>3</v>
      </c>
      <c r="AK54">
        <v>4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ROW(Source!A29)</f>
        <v>29</v>
      </c>
      <c r="B55">
        <v>34709618</v>
      </c>
      <c r="C55">
        <v>34709611</v>
      </c>
      <c r="D55">
        <v>31715651</v>
      </c>
      <c r="E55">
        <v>1</v>
      </c>
      <c r="F55">
        <v>1</v>
      </c>
      <c r="G55">
        <v>1</v>
      </c>
      <c r="H55">
        <v>1</v>
      </c>
      <c r="I55" t="s">
        <v>196</v>
      </c>
      <c r="J55" t="s">
        <v>3</v>
      </c>
      <c r="K55" t="s">
        <v>197</v>
      </c>
      <c r="L55">
        <v>1191</v>
      </c>
      <c r="N55">
        <v>1013</v>
      </c>
      <c r="O55" t="s">
        <v>198</v>
      </c>
      <c r="P55" t="s">
        <v>198</v>
      </c>
      <c r="Q55">
        <v>1</v>
      </c>
      <c r="X55">
        <v>58.6</v>
      </c>
      <c r="Y55">
        <v>0</v>
      </c>
      <c r="Z55">
        <v>0</v>
      </c>
      <c r="AA55">
        <v>0</v>
      </c>
      <c r="AB55">
        <v>9.6199999999999992</v>
      </c>
      <c r="AC55">
        <v>0</v>
      </c>
      <c r="AD55">
        <v>1</v>
      </c>
      <c r="AE55">
        <v>1</v>
      </c>
      <c r="AF55" t="s">
        <v>19</v>
      </c>
      <c r="AG55">
        <v>35.159999999999997</v>
      </c>
      <c r="AH55">
        <v>2</v>
      </c>
      <c r="AI55">
        <v>34709612</v>
      </c>
      <c r="AJ55">
        <v>27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ROW(Source!A29)</f>
        <v>29</v>
      </c>
      <c r="B56">
        <v>34709619</v>
      </c>
      <c r="C56">
        <v>34709611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199</v>
      </c>
      <c r="J56" t="s">
        <v>3</v>
      </c>
      <c r="K56" t="s">
        <v>200</v>
      </c>
      <c r="L56">
        <v>1191</v>
      </c>
      <c r="N56">
        <v>1013</v>
      </c>
      <c r="O56" t="s">
        <v>198</v>
      </c>
      <c r="P56" t="s">
        <v>198</v>
      </c>
      <c r="Q56">
        <v>1</v>
      </c>
      <c r="X56">
        <v>7.32</v>
      </c>
      <c r="Y56">
        <v>0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2</v>
      </c>
      <c r="AF56" t="s">
        <v>19</v>
      </c>
      <c r="AG56">
        <v>4.3920000000000003</v>
      </c>
      <c r="AH56">
        <v>2</v>
      </c>
      <c r="AI56">
        <v>34709613</v>
      </c>
      <c r="AJ56">
        <v>28</v>
      </c>
      <c r="AK56">
        <v>2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ROW(Source!A29)</f>
        <v>29</v>
      </c>
      <c r="B57">
        <v>34709620</v>
      </c>
      <c r="C57">
        <v>34709611</v>
      </c>
      <c r="D57">
        <v>31526753</v>
      </c>
      <c r="E57">
        <v>1</v>
      </c>
      <c r="F57">
        <v>1</v>
      </c>
      <c r="G57">
        <v>1</v>
      </c>
      <c r="H57">
        <v>2</v>
      </c>
      <c r="I57" t="s">
        <v>201</v>
      </c>
      <c r="J57" t="s">
        <v>202</v>
      </c>
      <c r="K57" t="s">
        <v>203</v>
      </c>
      <c r="L57">
        <v>1368</v>
      </c>
      <c r="N57">
        <v>1011</v>
      </c>
      <c r="O57" t="s">
        <v>204</v>
      </c>
      <c r="P57" t="s">
        <v>204</v>
      </c>
      <c r="Q57">
        <v>1</v>
      </c>
      <c r="X57">
        <v>0.22</v>
      </c>
      <c r="Y57">
        <v>0</v>
      </c>
      <c r="Z57">
        <v>111.99</v>
      </c>
      <c r="AA57">
        <v>13.5</v>
      </c>
      <c r="AB57">
        <v>0</v>
      </c>
      <c r="AC57">
        <v>0</v>
      </c>
      <c r="AD57">
        <v>1</v>
      </c>
      <c r="AE57">
        <v>0</v>
      </c>
      <c r="AF57" t="s">
        <v>19</v>
      </c>
      <c r="AG57">
        <v>0.13200000000000001</v>
      </c>
      <c r="AH57">
        <v>2</v>
      </c>
      <c r="AI57">
        <v>34709614</v>
      </c>
      <c r="AJ57">
        <v>29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ROW(Source!A29)</f>
        <v>29</v>
      </c>
      <c r="B58">
        <v>34709621</v>
      </c>
      <c r="C58">
        <v>34709611</v>
      </c>
      <c r="D58">
        <v>31528142</v>
      </c>
      <c r="E58">
        <v>1</v>
      </c>
      <c r="F58">
        <v>1</v>
      </c>
      <c r="G58">
        <v>1</v>
      </c>
      <c r="H58">
        <v>2</v>
      </c>
      <c r="I58" t="s">
        <v>205</v>
      </c>
      <c r="J58" t="s">
        <v>206</v>
      </c>
      <c r="K58" t="s">
        <v>207</v>
      </c>
      <c r="L58">
        <v>1368</v>
      </c>
      <c r="N58">
        <v>1011</v>
      </c>
      <c r="O58" t="s">
        <v>204</v>
      </c>
      <c r="P58" t="s">
        <v>204</v>
      </c>
      <c r="Q58">
        <v>1</v>
      </c>
      <c r="X58">
        <v>0.22</v>
      </c>
      <c r="Y58">
        <v>0</v>
      </c>
      <c r="Z58">
        <v>65.709999999999994</v>
      </c>
      <c r="AA58">
        <v>11.6</v>
      </c>
      <c r="AB58">
        <v>0</v>
      </c>
      <c r="AC58">
        <v>0</v>
      </c>
      <c r="AD58">
        <v>1</v>
      </c>
      <c r="AE58">
        <v>0</v>
      </c>
      <c r="AF58" t="s">
        <v>19</v>
      </c>
      <c r="AG58">
        <v>0.13200000000000001</v>
      </c>
      <c r="AH58">
        <v>2</v>
      </c>
      <c r="AI58">
        <v>34709615</v>
      </c>
      <c r="AJ58">
        <v>30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ROW(Source!A29)</f>
        <v>29</v>
      </c>
      <c r="B59">
        <v>34709622</v>
      </c>
      <c r="C59">
        <v>34709611</v>
      </c>
      <c r="D59">
        <v>31528446</v>
      </c>
      <c r="E59">
        <v>1</v>
      </c>
      <c r="F59">
        <v>1</v>
      </c>
      <c r="G59">
        <v>1</v>
      </c>
      <c r="H59">
        <v>2</v>
      </c>
      <c r="I59" t="s">
        <v>211</v>
      </c>
      <c r="J59" t="s">
        <v>212</v>
      </c>
      <c r="K59" t="s">
        <v>213</v>
      </c>
      <c r="L59">
        <v>1368</v>
      </c>
      <c r="N59">
        <v>1011</v>
      </c>
      <c r="O59" t="s">
        <v>204</v>
      </c>
      <c r="P59" t="s">
        <v>204</v>
      </c>
      <c r="Q59">
        <v>1</v>
      </c>
      <c r="X59">
        <v>7.25</v>
      </c>
      <c r="Y59">
        <v>0</v>
      </c>
      <c r="Z59">
        <v>8.1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19</v>
      </c>
      <c r="AG59">
        <v>4.3499999999999996</v>
      </c>
      <c r="AH59">
        <v>2</v>
      </c>
      <c r="AI59">
        <v>34709616</v>
      </c>
      <c r="AJ59">
        <v>31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ROW(Source!A29)</f>
        <v>29</v>
      </c>
      <c r="B60">
        <v>34709623</v>
      </c>
      <c r="C60">
        <v>34709611</v>
      </c>
      <c r="D60">
        <v>31529331</v>
      </c>
      <c r="E60">
        <v>1</v>
      </c>
      <c r="F60">
        <v>1</v>
      </c>
      <c r="G60">
        <v>1</v>
      </c>
      <c r="H60">
        <v>2</v>
      </c>
      <c r="I60" t="s">
        <v>214</v>
      </c>
      <c r="J60" t="s">
        <v>215</v>
      </c>
      <c r="K60" t="s">
        <v>216</v>
      </c>
      <c r="L60">
        <v>1368</v>
      </c>
      <c r="N60">
        <v>1011</v>
      </c>
      <c r="O60" t="s">
        <v>204</v>
      </c>
      <c r="P60" t="s">
        <v>204</v>
      </c>
      <c r="Q60">
        <v>1</v>
      </c>
      <c r="X60">
        <v>6.88</v>
      </c>
      <c r="Y60">
        <v>0</v>
      </c>
      <c r="Z60">
        <v>15.24</v>
      </c>
      <c r="AA60">
        <v>10.06</v>
      </c>
      <c r="AB60">
        <v>0</v>
      </c>
      <c r="AC60">
        <v>0</v>
      </c>
      <c r="AD60">
        <v>1</v>
      </c>
      <c r="AE60">
        <v>0</v>
      </c>
      <c r="AF60" t="s">
        <v>19</v>
      </c>
      <c r="AG60">
        <v>4.1280000000000001</v>
      </c>
      <c r="AH60">
        <v>2</v>
      </c>
      <c r="AI60">
        <v>34709617</v>
      </c>
      <c r="AJ60">
        <v>32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ROW(Source!A29)</f>
        <v>29</v>
      </c>
      <c r="B61">
        <v>34709624</v>
      </c>
      <c r="C61">
        <v>34709611</v>
      </c>
      <c r="D61">
        <v>31444739</v>
      </c>
      <c r="E61">
        <v>1</v>
      </c>
      <c r="F61">
        <v>1</v>
      </c>
      <c r="G61">
        <v>1</v>
      </c>
      <c r="H61">
        <v>3</v>
      </c>
      <c r="I61" t="s">
        <v>250</v>
      </c>
      <c r="J61" t="s">
        <v>251</v>
      </c>
      <c r="K61" t="s">
        <v>252</v>
      </c>
      <c r="L61">
        <v>1339</v>
      </c>
      <c r="N61">
        <v>1007</v>
      </c>
      <c r="O61" t="s">
        <v>253</v>
      </c>
      <c r="P61" t="s">
        <v>253</v>
      </c>
      <c r="Q61">
        <v>1</v>
      </c>
      <c r="X61">
        <v>0.44</v>
      </c>
      <c r="Y61">
        <v>17.86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18</v>
      </c>
      <c r="AG61">
        <v>0</v>
      </c>
      <c r="AH61">
        <v>3</v>
      </c>
      <c r="AI61">
        <v>-1</v>
      </c>
      <c r="AJ61" t="s">
        <v>3</v>
      </c>
      <c r="AK61">
        <v>4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ROW(Source!A29)</f>
        <v>29</v>
      </c>
      <c r="B62">
        <v>34709625</v>
      </c>
      <c r="C62">
        <v>34709611</v>
      </c>
      <c r="D62">
        <v>31448004</v>
      </c>
      <c r="E62">
        <v>1</v>
      </c>
      <c r="F62">
        <v>1</v>
      </c>
      <c r="G62">
        <v>1</v>
      </c>
      <c r="H62">
        <v>3</v>
      </c>
      <c r="I62" t="s">
        <v>254</v>
      </c>
      <c r="J62" t="s">
        <v>255</v>
      </c>
      <c r="K62" t="s">
        <v>256</v>
      </c>
      <c r="L62">
        <v>1346</v>
      </c>
      <c r="N62">
        <v>1009</v>
      </c>
      <c r="O62" t="s">
        <v>70</v>
      </c>
      <c r="P62" t="s">
        <v>70</v>
      </c>
      <c r="Q62">
        <v>1</v>
      </c>
      <c r="X62">
        <v>0.03</v>
      </c>
      <c r="Y62">
        <v>0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18</v>
      </c>
      <c r="AG62">
        <v>0</v>
      </c>
      <c r="AH62">
        <v>3</v>
      </c>
      <c r="AI62">
        <v>-1</v>
      </c>
      <c r="AJ62" t="s">
        <v>3</v>
      </c>
      <c r="AK62">
        <v>4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ROW(Source!A29)</f>
        <v>29</v>
      </c>
      <c r="B63">
        <v>34709626</v>
      </c>
      <c r="C63">
        <v>34709611</v>
      </c>
      <c r="D63">
        <v>31472957</v>
      </c>
      <c r="E63">
        <v>1</v>
      </c>
      <c r="F63">
        <v>1</v>
      </c>
      <c r="G63">
        <v>1</v>
      </c>
      <c r="H63">
        <v>3</v>
      </c>
      <c r="I63" t="s">
        <v>257</v>
      </c>
      <c r="J63" t="s">
        <v>258</v>
      </c>
      <c r="K63" t="s">
        <v>259</v>
      </c>
      <c r="L63">
        <v>1348</v>
      </c>
      <c r="N63">
        <v>1009</v>
      </c>
      <c r="O63" t="s">
        <v>233</v>
      </c>
      <c r="P63" t="s">
        <v>233</v>
      </c>
      <c r="Q63">
        <v>1000</v>
      </c>
      <c r="X63">
        <v>1.2999999999999999E-4</v>
      </c>
      <c r="Y63">
        <v>55960.01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18</v>
      </c>
      <c r="AG63">
        <v>0</v>
      </c>
      <c r="AH63">
        <v>3</v>
      </c>
      <c r="AI63">
        <v>-1</v>
      </c>
      <c r="AJ63" t="s">
        <v>3</v>
      </c>
      <c r="AK63">
        <v>4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ROW(Source!A29)</f>
        <v>29</v>
      </c>
      <c r="B64">
        <v>34709627</v>
      </c>
      <c r="C64">
        <v>34709611</v>
      </c>
      <c r="D64">
        <v>31473837</v>
      </c>
      <c r="E64">
        <v>1</v>
      </c>
      <c r="F64">
        <v>1</v>
      </c>
      <c r="G64">
        <v>1</v>
      </c>
      <c r="H64">
        <v>3</v>
      </c>
      <c r="I64" t="s">
        <v>260</v>
      </c>
      <c r="J64" t="s">
        <v>261</v>
      </c>
      <c r="K64" t="s">
        <v>262</v>
      </c>
      <c r="L64">
        <v>1348</v>
      </c>
      <c r="N64">
        <v>1009</v>
      </c>
      <c r="O64" t="s">
        <v>233</v>
      </c>
      <c r="P64" t="s">
        <v>233</v>
      </c>
      <c r="Q64">
        <v>1000</v>
      </c>
      <c r="X64">
        <v>1.8000000000000001E-4</v>
      </c>
      <c r="Y64">
        <v>71640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18</v>
      </c>
      <c r="AG64">
        <v>0</v>
      </c>
      <c r="AH64">
        <v>3</v>
      </c>
      <c r="AI64">
        <v>-1</v>
      </c>
      <c r="AJ64" t="s">
        <v>3</v>
      </c>
      <c r="AK64">
        <v>4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</row>
    <row r="65" spans="1:44" x14ac:dyDescent="0.2">
      <c r="A65">
        <f>ROW(Source!A29)</f>
        <v>29</v>
      </c>
      <c r="B65">
        <v>34709628</v>
      </c>
      <c r="C65">
        <v>34709611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234</v>
      </c>
      <c r="J65" t="s">
        <v>235</v>
      </c>
      <c r="K65" t="s">
        <v>236</v>
      </c>
      <c r="L65">
        <v>1346</v>
      </c>
      <c r="N65">
        <v>1009</v>
      </c>
      <c r="O65" t="s">
        <v>70</v>
      </c>
      <c r="P65" t="s">
        <v>70</v>
      </c>
      <c r="Q65">
        <v>1</v>
      </c>
      <c r="X65">
        <v>1.36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18</v>
      </c>
      <c r="AG65">
        <v>0</v>
      </c>
      <c r="AH65">
        <v>3</v>
      </c>
      <c r="AI65">
        <v>-1</v>
      </c>
      <c r="AJ65" t="s">
        <v>3</v>
      </c>
      <c r="AK65">
        <v>4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</row>
    <row r="66" spans="1:44" x14ac:dyDescent="0.2">
      <c r="A66">
        <f>ROW(Source!A29)</f>
        <v>29</v>
      </c>
      <c r="B66">
        <v>34709629</v>
      </c>
      <c r="C66">
        <v>34709611</v>
      </c>
      <c r="D66">
        <v>31443668</v>
      </c>
      <c r="E66">
        <v>17</v>
      </c>
      <c r="F66">
        <v>1</v>
      </c>
      <c r="G66">
        <v>1</v>
      </c>
      <c r="H66">
        <v>3</v>
      </c>
      <c r="I66" t="s">
        <v>237</v>
      </c>
      <c r="J66" t="s">
        <v>3</v>
      </c>
      <c r="K66" t="s">
        <v>238</v>
      </c>
      <c r="L66">
        <v>1374</v>
      </c>
      <c r="N66">
        <v>1013</v>
      </c>
      <c r="O66" t="s">
        <v>239</v>
      </c>
      <c r="P66" t="s">
        <v>239</v>
      </c>
      <c r="Q66">
        <v>1</v>
      </c>
      <c r="X66">
        <v>11.27</v>
      </c>
      <c r="Y66">
        <v>1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18</v>
      </c>
      <c r="AG66">
        <v>0</v>
      </c>
      <c r="AH66">
        <v>3</v>
      </c>
      <c r="AI66">
        <v>-1</v>
      </c>
      <c r="AJ66" t="s">
        <v>3</v>
      </c>
      <c r="AK66">
        <v>4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</row>
    <row r="67" spans="1:44" x14ac:dyDescent="0.2">
      <c r="A67">
        <f>ROW(Source!A30)</f>
        <v>30</v>
      </c>
      <c r="B67">
        <v>34709636</v>
      </c>
      <c r="C67">
        <v>34709630</v>
      </c>
      <c r="D67">
        <v>31709494</v>
      </c>
      <c r="E67">
        <v>1</v>
      </c>
      <c r="F67">
        <v>1</v>
      </c>
      <c r="G67">
        <v>1</v>
      </c>
      <c r="H67">
        <v>1</v>
      </c>
      <c r="I67" t="s">
        <v>217</v>
      </c>
      <c r="J67" t="s">
        <v>3</v>
      </c>
      <c r="K67" t="s">
        <v>218</v>
      </c>
      <c r="L67">
        <v>1191</v>
      </c>
      <c r="N67">
        <v>1013</v>
      </c>
      <c r="O67" t="s">
        <v>198</v>
      </c>
      <c r="P67" t="s">
        <v>198</v>
      </c>
      <c r="Q67">
        <v>1</v>
      </c>
      <c r="X67">
        <v>19</v>
      </c>
      <c r="Y67">
        <v>0</v>
      </c>
      <c r="Z67">
        <v>0</v>
      </c>
      <c r="AA67">
        <v>0</v>
      </c>
      <c r="AB67">
        <v>9.4</v>
      </c>
      <c r="AC67">
        <v>0</v>
      </c>
      <c r="AD67">
        <v>1</v>
      </c>
      <c r="AE67">
        <v>1</v>
      </c>
      <c r="AF67" t="s">
        <v>19</v>
      </c>
      <c r="AG67">
        <v>11.4</v>
      </c>
      <c r="AH67">
        <v>2</v>
      </c>
      <c r="AI67">
        <v>34709631</v>
      </c>
      <c r="AJ67">
        <v>33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</row>
    <row r="68" spans="1:44" x14ac:dyDescent="0.2">
      <c r="A68">
        <f>ROW(Source!A30)</f>
        <v>30</v>
      </c>
      <c r="B68">
        <v>34709637</v>
      </c>
      <c r="C68">
        <v>34709630</v>
      </c>
      <c r="D68">
        <v>31709492</v>
      </c>
      <c r="E68">
        <v>1</v>
      </c>
      <c r="F68">
        <v>1</v>
      </c>
      <c r="G68">
        <v>1</v>
      </c>
      <c r="H68">
        <v>1</v>
      </c>
      <c r="I68" t="s">
        <v>199</v>
      </c>
      <c r="J68" t="s">
        <v>3</v>
      </c>
      <c r="K68" t="s">
        <v>200</v>
      </c>
      <c r="L68">
        <v>1191</v>
      </c>
      <c r="N68">
        <v>1013</v>
      </c>
      <c r="O68" t="s">
        <v>198</v>
      </c>
      <c r="P68" t="s">
        <v>198</v>
      </c>
      <c r="Q68">
        <v>1</v>
      </c>
      <c r="X68">
        <v>0.38</v>
      </c>
      <c r="Y68">
        <v>0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2</v>
      </c>
      <c r="AF68" t="s">
        <v>19</v>
      </c>
      <c r="AG68">
        <v>0.22799999999999998</v>
      </c>
      <c r="AH68">
        <v>2</v>
      </c>
      <c r="AI68">
        <v>34709632</v>
      </c>
      <c r="AJ68">
        <v>34</v>
      </c>
      <c r="AK68">
        <v>2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</row>
    <row r="69" spans="1:44" x14ac:dyDescent="0.2">
      <c r="A69">
        <f>ROW(Source!A30)</f>
        <v>30</v>
      </c>
      <c r="B69">
        <v>34709638</v>
      </c>
      <c r="C69">
        <v>34709630</v>
      </c>
      <c r="D69">
        <v>31526753</v>
      </c>
      <c r="E69">
        <v>1</v>
      </c>
      <c r="F69">
        <v>1</v>
      </c>
      <c r="G69">
        <v>1</v>
      </c>
      <c r="H69">
        <v>2</v>
      </c>
      <c r="I69" t="s">
        <v>201</v>
      </c>
      <c r="J69" t="s">
        <v>202</v>
      </c>
      <c r="K69" t="s">
        <v>203</v>
      </c>
      <c r="L69">
        <v>1368</v>
      </c>
      <c r="N69">
        <v>1011</v>
      </c>
      <c r="O69" t="s">
        <v>204</v>
      </c>
      <c r="P69" t="s">
        <v>204</v>
      </c>
      <c r="Q69">
        <v>1</v>
      </c>
      <c r="X69">
        <v>0.19</v>
      </c>
      <c r="Y69">
        <v>0</v>
      </c>
      <c r="Z69">
        <v>111.99</v>
      </c>
      <c r="AA69">
        <v>13.5</v>
      </c>
      <c r="AB69">
        <v>0</v>
      </c>
      <c r="AC69">
        <v>0</v>
      </c>
      <c r="AD69">
        <v>1</v>
      </c>
      <c r="AE69">
        <v>0</v>
      </c>
      <c r="AF69" t="s">
        <v>19</v>
      </c>
      <c r="AG69">
        <v>0.11399999999999999</v>
      </c>
      <c r="AH69">
        <v>2</v>
      </c>
      <c r="AI69">
        <v>34709633</v>
      </c>
      <c r="AJ69">
        <v>35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ROW(Source!A30)</f>
        <v>30</v>
      </c>
      <c r="B70">
        <v>34709639</v>
      </c>
      <c r="C70">
        <v>34709630</v>
      </c>
      <c r="D70">
        <v>31528142</v>
      </c>
      <c r="E70">
        <v>1</v>
      </c>
      <c r="F70">
        <v>1</v>
      </c>
      <c r="G70">
        <v>1</v>
      </c>
      <c r="H70">
        <v>2</v>
      </c>
      <c r="I70" t="s">
        <v>205</v>
      </c>
      <c r="J70" t="s">
        <v>206</v>
      </c>
      <c r="K70" t="s">
        <v>207</v>
      </c>
      <c r="L70">
        <v>1368</v>
      </c>
      <c r="N70">
        <v>1011</v>
      </c>
      <c r="O70" t="s">
        <v>204</v>
      </c>
      <c r="P70" t="s">
        <v>204</v>
      </c>
      <c r="Q70">
        <v>1</v>
      </c>
      <c r="X70">
        <v>0.19</v>
      </c>
      <c r="Y70">
        <v>0</v>
      </c>
      <c r="Z70">
        <v>65.709999999999994</v>
      </c>
      <c r="AA70">
        <v>11.6</v>
      </c>
      <c r="AB70">
        <v>0</v>
      </c>
      <c r="AC70">
        <v>0</v>
      </c>
      <c r="AD70">
        <v>1</v>
      </c>
      <c r="AE70">
        <v>0</v>
      </c>
      <c r="AF70" t="s">
        <v>19</v>
      </c>
      <c r="AG70">
        <v>0.11399999999999999</v>
      </c>
      <c r="AH70">
        <v>2</v>
      </c>
      <c r="AI70">
        <v>34709634</v>
      </c>
      <c r="AJ70">
        <v>36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</row>
    <row r="71" spans="1:44" x14ac:dyDescent="0.2">
      <c r="A71">
        <f>ROW(Source!A30)</f>
        <v>30</v>
      </c>
      <c r="B71">
        <v>34709640</v>
      </c>
      <c r="C71">
        <v>34709630</v>
      </c>
      <c r="D71">
        <v>31528446</v>
      </c>
      <c r="E71">
        <v>1</v>
      </c>
      <c r="F71">
        <v>1</v>
      </c>
      <c r="G71">
        <v>1</v>
      </c>
      <c r="H71">
        <v>2</v>
      </c>
      <c r="I71" t="s">
        <v>211</v>
      </c>
      <c r="J71" t="s">
        <v>212</v>
      </c>
      <c r="K71" t="s">
        <v>213</v>
      </c>
      <c r="L71">
        <v>1368</v>
      </c>
      <c r="N71">
        <v>1011</v>
      </c>
      <c r="O71" t="s">
        <v>204</v>
      </c>
      <c r="P71" t="s">
        <v>204</v>
      </c>
      <c r="Q71">
        <v>1</v>
      </c>
      <c r="X71">
        <v>3.36</v>
      </c>
      <c r="Y71">
        <v>0</v>
      </c>
      <c r="Z71">
        <v>8.1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19</v>
      </c>
      <c r="AG71">
        <v>2.016</v>
      </c>
      <c r="AH71">
        <v>2</v>
      </c>
      <c r="AI71">
        <v>34709635</v>
      </c>
      <c r="AJ71">
        <v>37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ROW(Source!A30)</f>
        <v>30</v>
      </c>
      <c r="B72">
        <v>34709641</v>
      </c>
      <c r="C72">
        <v>34709630</v>
      </c>
      <c r="D72">
        <v>31447861</v>
      </c>
      <c r="E72">
        <v>1</v>
      </c>
      <c r="F72">
        <v>1</v>
      </c>
      <c r="G72">
        <v>1</v>
      </c>
      <c r="H72">
        <v>3</v>
      </c>
      <c r="I72" t="s">
        <v>243</v>
      </c>
      <c r="J72" t="s">
        <v>244</v>
      </c>
      <c r="K72" t="s">
        <v>245</v>
      </c>
      <c r="L72">
        <v>1346</v>
      </c>
      <c r="N72">
        <v>1009</v>
      </c>
      <c r="O72" t="s">
        <v>70</v>
      </c>
      <c r="P72" t="s">
        <v>70</v>
      </c>
      <c r="Q72">
        <v>1</v>
      </c>
      <c r="X72">
        <v>0.55000000000000004</v>
      </c>
      <c r="Y72">
        <v>10.57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18</v>
      </c>
      <c r="AG72">
        <v>0</v>
      </c>
      <c r="AH72">
        <v>3</v>
      </c>
      <c r="AI72">
        <v>-1</v>
      </c>
      <c r="AJ72" t="s">
        <v>3</v>
      </c>
      <c r="AK72">
        <v>4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ROW(Source!A30)</f>
        <v>30</v>
      </c>
      <c r="B73">
        <v>34709642</v>
      </c>
      <c r="C73">
        <v>34709630</v>
      </c>
      <c r="D73">
        <v>31470394</v>
      </c>
      <c r="E73">
        <v>1</v>
      </c>
      <c r="F73">
        <v>1</v>
      </c>
      <c r="G73">
        <v>1</v>
      </c>
      <c r="H73">
        <v>3</v>
      </c>
      <c r="I73" t="s">
        <v>263</v>
      </c>
      <c r="J73" t="s">
        <v>264</v>
      </c>
      <c r="K73" t="s">
        <v>265</v>
      </c>
      <c r="L73">
        <v>1348</v>
      </c>
      <c r="N73">
        <v>1009</v>
      </c>
      <c r="O73" t="s">
        <v>233</v>
      </c>
      <c r="P73" t="s">
        <v>233</v>
      </c>
      <c r="Q73">
        <v>1000</v>
      </c>
      <c r="X73">
        <v>4.0000000000000001E-3</v>
      </c>
      <c r="Y73">
        <v>5763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0</v>
      </c>
      <c r="AF73" t="s">
        <v>18</v>
      </c>
      <c r="AG73">
        <v>0</v>
      </c>
      <c r="AH73">
        <v>3</v>
      </c>
      <c r="AI73">
        <v>-1</v>
      </c>
      <c r="AJ73" t="s">
        <v>3</v>
      </c>
      <c r="AK73">
        <v>4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ROW(Source!A30)</f>
        <v>30</v>
      </c>
      <c r="B74">
        <v>34709643</v>
      </c>
      <c r="C74">
        <v>34709630</v>
      </c>
      <c r="D74">
        <v>31482927</v>
      </c>
      <c r="E74">
        <v>1</v>
      </c>
      <c r="F74">
        <v>1</v>
      </c>
      <c r="G74">
        <v>1</v>
      </c>
      <c r="H74">
        <v>3</v>
      </c>
      <c r="I74" t="s">
        <v>266</v>
      </c>
      <c r="J74" t="s">
        <v>267</v>
      </c>
      <c r="K74" t="s">
        <v>268</v>
      </c>
      <c r="L74">
        <v>1346</v>
      </c>
      <c r="N74">
        <v>1009</v>
      </c>
      <c r="O74" t="s">
        <v>70</v>
      </c>
      <c r="P74" t="s">
        <v>70</v>
      </c>
      <c r="Q74">
        <v>1</v>
      </c>
      <c r="X74">
        <v>2</v>
      </c>
      <c r="Y74">
        <v>238.48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18</v>
      </c>
      <c r="AG74">
        <v>0</v>
      </c>
      <c r="AH74">
        <v>3</v>
      </c>
      <c r="AI74">
        <v>-1</v>
      </c>
      <c r="AJ74" t="s">
        <v>3</v>
      </c>
      <c r="AK74">
        <v>4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ROW(Source!A30)</f>
        <v>30</v>
      </c>
      <c r="B75">
        <v>34709644</v>
      </c>
      <c r="C75">
        <v>34709630</v>
      </c>
      <c r="D75">
        <v>31443668</v>
      </c>
      <c r="E75">
        <v>17</v>
      </c>
      <c r="F75">
        <v>1</v>
      </c>
      <c r="G75">
        <v>1</v>
      </c>
      <c r="H75">
        <v>3</v>
      </c>
      <c r="I75" t="s">
        <v>237</v>
      </c>
      <c r="J75" t="s">
        <v>3</v>
      </c>
      <c r="K75" t="s">
        <v>238</v>
      </c>
      <c r="L75">
        <v>1374</v>
      </c>
      <c r="N75">
        <v>1013</v>
      </c>
      <c r="O75" t="s">
        <v>239</v>
      </c>
      <c r="P75" t="s">
        <v>239</v>
      </c>
      <c r="Q75">
        <v>1</v>
      </c>
      <c r="X75">
        <v>3.57</v>
      </c>
      <c r="Y75">
        <v>1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18</v>
      </c>
      <c r="AG75">
        <v>0</v>
      </c>
      <c r="AH75">
        <v>3</v>
      </c>
      <c r="AI75">
        <v>-1</v>
      </c>
      <c r="AJ75" t="s">
        <v>3</v>
      </c>
      <c r="AK75">
        <v>4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ROW(Source!A31)</f>
        <v>31</v>
      </c>
      <c r="B76">
        <v>34709636</v>
      </c>
      <c r="C76">
        <v>34709630</v>
      </c>
      <c r="D76">
        <v>31709494</v>
      </c>
      <c r="E76">
        <v>1</v>
      </c>
      <c r="F76">
        <v>1</v>
      </c>
      <c r="G76">
        <v>1</v>
      </c>
      <c r="H76">
        <v>1</v>
      </c>
      <c r="I76" t="s">
        <v>217</v>
      </c>
      <c r="J76" t="s">
        <v>3</v>
      </c>
      <c r="K76" t="s">
        <v>218</v>
      </c>
      <c r="L76">
        <v>1191</v>
      </c>
      <c r="N76">
        <v>1013</v>
      </c>
      <c r="O76" t="s">
        <v>198</v>
      </c>
      <c r="P76" t="s">
        <v>198</v>
      </c>
      <c r="Q76">
        <v>1</v>
      </c>
      <c r="X76">
        <v>19</v>
      </c>
      <c r="Y76">
        <v>0</v>
      </c>
      <c r="Z76">
        <v>0</v>
      </c>
      <c r="AA76">
        <v>0</v>
      </c>
      <c r="AB76">
        <v>9.4</v>
      </c>
      <c r="AC76">
        <v>0</v>
      </c>
      <c r="AD76">
        <v>1</v>
      </c>
      <c r="AE76">
        <v>1</v>
      </c>
      <c r="AF76" t="s">
        <v>19</v>
      </c>
      <c r="AG76">
        <v>11.4</v>
      </c>
      <c r="AH76">
        <v>2</v>
      </c>
      <c r="AI76">
        <v>34709631</v>
      </c>
      <c r="AJ76">
        <v>38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ROW(Source!A31)</f>
        <v>31</v>
      </c>
      <c r="B77">
        <v>34709637</v>
      </c>
      <c r="C77">
        <v>34709630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199</v>
      </c>
      <c r="J77" t="s">
        <v>3</v>
      </c>
      <c r="K77" t="s">
        <v>200</v>
      </c>
      <c r="L77">
        <v>1191</v>
      </c>
      <c r="N77">
        <v>1013</v>
      </c>
      <c r="O77" t="s">
        <v>198</v>
      </c>
      <c r="P77" t="s">
        <v>198</v>
      </c>
      <c r="Q77">
        <v>1</v>
      </c>
      <c r="X77">
        <v>0.38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19</v>
      </c>
      <c r="AG77">
        <v>0.22799999999999998</v>
      </c>
      <c r="AH77">
        <v>2</v>
      </c>
      <c r="AI77">
        <v>34709632</v>
      </c>
      <c r="AJ77">
        <v>39</v>
      </c>
      <c r="AK77">
        <v>2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ROW(Source!A31)</f>
        <v>31</v>
      </c>
      <c r="B78">
        <v>34709638</v>
      </c>
      <c r="C78">
        <v>34709630</v>
      </c>
      <c r="D78">
        <v>31526753</v>
      </c>
      <c r="E78">
        <v>1</v>
      </c>
      <c r="F78">
        <v>1</v>
      </c>
      <c r="G78">
        <v>1</v>
      </c>
      <c r="H78">
        <v>2</v>
      </c>
      <c r="I78" t="s">
        <v>201</v>
      </c>
      <c r="J78" t="s">
        <v>202</v>
      </c>
      <c r="K78" t="s">
        <v>203</v>
      </c>
      <c r="L78">
        <v>1368</v>
      </c>
      <c r="N78">
        <v>1011</v>
      </c>
      <c r="O78" t="s">
        <v>204</v>
      </c>
      <c r="P78" t="s">
        <v>204</v>
      </c>
      <c r="Q78">
        <v>1</v>
      </c>
      <c r="X78">
        <v>0.19</v>
      </c>
      <c r="Y78">
        <v>0</v>
      </c>
      <c r="Z78">
        <v>111.99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19</v>
      </c>
      <c r="AG78">
        <v>0.11399999999999999</v>
      </c>
      <c r="AH78">
        <v>2</v>
      </c>
      <c r="AI78">
        <v>34709633</v>
      </c>
      <c r="AJ78">
        <v>40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ROW(Source!A31)</f>
        <v>31</v>
      </c>
      <c r="B79">
        <v>34709639</v>
      </c>
      <c r="C79">
        <v>34709630</v>
      </c>
      <c r="D79">
        <v>31528142</v>
      </c>
      <c r="E79">
        <v>1</v>
      </c>
      <c r="F79">
        <v>1</v>
      </c>
      <c r="G79">
        <v>1</v>
      </c>
      <c r="H79">
        <v>2</v>
      </c>
      <c r="I79" t="s">
        <v>205</v>
      </c>
      <c r="J79" t="s">
        <v>206</v>
      </c>
      <c r="K79" t="s">
        <v>207</v>
      </c>
      <c r="L79">
        <v>1368</v>
      </c>
      <c r="N79">
        <v>1011</v>
      </c>
      <c r="O79" t="s">
        <v>204</v>
      </c>
      <c r="P79" t="s">
        <v>204</v>
      </c>
      <c r="Q79">
        <v>1</v>
      </c>
      <c r="X79">
        <v>0.19</v>
      </c>
      <c r="Y79">
        <v>0</v>
      </c>
      <c r="Z79">
        <v>65.709999999999994</v>
      </c>
      <c r="AA79">
        <v>11.6</v>
      </c>
      <c r="AB79">
        <v>0</v>
      </c>
      <c r="AC79">
        <v>0</v>
      </c>
      <c r="AD79">
        <v>1</v>
      </c>
      <c r="AE79">
        <v>0</v>
      </c>
      <c r="AF79" t="s">
        <v>19</v>
      </c>
      <c r="AG79">
        <v>0.11399999999999999</v>
      </c>
      <c r="AH79">
        <v>2</v>
      </c>
      <c r="AI79">
        <v>34709634</v>
      </c>
      <c r="AJ79">
        <v>41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ROW(Source!A31)</f>
        <v>31</v>
      </c>
      <c r="B80">
        <v>34709640</v>
      </c>
      <c r="C80">
        <v>34709630</v>
      </c>
      <c r="D80">
        <v>31528446</v>
      </c>
      <c r="E80">
        <v>1</v>
      </c>
      <c r="F80">
        <v>1</v>
      </c>
      <c r="G80">
        <v>1</v>
      </c>
      <c r="H80">
        <v>2</v>
      </c>
      <c r="I80" t="s">
        <v>211</v>
      </c>
      <c r="J80" t="s">
        <v>212</v>
      </c>
      <c r="K80" t="s">
        <v>213</v>
      </c>
      <c r="L80">
        <v>1368</v>
      </c>
      <c r="N80">
        <v>1011</v>
      </c>
      <c r="O80" t="s">
        <v>204</v>
      </c>
      <c r="P80" t="s">
        <v>204</v>
      </c>
      <c r="Q80">
        <v>1</v>
      </c>
      <c r="X80">
        <v>3.36</v>
      </c>
      <c r="Y80">
        <v>0</v>
      </c>
      <c r="Z80">
        <v>8.1</v>
      </c>
      <c r="AA80">
        <v>0</v>
      </c>
      <c r="AB80">
        <v>0</v>
      </c>
      <c r="AC80">
        <v>0</v>
      </c>
      <c r="AD80">
        <v>1</v>
      </c>
      <c r="AE80">
        <v>0</v>
      </c>
      <c r="AF80" t="s">
        <v>19</v>
      </c>
      <c r="AG80">
        <v>2.016</v>
      </c>
      <c r="AH80">
        <v>2</v>
      </c>
      <c r="AI80">
        <v>34709635</v>
      </c>
      <c r="AJ80">
        <v>42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ROW(Source!A31)</f>
        <v>31</v>
      </c>
      <c r="B81">
        <v>34709641</v>
      </c>
      <c r="C81">
        <v>34709630</v>
      </c>
      <c r="D81">
        <v>31447861</v>
      </c>
      <c r="E81">
        <v>1</v>
      </c>
      <c r="F81">
        <v>1</v>
      </c>
      <c r="G81">
        <v>1</v>
      </c>
      <c r="H81">
        <v>3</v>
      </c>
      <c r="I81" t="s">
        <v>243</v>
      </c>
      <c r="J81" t="s">
        <v>244</v>
      </c>
      <c r="K81" t="s">
        <v>245</v>
      </c>
      <c r="L81">
        <v>1346</v>
      </c>
      <c r="N81">
        <v>1009</v>
      </c>
      <c r="O81" t="s">
        <v>70</v>
      </c>
      <c r="P81" t="s">
        <v>70</v>
      </c>
      <c r="Q81">
        <v>1</v>
      </c>
      <c r="X81">
        <v>0.55000000000000004</v>
      </c>
      <c r="Y81">
        <v>10.57</v>
      </c>
      <c r="Z81">
        <v>0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18</v>
      </c>
      <c r="AG81">
        <v>0</v>
      </c>
      <c r="AH81">
        <v>3</v>
      </c>
      <c r="AI81">
        <v>-1</v>
      </c>
      <c r="AJ81" t="s">
        <v>3</v>
      </c>
      <c r="AK81">
        <v>4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ROW(Source!A31)</f>
        <v>31</v>
      </c>
      <c r="B82">
        <v>34709642</v>
      </c>
      <c r="C82">
        <v>34709630</v>
      </c>
      <c r="D82">
        <v>31470394</v>
      </c>
      <c r="E82">
        <v>1</v>
      </c>
      <c r="F82">
        <v>1</v>
      </c>
      <c r="G82">
        <v>1</v>
      </c>
      <c r="H82">
        <v>3</v>
      </c>
      <c r="I82" t="s">
        <v>263</v>
      </c>
      <c r="J82" t="s">
        <v>264</v>
      </c>
      <c r="K82" t="s">
        <v>265</v>
      </c>
      <c r="L82">
        <v>1348</v>
      </c>
      <c r="N82">
        <v>1009</v>
      </c>
      <c r="O82" t="s">
        <v>233</v>
      </c>
      <c r="P82" t="s">
        <v>233</v>
      </c>
      <c r="Q82">
        <v>1000</v>
      </c>
      <c r="X82">
        <v>4.0000000000000001E-3</v>
      </c>
      <c r="Y82">
        <v>5763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18</v>
      </c>
      <c r="AG82">
        <v>0</v>
      </c>
      <c r="AH82">
        <v>3</v>
      </c>
      <c r="AI82">
        <v>-1</v>
      </c>
      <c r="AJ82" t="s">
        <v>3</v>
      </c>
      <c r="AK82">
        <v>4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ROW(Source!A31)</f>
        <v>31</v>
      </c>
      <c r="B83">
        <v>34709643</v>
      </c>
      <c r="C83">
        <v>34709630</v>
      </c>
      <c r="D83">
        <v>31482927</v>
      </c>
      <c r="E83">
        <v>1</v>
      </c>
      <c r="F83">
        <v>1</v>
      </c>
      <c r="G83">
        <v>1</v>
      </c>
      <c r="H83">
        <v>3</v>
      </c>
      <c r="I83" t="s">
        <v>266</v>
      </c>
      <c r="J83" t="s">
        <v>267</v>
      </c>
      <c r="K83" t="s">
        <v>268</v>
      </c>
      <c r="L83">
        <v>1346</v>
      </c>
      <c r="N83">
        <v>1009</v>
      </c>
      <c r="O83" t="s">
        <v>70</v>
      </c>
      <c r="P83" t="s">
        <v>70</v>
      </c>
      <c r="Q83">
        <v>1</v>
      </c>
      <c r="X83">
        <v>2</v>
      </c>
      <c r="Y83">
        <v>238.48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18</v>
      </c>
      <c r="AG83">
        <v>0</v>
      </c>
      <c r="AH83">
        <v>3</v>
      </c>
      <c r="AI83">
        <v>-1</v>
      </c>
      <c r="AJ83" t="s">
        <v>3</v>
      </c>
      <c r="AK83">
        <v>4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ROW(Source!A31)</f>
        <v>31</v>
      </c>
      <c r="B84">
        <v>34709644</v>
      </c>
      <c r="C84">
        <v>34709630</v>
      </c>
      <c r="D84">
        <v>31443668</v>
      </c>
      <c r="E84">
        <v>17</v>
      </c>
      <c r="F84">
        <v>1</v>
      </c>
      <c r="G84">
        <v>1</v>
      </c>
      <c r="H84">
        <v>3</v>
      </c>
      <c r="I84" t="s">
        <v>237</v>
      </c>
      <c r="J84" t="s">
        <v>3</v>
      </c>
      <c r="K84" t="s">
        <v>238</v>
      </c>
      <c r="L84">
        <v>1374</v>
      </c>
      <c r="N84">
        <v>1013</v>
      </c>
      <c r="O84" t="s">
        <v>239</v>
      </c>
      <c r="P84" t="s">
        <v>239</v>
      </c>
      <c r="Q84">
        <v>1</v>
      </c>
      <c r="X84">
        <v>3.57</v>
      </c>
      <c r="Y84">
        <v>1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18</v>
      </c>
      <c r="AG84">
        <v>0</v>
      </c>
      <c r="AH84">
        <v>3</v>
      </c>
      <c r="AI84">
        <v>-1</v>
      </c>
      <c r="AJ84" t="s">
        <v>3</v>
      </c>
      <c r="AK84">
        <v>4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ROW(Source!A32)</f>
        <v>32</v>
      </c>
      <c r="B85">
        <v>34709650</v>
      </c>
      <c r="C85">
        <v>34709645</v>
      </c>
      <c r="D85">
        <v>31715651</v>
      </c>
      <c r="E85">
        <v>1</v>
      </c>
      <c r="F85">
        <v>1</v>
      </c>
      <c r="G85">
        <v>1</v>
      </c>
      <c r="H85">
        <v>1</v>
      </c>
      <c r="I85" t="s">
        <v>196</v>
      </c>
      <c r="J85" t="s">
        <v>3</v>
      </c>
      <c r="K85" t="s">
        <v>197</v>
      </c>
      <c r="L85">
        <v>1191</v>
      </c>
      <c r="N85">
        <v>1013</v>
      </c>
      <c r="O85" t="s">
        <v>198</v>
      </c>
      <c r="P85" t="s">
        <v>198</v>
      </c>
      <c r="Q85">
        <v>1</v>
      </c>
      <c r="X85">
        <v>23.5</v>
      </c>
      <c r="Y85">
        <v>0</v>
      </c>
      <c r="Z85">
        <v>0</v>
      </c>
      <c r="AA85">
        <v>0</v>
      </c>
      <c r="AB85">
        <v>9.6199999999999992</v>
      </c>
      <c r="AC85">
        <v>0</v>
      </c>
      <c r="AD85">
        <v>1</v>
      </c>
      <c r="AE85">
        <v>1</v>
      </c>
      <c r="AF85" t="s">
        <v>3</v>
      </c>
      <c r="AG85">
        <v>23.5</v>
      </c>
      <c r="AH85">
        <v>2</v>
      </c>
      <c r="AI85">
        <v>34709646</v>
      </c>
      <c r="AJ85">
        <v>43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ROW(Source!A32)</f>
        <v>32</v>
      </c>
      <c r="B86">
        <v>34709651</v>
      </c>
      <c r="C86">
        <v>34709645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199</v>
      </c>
      <c r="J86" t="s">
        <v>3</v>
      </c>
      <c r="K86" t="s">
        <v>200</v>
      </c>
      <c r="L86">
        <v>1191</v>
      </c>
      <c r="N86">
        <v>1013</v>
      </c>
      <c r="O86" t="s">
        <v>198</v>
      </c>
      <c r="P86" t="s">
        <v>198</v>
      </c>
      <c r="Q86">
        <v>1</v>
      </c>
      <c r="X86">
        <v>0.88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2</v>
      </c>
      <c r="AF86" t="s">
        <v>3</v>
      </c>
      <c r="AG86">
        <v>0.88</v>
      </c>
      <c r="AH86">
        <v>2</v>
      </c>
      <c r="AI86">
        <v>34709647</v>
      </c>
      <c r="AJ86">
        <v>44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ROW(Source!A32)</f>
        <v>32</v>
      </c>
      <c r="B87">
        <v>34709652</v>
      </c>
      <c r="C87">
        <v>34709645</v>
      </c>
      <c r="D87">
        <v>31526753</v>
      </c>
      <c r="E87">
        <v>1</v>
      </c>
      <c r="F87">
        <v>1</v>
      </c>
      <c r="G87">
        <v>1</v>
      </c>
      <c r="H87">
        <v>2</v>
      </c>
      <c r="I87" t="s">
        <v>201</v>
      </c>
      <c r="J87" t="s">
        <v>202</v>
      </c>
      <c r="K87" t="s">
        <v>203</v>
      </c>
      <c r="L87">
        <v>1368</v>
      </c>
      <c r="N87">
        <v>1011</v>
      </c>
      <c r="O87" t="s">
        <v>204</v>
      </c>
      <c r="P87" t="s">
        <v>204</v>
      </c>
      <c r="Q87">
        <v>1</v>
      </c>
      <c r="X87">
        <v>0.44</v>
      </c>
      <c r="Y87">
        <v>0</v>
      </c>
      <c r="Z87">
        <v>111.99</v>
      </c>
      <c r="AA87">
        <v>13.5</v>
      </c>
      <c r="AB87">
        <v>0</v>
      </c>
      <c r="AC87">
        <v>0</v>
      </c>
      <c r="AD87">
        <v>1</v>
      </c>
      <c r="AE87">
        <v>0</v>
      </c>
      <c r="AF87" t="s">
        <v>3</v>
      </c>
      <c r="AG87">
        <v>0.44</v>
      </c>
      <c r="AH87">
        <v>2</v>
      </c>
      <c r="AI87">
        <v>34709648</v>
      </c>
      <c r="AJ87">
        <v>45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ROW(Source!A32)</f>
        <v>32</v>
      </c>
      <c r="B88">
        <v>34709653</v>
      </c>
      <c r="C88">
        <v>34709645</v>
      </c>
      <c r="D88">
        <v>31528142</v>
      </c>
      <c r="E88">
        <v>1</v>
      </c>
      <c r="F88">
        <v>1</v>
      </c>
      <c r="G88">
        <v>1</v>
      </c>
      <c r="H88">
        <v>2</v>
      </c>
      <c r="I88" t="s">
        <v>205</v>
      </c>
      <c r="J88" t="s">
        <v>206</v>
      </c>
      <c r="K88" t="s">
        <v>207</v>
      </c>
      <c r="L88">
        <v>1368</v>
      </c>
      <c r="N88">
        <v>1011</v>
      </c>
      <c r="O88" t="s">
        <v>204</v>
      </c>
      <c r="P88" t="s">
        <v>204</v>
      </c>
      <c r="Q88">
        <v>1</v>
      </c>
      <c r="X88">
        <v>0.44</v>
      </c>
      <c r="Y88">
        <v>0</v>
      </c>
      <c r="Z88">
        <v>65.709999999999994</v>
      </c>
      <c r="AA88">
        <v>11.6</v>
      </c>
      <c r="AB88">
        <v>0</v>
      </c>
      <c r="AC88">
        <v>0</v>
      </c>
      <c r="AD88">
        <v>1</v>
      </c>
      <c r="AE88">
        <v>0</v>
      </c>
      <c r="AF88" t="s">
        <v>3</v>
      </c>
      <c r="AG88">
        <v>0.44</v>
      </c>
      <c r="AH88">
        <v>2</v>
      </c>
      <c r="AI88">
        <v>34709649</v>
      </c>
      <c r="AJ88">
        <v>46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ROW(Source!A32)</f>
        <v>32</v>
      </c>
      <c r="B89">
        <v>34709654</v>
      </c>
      <c r="C89">
        <v>34709645</v>
      </c>
      <c r="D89">
        <v>31449051</v>
      </c>
      <c r="E89">
        <v>1</v>
      </c>
      <c r="F89">
        <v>1</v>
      </c>
      <c r="G89">
        <v>1</v>
      </c>
      <c r="H89">
        <v>3</v>
      </c>
      <c r="I89" t="s">
        <v>227</v>
      </c>
      <c r="J89" t="s">
        <v>228</v>
      </c>
      <c r="K89" t="s">
        <v>229</v>
      </c>
      <c r="L89">
        <v>1346</v>
      </c>
      <c r="N89">
        <v>1009</v>
      </c>
      <c r="O89" t="s">
        <v>70</v>
      </c>
      <c r="P89" t="s">
        <v>70</v>
      </c>
      <c r="Q89">
        <v>1</v>
      </c>
      <c r="X89">
        <v>0.42</v>
      </c>
      <c r="Y89">
        <v>9.0399999999999991</v>
      </c>
      <c r="Z89">
        <v>0</v>
      </c>
      <c r="AA89">
        <v>0</v>
      </c>
      <c r="AB89">
        <v>0</v>
      </c>
      <c r="AC89">
        <v>0</v>
      </c>
      <c r="AD89">
        <v>1</v>
      </c>
      <c r="AE89">
        <v>0</v>
      </c>
      <c r="AF89" t="s">
        <v>3</v>
      </c>
      <c r="AG89">
        <v>0.42</v>
      </c>
      <c r="AH89">
        <v>3</v>
      </c>
      <c r="AI89">
        <v>-1</v>
      </c>
      <c r="AJ89" t="s">
        <v>3</v>
      </c>
      <c r="AK89">
        <v>4</v>
      </c>
      <c r="AL89">
        <v>-3.7967999999999993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1</v>
      </c>
    </row>
    <row r="90" spans="1:44" x14ac:dyDescent="0.2">
      <c r="A90">
        <f>ROW(Source!A32)</f>
        <v>32</v>
      </c>
      <c r="B90">
        <v>34709655</v>
      </c>
      <c r="C90">
        <v>34709645</v>
      </c>
      <c r="D90">
        <v>31470585</v>
      </c>
      <c r="E90">
        <v>1</v>
      </c>
      <c r="F90">
        <v>1</v>
      </c>
      <c r="G90">
        <v>1</v>
      </c>
      <c r="H90">
        <v>3</v>
      </c>
      <c r="I90" t="s">
        <v>230</v>
      </c>
      <c r="J90" t="s">
        <v>231</v>
      </c>
      <c r="K90" t="s">
        <v>232</v>
      </c>
      <c r="L90">
        <v>1348</v>
      </c>
      <c r="N90">
        <v>1009</v>
      </c>
      <c r="O90" t="s">
        <v>233</v>
      </c>
      <c r="P90" t="s">
        <v>233</v>
      </c>
      <c r="Q90">
        <v>1000</v>
      </c>
      <c r="X90">
        <v>1E-3</v>
      </c>
      <c r="Y90">
        <v>5000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0</v>
      </c>
      <c r="AF90" t="s">
        <v>3</v>
      </c>
      <c r="AG90">
        <v>1E-3</v>
      </c>
      <c r="AH90">
        <v>3</v>
      </c>
      <c r="AI90">
        <v>-1</v>
      </c>
      <c r="AJ90" t="s">
        <v>3</v>
      </c>
      <c r="AK90">
        <v>4</v>
      </c>
      <c r="AL90">
        <v>-5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1</v>
      </c>
    </row>
    <row r="91" spans="1:44" x14ac:dyDescent="0.2">
      <c r="A91">
        <f>ROW(Source!A32)</f>
        <v>32</v>
      </c>
      <c r="B91">
        <v>34709656</v>
      </c>
      <c r="C91">
        <v>34709645</v>
      </c>
      <c r="D91">
        <v>31482923</v>
      </c>
      <c r="E91">
        <v>1</v>
      </c>
      <c r="F91">
        <v>1</v>
      </c>
      <c r="G91">
        <v>1</v>
      </c>
      <c r="H91">
        <v>3</v>
      </c>
      <c r="I91" t="s">
        <v>234</v>
      </c>
      <c r="J91" t="s">
        <v>235</v>
      </c>
      <c r="K91" t="s">
        <v>236</v>
      </c>
      <c r="L91">
        <v>1346</v>
      </c>
      <c r="N91">
        <v>1009</v>
      </c>
      <c r="O91" t="s">
        <v>70</v>
      </c>
      <c r="P91" t="s">
        <v>70</v>
      </c>
      <c r="Q91">
        <v>1</v>
      </c>
      <c r="X91">
        <v>0.3</v>
      </c>
      <c r="Y91">
        <v>28.6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 t="s">
        <v>3</v>
      </c>
      <c r="AG91">
        <v>0.3</v>
      </c>
      <c r="AH91">
        <v>3</v>
      </c>
      <c r="AI91">
        <v>-1</v>
      </c>
      <c r="AJ91" t="s">
        <v>3</v>
      </c>
      <c r="AK91">
        <v>4</v>
      </c>
      <c r="AL91">
        <v>-8.58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1</v>
      </c>
    </row>
    <row r="92" spans="1:44" x14ac:dyDescent="0.2">
      <c r="A92">
        <f>ROW(Source!A32)</f>
        <v>32</v>
      </c>
      <c r="B92">
        <v>34709657</v>
      </c>
      <c r="C92">
        <v>34709645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237</v>
      </c>
      <c r="J92" t="s">
        <v>3</v>
      </c>
      <c r="K92" t="s">
        <v>238</v>
      </c>
      <c r="L92">
        <v>1374</v>
      </c>
      <c r="N92">
        <v>1013</v>
      </c>
      <c r="O92" t="s">
        <v>239</v>
      </c>
      <c r="P92" t="s">
        <v>239</v>
      </c>
      <c r="Q92">
        <v>1</v>
      </c>
      <c r="X92">
        <v>4.5199999999999996</v>
      </c>
      <c r="Y92">
        <v>1</v>
      </c>
      <c r="Z92">
        <v>0</v>
      </c>
      <c r="AA92">
        <v>0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4.5199999999999996</v>
      </c>
      <c r="AH92">
        <v>3</v>
      </c>
      <c r="AI92">
        <v>-1</v>
      </c>
      <c r="AJ92" t="s">
        <v>3</v>
      </c>
      <c r="AK92">
        <v>4</v>
      </c>
      <c r="AL92">
        <v>-4.5199999999999996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1</v>
      </c>
    </row>
    <row r="93" spans="1:44" x14ac:dyDescent="0.2">
      <c r="A93">
        <f>ROW(Source!A33)</f>
        <v>33</v>
      </c>
      <c r="B93">
        <v>34709650</v>
      </c>
      <c r="C93">
        <v>34709645</v>
      </c>
      <c r="D93">
        <v>31715651</v>
      </c>
      <c r="E93">
        <v>1</v>
      </c>
      <c r="F93">
        <v>1</v>
      </c>
      <c r="G93">
        <v>1</v>
      </c>
      <c r="H93">
        <v>1</v>
      </c>
      <c r="I93" t="s">
        <v>196</v>
      </c>
      <c r="J93" t="s">
        <v>3</v>
      </c>
      <c r="K93" t="s">
        <v>197</v>
      </c>
      <c r="L93">
        <v>1191</v>
      </c>
      <c r="N93">
        <v>1013</v>
      </c>
      <c r="O93" t="s">
        <v>198</v>
      </c>
      <c r="P93" t="s">
        <v>198</v>
      </c>
      <c r="Q93">
        <v>1</v>
      </c>
      <c r="X93">
        <v>23.5</v>
      </c>
      <c r="Y93">
        <v>0</v>
      </c>
      <c r="Z93">
        <v>0</v>
      </c>
      <c r="AA93">
        <v>0</v>
      </c>
      <c r="AB93">
        <v>9.6199999999999992</v>
      </c>
      <c r="AC93">
        <v>0</v>
      </c>
      <c r="AD93">
        <v>1</v>
      </c>
      <c r="AE93">
        <v>1</v>
      </c>
      <c r="AF93" t="s">
        <v>3</v>
      </c>
      <c r="AG93">
        <v>23.5</v>
      </c>
      <c r="AH93">
        <v>2</v>
      </c>
      <c r="AI93">
        <v>34709646</v>
      </c>
      <c r="AJ93">
        <v>47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ROW(Source!A33)</f>
        <v>33</v>
      </c>
      <c r="B94">
        <v>34709651</v>
      </c>
      <c r="C94">
        <v>34709645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199</v>
      </c>
      <c r="J94" t="s">
        <v>3</v>
      </c>
      <c r="K94" t="s">
        <v>200</v>
      </c>
      <c r="L94">
        <v>1191</v>
      </c>
      <c r="N94">
        <v>1013</v>
      </c>
      <c r="O94" t="s">
        <v>198</v>
      </c>
      <c r="P94" t="s">
        <v>198</v>
      </c>
      <c r="Q94">
        <v>1</v>
      </c>
      <c r="X94">
        <v>0.88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0.88</v>
      </c>
      <c r="AH94">
        <v>2</v>
      </c>
      <c r="AI94">
        <v>34709647</v>
      </c>
      <c r="AJ94">
        <v>48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ROW(Source!A33)</f>
        <v>33</v>
      </c>
      <c r="B95">
        <v>34709652</v>
      </c>
      <c r="C95">
        <v>34709645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201</v>
      </c>
      <c r="J95" t="s">
        <v>202</v>
      </c>
      <c r="K95" t="s">
        <v>203</v>
      </c>
      <c r="L95">
        <v>1368</v>
      </c>
      <c r="N95">
        <v>1011</v>
      </c>
      <c r="O95" t="s">
        <v>204</v>
      </c>
      <c r="P95" t="s">
        <v>204</v>
      </c>
      <c r="Q95">
        <v>1</v>
      </c>
      <c r="X95">
        <v>0.44</v>
      </c>
      <c r="Y95">
        <v>0</v>
      </c>
      <c r="Z95">
        <v>111.99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0.44</v>
      </c>
      <c r="AH95">
        <v>2</v>
      </c>
      <c r="AI95">
        <v>34709648</v>
      </c>
      <c r="AJ95">
        <v>49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ROW(Source!A33)</f>
        <v>33</v>
      </c>
      <c r="B96">
        <v>34709653</v>
      </c>
      <c r="C96">
        <v>34709645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205</v>
      </c>
      <c r="J96" t="s">
        <v>206</v>
      </c>
      <c r="K96" t="s">
        <v>207</v>
      </c>
      <c r="L96">
        <v>1368</v>
      </c>
      <c r="N96">
        <v>1011</v>
      </c>
      <c r="O96" t="s">
        <v>204</v>
      </c>
      <c r="P96" t="s">
        <v>204</v>
      </c>
      <c r="Q96">
        <v>1</v>
      </c>
      <c r="X96">
        <v>0.44</v>
      </c>
      <c r="Y96">
        <v>0</v>
      </c>
      <c r="Z96">
        <v>65.709999999999994</v>
      </c>
      <c r="AA96">
        <v>11.6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0.44</v>
      </c>
      <c r="AH96">
        <v>2</v>
      </c>
      <c r="AI96">
        <v>34709649</v>
      </c>
      <c r="AJ96">
        <v>50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ROW(Source!A33)</f>
        <v>33</v>
      </c>
      <c r="B97">
        <v>34709654</v>
      </c>
      <c r="C97">
        <v>34709645</v>
      </c>
      <c r="D97">
        <v>31449051</v>
      </c>
      <c r="E97">
        <v>1</v>
      </c>
      <c r="F97">
        <v>1</v>
      </c>
      <c r="G97">
        <v>1</v>
      </c>
      <c r="H97">
        <v>3</v>
      </c>
      <c r="I97" t="s">
        <v>227</v>
      </c>
      <c r="J97" t="s">
        <v>228</v>
      </c>
      <c r="K97" t="s">
        <v>229</v>
      </c>
      <c r="L97">
        <v>1346</v>
      </c>
      <c r="N97">
        <v>1009</v>
      </c>
      <c r="O97" t="s">
        <v>70</v>
      </c>
      <c r="P97" t="s">
        <v>70</v>
      </c>
      <c r="Q97">
        <v>1</v>
      </c>
      <c r="X97">
        <v>0.42</v>
      </c>
      <c r="Y97">
        <v>9.0399999999999991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3</v>
      </c>
      <c r="AG97">
        <v>0.42</v>
      </c>
      <c r="AH97">
        <v>3</v>
      </c>
      <c r="AI97">
        <v>-1</v>
      </c>
      <c r="AJ97" t="s">
        <v>3</v>
      </c>
      <c r="AK97">
        <v>4</v>
      </c>
      <c r="AL97">
        <v>-3.7967999999999993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ROW(Source!A33)</f>
        <v>33</v>
      </c>
      <c r="B98">
        <v>34709655</v>
      </c>
      <c r="C98">
        <v>34709645</v>
      </c>
      <c r="D98">
        <v>31470585</v>
      </c>
      <c r="E98">
        <v>1</v>
      </c>
      <c r="F98">
        <v>1</v>
      </c>
      <c r="G98">
        <v>1</v>
      </c>
      <c r="H98">
        <v>3</v>
      </c>
      <c r="I98" t="s">
        <v>230</v>
      </c>
      <c r="J98" t="s">
        <v>231</v>
      </c>
      <c r="K98" t="s">
        <v>232</v>
      </c>
      <c r="L98">
        <v>1348</v>
      </c>
      <c r="N98">
        <v>1009</v>
      </c>
      <c r="O98" t="s">
        <v>233</v>
      </c>
      <c r="P98" t="s">
        <v>233</v>
      </c>
      <c r="Q98">
        <v>1000</v>
      </c>
      <c r="X98">
        <v>1E-3</v>
      </c>
      <c r="Y98">
        <v>5000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3</v>
      </c>
      <c r="AG98">
        <v>1E-3</v>
      </c>
      <c r="AH98">
        <v>3</v>
      </c>
      <c r="AI98">
        <v>-1</v>
      </c>
      <c r="AJ98" t="s">
        <v>3</v>
      </c>
      <c r="AK98">
        <v>4</v>
      </c>
      <c r="AL98">
        <v>-5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ROW(Source!A33)</f>
        <v>33</v>
      </c>
      <c r="B99">
        <v>34709656</v>
      </c>
      <c r="C99">
        <v>34709645</v>
      </c>
      <c r="D99">
        <v>31482923</v>
      </c>
      <c r="E99">
        <v>1</v>
      </c>
      <c r="F99">
        <v>1</v>
      </c>
      <c r="G99">
        <v>1</v>
      </c>
      <c r="H99">
        <v>3</v>
      </c>
      <c r="I99" t="s">
        <v>234</v>
      </c>
      <c r="J99" t="s">
        <v>235</v>
      </c>
      <c r="K99" t="s">
        <v>236</v>
      </c>
      <c r="L99">
        <v>1346</v>
      </c>
      <c r="N99">
        <v>1009</v>
      </c>
      <c r="O99" t="s">
        <v>70</v>
      </c>
      <c r="P99" t="s">
        <v>70</v>
      </c>
      <c r="Q99">
        <v>1</v>
      </c>
      <c r="X99">
        <v>0.3</v>
      </c>
      <c r="Y99">
        <v>28.6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0.3</v>
      </c>
      <c r="AH99">
        <v>3</v>
      </c>
      <c r="AI99">
        <v>-1</v>
      </c>
      <c r="AJ99" t="s">
        <v>3</v>
      </c>
      <c r="AK99">
        <v>4</v>
      </c>
      <c r="AL99">
        <v>-8.58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ROW(Source!A33)</f>
        <v>33</v>
      </c>
      <c r="B100">
        <v>34709657</v>
      </c>
      <c r="C100">
        <v>34709645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237</v>
      </c>
      <c r="J100" t="s">
        <v>3</v>
      </c>
      <c r="K100" t="s">
        <v>238</v>
      </c>
      <c r="L100">
        <v>1374</v>
      </c>
      <c r="N100">
        <v>1013</v>
      </c>
      <c r="O100" t="s">
        <v>239</v>
      </c>
      <c r="P100" t="s">
        <v>239</v>
      </c>
      <c r="Q100">
        <v>1</v>
      </c>
      <c r="X100">
        <v>4.5199999999999996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4.5199999999999996</v>
      </c>
      <c r="AH100">
        <v>3</v>
      </c>
      <c r="AI100">
        <v>-1</v>
      </c>
      <c r="AJ100" t="s">
        <v>3</v>
      </c>
      <c r="AK100">
        <v>4</v>
      </c>
      <c r="AL100">
        <v>-4.5199999999999996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ROW(Source!A34)</f>
        <v>34</v>
      </c>
      <c r="B101">
        <v>34709665</v>
      </c>
      <c r="C101">
        <v>34709658</v>
      </c>
      <c r="D101">
        <v>31715651</v>
      </c>
      <c r="E101">
        <v>1</v>
      </c>
      <c r="F101">
        <v>1</v>
      </c>
      <c r="G101">
        <v>1</v>
      </c>
      <c r="H101">
        <v>1</v>
      </c>
      <c r="I101" t="s">
        <v>196</v>
      </c>
      <c r="J101" t="s">
        <v>3</v>
      </c>
      <c r="K101" t="s">
        <v>197</v>
      </c>
      <c r="L101">
        <v>1191</v>
      </c>
      <c r="N101">
        <v>1013</v>
      </c>
      <c r="O101" t="s">
        <v>198</v>
      </c>
      <c r="P101" t="s">
        <v>198</v>
      </c>
      <c r="Q101">
        <v>1</v>
      </c>
      <c r="X101">
        <v>2.2999999999999998</v>
      </c>
      <c r="Y101">
        <v>0</v>
      </c>
      <c r="Z101">
        <v>0</v>
      </c>
      <c r="AA101">
        <v>0</v>
      </c>
      <c r="AB101">
        <v>9.6199999999999992</v>
      </c>
      <c r="AC101">
        <v>0</v>
      </c>
      <c r="AD101">
        <v>1</v>
      </c>
      <c r="AE101">
        <v>1</v>
      </c>
      <c r="AF101" t="s">
        <v>3</v>
      </c>
      <c r="AG101">
        <v>2.2999999999999998</v>
      </c>
      <c r="AH101">
        <v>2</v>
      </c>
      <c r="AI101">
        <v>34709659</v>
      </c>
      <c r="AJ101">
        <v>51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ROW(Source!A34)</f>
        <v>34</v>
      </c>
      <c r="B102">
        <v>34709666</v>
      </c>
      <c r="C102">
        <v>34709658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199</v>
      </c>
      <c r="J102" t="s">
        <v>3</v>
      </c>
      <c r="K102" t="s">
        <v>200</v>
      </c>
      <c r="L102">
        <v>1191</v>
      </c>
      <c r="N102">
        <v>1013</v>
      </c>
      <c r="O102" t="s">
        <v>198</v>
      </c>
      <c r="P102" t="s">
        <v>198</v>
      </c>
      <c r="Q102">
        <v>1</v>
      </c>
      <c r="X102">
        <v>0.47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3</v>
      </c>
      <c r="AG102">
        <v>0.47</v>
      </c>
      <c r="AH102">
        <v>2</v>
      </c>
      <c r="AI102">
        <v>34709660</v>
      </c>
      <c r="AJ102">
        <v>52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ROW(Source!A34)</f>
        <v>34</v>
      </c>
      <c r="B103">
        <v>34709667</v>
      </c>
      <c r="C103">
        <v>34709658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201</v>
      </c>
      <c r="J103" t="s">
        <v>202</v>
      </c>
      <c r="K103" t="s">
        <v>203</v>
      </c>
      <c r="L103">
        <v>1368</v>
      </c>
      <c r="N103">
        <v>1011</v>
      </c>
      <c r="O103" t="s">
        <v>204</v>
      </c>
      <c r="P103" t="s">
        <v>204</v>
      </c>
      <c r="Q103">
        <v>1</v>
      </c>
      <c r="X103">
        <v>0.33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0.33</v>
      </c>
      <c r="AH103">
        <v>2</v>
      </c>
      <c r="AI103">
        <v>34709661</v>
      </c>
      <c r="AJ103">
        <v>53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ROW(Source!A34)</f>
        <v>34</v>
      </c>
      <c r="B104">
        <v>34709668</v>
      </c>
      <c r="C104">
        <v>34709658</v>
      </c>
      <c r="D104">
        <v>31527035</v>
      </c>
      <c r="E104">
        <v>1</v>
      </c>
      <c r="F104">
        <v>1</v>
      </c>
      <c r="G104">
        <v>1</v>
      </c>
      <c r="H104">
        <v>2</v>
      </c>
      <c r="I104" t="s">
        <v>208</v>
      </c>
      <c r="J104" t="s">
        <v>209</v>
      </c>
      <c r="K104" t="s">
        <v>210</v>
      </c>
      <c r="L104">
        <v>1368</v>
      </c>
      <c r="N104">
        <v>1011</v>
      </c>
      <c r="O104" t="s">
        <v>204</v>
      </c>
      <c r="P104" t="s">
        <v>204</v>
      </c>
      <c r="Q104">
        <v>1</v>
      </c>
      <c r="X104">
        <v>0.11</v>
      </c>
      <c r="Y104">
        <v>0</v>
      </c>
      <c r="Z104">
        <v>29.6</v>
      </c>
      <c r="AA104">
        <v>10.06</v>
      </c>
      <c r="AB104">
        <v>0</v>
      </c>
      <c r="AC104">
        <v>0</v>
      </c>
      <c r="AD104">
        <v>1</v>
      </c>
      <c r="AE104">
        <v>0</v>
      </c>
      <c r="AF104" t="s">
        <v>3</v>
      </c>
      <c r="AG104">
        <v>0.11</v>
      </c>
      <c r="AH104">
        <v>2</v>
      </c>
      <c r="AI104">
        <v>34709662</v>
      </c>
      <c r="AJ104">
        <v>54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ROW(Source!A34)</f>
        <v>34</v>
      </c>
      <c r="B105">
        <v>34709669</v>
      </c>
      <c r="C105">
        <v>34709658</v>
      </c>
      <c r="D105">
        <v>31528142</v>
      </c>
      <c r="E105">
        <v>1</v>
      </c>
      <c r="F105">
        <v>1</v>
      </c>
      <c r="G105">
        <v>1</v>
      </c>
      <c r="H105">
        <v>2</v>
      </c>
      <c r="I105" t="s">
        <v>205</v>
      </c>
      <c r="J105" t="s">
        <v>206</v>
      </c>
      <c r="K105" t="s">
        <v>207</v>
      </c>
      <c r="L105">
        <v>1368</v>
      </c>
      <c r="N105">
        <v>1011</v>
      </c>
      <c r="O105" t="s">
        <v>204</v>
      </c>
      <c r="P105" t="s">
        <v>204</v>
      </c>
      <c r="Q105">
        <v>1</v>
      </c>
      <c r="X105">
        <v>0.03</v>
      </c>
      <c r="Y105">
        <v>0</v>
      </c>
      <c r="Z105">
        <v>65.709999999999994</v>
      </c>
      <c r="AA105">
        <v>11.6</v>
      </c>
      <c r="AB105">
        <v>0</v>
      </c>
      <c r="AC105">
        <v>0</v>
      </c>
      <c r="AD105">
        <v>1</v>
      </c>
      <c r="AE105">
        <v>0</v>
      </c>
      <c r="AF105" t="s">
        <v>3</v>
      </c>
      <c r="AG105">
        <v>0.03</v>
      </c>
      <c r="AH105">
        <v>2</v>
      </c>
      <c r="AI105">
        <v>34709663</v>
      </c>
      <c r="AJ105">
        <v>55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ROW(Source!A34)</f>
        <v>34</v>
      </c>
      <c r="B106">
        <v>34709670</v>
      </c>
      <c r="C106">
        <v>34709658</v>
      </c>
      <c r="D106">
        <v>31528446</v>
      </c>
      <c r="E106">
        <v>1</v>
      </c>
      <c r="F106">
        <v>1</v>
      </c>
      <c r="G106">
        <v>1</v>
      </c>
      <c r="H106">
        <v>2</v>
      </c>
      <c r="I106" t="s">
        <v>211</v>
      </c>
      <c r="J106" t="s">
        <v>212</v>
      </c>
      <c r="K106" t="s">
        <v>213</v>
      </c>
      <c r="L106">
        <v>1368</v>
      </c>
      <c r="N106">
        <v>1011</v>
      </c>
      <c r="O106" t="s">
        <v>204</v>
      </c>
      <c r="P106" t="s">
        <v>204</v>
      </c>
      <c r="Q106">
        <v>1</v>
      </c>
      <c r="X106">
        <v>0.14000000000000001</v>
      </c>
      <c r="Y106">
        <v>0</v>
      </c>
      <c r="Z106">
        <v>8.1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3</v>
      </c>
      <c r="AG106">
        <v>0.14000000000000001</v>
      </c>
      <c r="AH106">
        <v>2</v>
      </c>
      <c r="AI106">
        <v>34709664</v>
      </c>
      <c r="AJ106">
        <v>56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ROW(Source!A34)</f>
        <v>34</v>
      </c>
      <c r="B107">
        <v>34709671</v>
      </c>
      <c r="C107">
        <v>34709658</v>
      </c>
      <c r="D107">
        <v>31444704</v>
      </c>
      <c r="E107">
        <v>1</v>
      </c>
      <c r="F107">
        <v>1</v>
      </c>
      <c r="G107">
        <v>1</v>
      </c>
      <c r="H107">
        <v>3</v>
      </c>
      <c r="I107" t="s">
        <v>240</v>
      </c>
      <c r="J107" t="s">
        <v>241</v>
      </c>
      <c r="K107" t="s">
        <v>242</v>
      </c>
      <c r="L107">
        <v>1348</v>
      </c>
      <c r="N107">
        <v>1009</v>
      </c>
      <c r="O107" t="s">
        <v>233</v>
      </c>
      <c r="P107" t="s">
        <v>233</v>
      </c>
      <c r="Q107">
        <v>1000</v>
      </c>
      <c r="X107">
        <v>2.0000000000000002E-5</v>
      </c>
      <c r="Y107">
        <v>17500</v>
      </c>
      <c r="Z107">
        <v>0</v>
      </c>
      <c r="AA107">
        <v>0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2.0000000000000002E-5</v>
      </c>
      <c r="AH107">
        <v>3</v>
      </c>
      <c r="AI107">
        <v>-1</v>
      </c>
      <c r="AJ107" t="s">
        <v>3</v>
      </c>
      <c r="AK107">
        <v>4</v>
      </c>
      <c r="AL107">
        <v>-0.35000000000000003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</row>
    <row r="108" spans="1:44" x14ac:dyDescent="0.2">
      <c r="A108">
        <f>ROW(Source!A34)</f>
        <v>34</v>
      </c>
      <c r="B108">
        <v>34709672</v>
      </c>
      <c r="C108">
        <v>34709658</v>
      </c>
      <c r="D108">
        <v>31447861</v>
      </c>
      <c r="E108">
        <v>1</v>
      </c>
      <c r="F108">
        <v>1</v>
      </c>
      <c r="G108">
        <v>1</v>
      </c>
      <c r="H108">
        <v>3</v>
      </c>
      <c r="I108" t="s">
        <v>243</v>
      </c>
      <c r="J108" t="s">
        <v>244</v>
      </c>
      <c r="K108" t="s">
        <v>245</v>
      </c>
      <c r="L108">
        <v>1346</v>
      </c>
      <c r="N108">
        <v>1009</v>
      </c>
      <c r="O108" t="s">
        <v>70</v>
      </c>
      <c r="P108" t="s">
        <v>70</v>
      </c>
      <c r="Q108">
        <v>1</v>
      </c>
      <c r="X108">
        <v>0.05</v>
      </c>
      <c r="Y108">
        <v>10.57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0.05</v>
      </c>
      <c r="AH108">
        <v>3</v>
      </c>
      <c r="AI108">
        <v>-1</v>
      </c>
      <c r="AJ108" t="s">
        <v>3</v>
      </c>
      <c r="AK108">
        <v>4</v>
      </c>
      <c r="AL108">
        <v>-0.52850000000000008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1</v>
      </c>
    </row>
    <row r="109" spans="1:44" x14ac:dyDescent="0.2">
      <c r="A109">
        <f>ROW(Source!A34)</f>
        <v>34</v>
      </c>
      <c r="B109">
        <v>34709673</v>
      </c>
      <c r="C109">
        <v>34709658</v>
      </c>
      <c r="D109">
        <v>31449051</v>
      </c>
      <c r="E109">
        <v>1</v>
      </c>
      <c r="F109">
        <v>1</v>
      </c>
      <c r="G109">
        <v>1</v>
      </c>
      <c r="H109">
        <v>3</v>
      </c>
      <c r="I109" t="s">
        <v>227</v>
      </c>
      <c r="J109" t="s">
        <v>228</v>
      </c>
      <c r="K109" t="s">
        <v>229</v>
      </c>
      <c r="L109">
        <v>1346</v>
      </c>
      <c r="N109">
        <v>1009</v>
      </c>
      <c r="O109" t="s">
        <v>70</v>
      </c>
      <c r="P109" t="s">
        <v>70</v>
      </c>
      <c r="Q109">
        <v>1</v>
      </c>
      <c r="X109">
        <v>0.79</v>
      </c>
      <c r="Y109">
        <v>9.0399999999999991</v>
      </c>
      <c r="Z109">
        <v>0</v>
      </c>
      <c r="AA109">
        <v>0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0.79</v>
      </c>
      <c r="AH109">
        <v>3</v>
      </c>
      <c r="AI109">
        <v>-1</v>
      </c>
      <c r="AJ109" t="s">
        <v>3</v>
      </c>
      <c r="AK109">
        <v>4</v>
      </c>
      <c r="AL109">
        <v>-7.1415999999999995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1</v>
      </c>
    </row>
    <row r="110" spans="1:44" x14ac:dyDescent="0.2">
      <c r="A110">
        <f>ROW(Source!A34)</f>
        <v>34</v>
      </c>
      <c r="B110">
        <v>34709674</v>
      </c>
      <c r="C110">
        <v>34709658</v>
      </c>
      <c r="D110">
        <v>31450124</v>
      </c>
      <c r="E110">
        <v>1</v>
      </c>
      <c r="F110">
        <v>1</v>
      </c>
      <c r="G110">
        <v>1</v>
      </c>
      <c r="H110">
        <v>3</v>
      </c>
      <c r="I110" t="s">
        <v>246</v>
      </c>
      <c r="J110" t="s">
        <v>247</v>
      </c>
      <c r="K110" t="s">
        <v>248</v>
      </c>
      <c r="L110">
        <v>1330</v>
      </c>
      <c r="N110">
        <v>1005</v>
      </c>
      <c r="O110" t="s">
        <v>249</v>
      </c>
      <c r="P110" t="s">
        <v>249</v>
      </c>
      <c r="Q110">
        <v>10</v>
      </c>
      <c r="X110">
        <v>3.0000000000000001E-3</v>
      </c>
      <c r="Y110">
        <v>79.099999999999994</v>
      </c>
      <c r="Z110">
        <v>0</v>
      </c>
      <c r="AA110">
        <v>0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3.0000000000000001E-3</v>
      </c>
      <c r="AH110">
        <v>3</v>
      </c>
      <c r="AI110">
        <v>-1</v>
      </c>
      <c r="AJ110" t="s">
        <v>3</v>
      </c>
      <c r="AK110">
        <v>4</v>
      </c>
      <c r="AL110">
        <v>-0.23729999999999998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1</v>
      </c>
    </row>
    <row r="111" spans="1:44" x14ac:dyDescent="0.2">
      <c r="A111">
        <f>ROW(Source!A34)</f>
        <v>34</v>
      </c>
      <c r="B111">
        <v>34709675</v>
      </c>
      <c r="C111">
        <v>34709658</v>
      </c>
      <c r="D111">
        <v>31470585</v>
      </c>
      <c r="E111">
        <v>1</v>
      </c>
      <c r="F111">
        <v>1</v>
      </c>
      <c r="G111">
        <v>1</v>
      </c>
      <c r="H111">
        <v>3</v>
      </c>
      <c r="I111" t="s">
        <v>230</v>
      </c>
      <c r="J111" t="s">
        <v>231</v>
      </c>
      <c r="K111" t="s">
        <v>232</v>
      </c>
      <c r="L111">
        <v>1348</v>
      </c>
      <c r="N111">
        <v>1009</v>
      </c>
      <c r="O111" t="s">
        <v>233</v>
      </c>
      <c r="P111" t="s">
        <v>233</v>
      </c>
      <c r="Q111">
        <v>1000</v>
      </c>
      <c r="X111">
        <v>3.0000000000000001E-3</v>
      </c>
      <c r="Y111">
        <v>5000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3.0000000000000001E-3</v>
      </c>
      <c r="AH111">
        <v>3</v>
      </c>
      <c r="AI111">
        <v>-1</v>
      </c>
      <c r="AJ111" t="s">
        <v>3</v>
      </c>
      <c r="AK111">
        <v>4</v>
      </c>
      <c r="AL111">
        <v>-15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ROW(Source!A34)</f>
        <v>34</v>
      </c>
      <c r="B112">
        <v>34709676</v>
      </c>
      <c r="C112">
        <v>34709658</v>
      </c>
      <c r="D112">
        <v>31482923</v>
      </c>
      <c r="E112">
        <v>1</v>
      </c>
      <c r="F112">
        <v>1</v>
      </c>
      <c r="G112">
        <v>1</v>
      </c>
      <c r="H112">
        <v>3</v>
      </c>
      <c r="I112" t="s">
        <v>234</v>
      </c>
      <c r="J112" t="s">
        <v>235</v>
      </c>
      <c r="K112" t="s">
        <v>236</v>
      </c>
      <c r="L112">
        <v>1346</v>
      </c>
      <c r="N112">
        <v>1009</v>
      </c>
      <c r="O112" t="s">
        <v>70</v>
      </c>
      <c r="P112" t="s">
        <v>70</v>
      </c>
      <c r="Q112">
        <v>1</v>
      </c>
      <c r="X112">
        <v>0.7</v>
      </c>
      <c r="Y112">
        <v>28.6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3</v>
      </c>
      <c r="AG112">
        <v>0.7</v>
      </c>
      <c r="AH112">
        <v>3</v>
      </c>
      <c r="AI112">
        <v>-1</v>
      </c>
      <c r="AJ112" t="s">
        <v>3</v>
      </c>
      <c r="AK112">
        <v>4</v>
      </c>
      <c r="AL112">
        <v>-20.02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  <row r="113" spans="1:44" x14ac:dyDescent="0.2">
      <c r="A113">
        <f>ROW(Source!A34)</f>
        <v>34</v>
      </c>
      <c r="B113">
        <v>34709677</v>
      </c>
      <c r="C113">
        <v>34709658</v>
      </c>
      <c r="D113">
        <v>31443668</v>
      </c>
      <c r="E113">
        <v>17</v>
      </c>
      <c r="F113">
        <v>1</v>
      </c>
      <c r="G113">
        <v>1</v>
      </c>
      <c r="H113">
        <v>3</v>
      </c>
      <c r="I113" t="s">
        <v>237</v>
      </c>
      <c r="J113" t="s">
        <v>3</v>
      </c>
      <c r="K113" t="s">
        <v>238</v>
      </c>
      <c r="L113">
        <v>1374</v>
      </c>
      <c r="N113">
        <v>1013</v>
      </c>
      <c r="O113" t="s">
        <v>239</v>
      </c>
      <c r="P113" t="s">
        <v>239</v>
      </c>
      <c r="Q113">
        <v>1</v>
      </c>
      <c r="X113">
        <v>0.44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1</v>
      </c>
      <c r="AE113">
        <v>0</v>
      </c>
      <c r="AF113" t="s">
        <v>3</v>
      </c>
      <c r="AG113">
        <v>0.44</v>
      </c>
      <c r="AH113">
        <v>3</v>
      </c>
      <c r="AI113">
        <v>-1</v>
      </c>
      <c r="AJ113" t="s">
        <v>3</v>
      </c>
      <c r="AK113">
        <v>4</v>
      </c>
      <c r="AL113">
        <v>-0.44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1</v>
      </c>
    </row>
    <row r="114" spans="1:44" x14ac:dyDescent="0.2">
      <c r="A114">
        <f>ROW(Source!A35)</f>
        <v>35</v>
      </c>
      <c r="B114">
        <v>34709665</v>
      </c>
      <c r="C114">
        <v>34709658</v>
      </c>
      <c r="D114">
        <v>31715651</v>
      </c>
      <c r="E114">
        <v>1</v>
      </c>
      <c r="F114">
        <v>1</v>
      </c>
      <c r="G114">
        <v>1</v>
      </c>
      <c r="H114">
        <v>1</v>
      </c>
      <c r="I114" t="s">
        <v>196</v>
      </c>
      <c r="J114" t="s">
        <v>3</v>
      </c>
      <c r="K114" t="s">
        <v>197</v>
      </c>
      <c r="L114">
        <v>1191</v>
      </c>
      <c r="N114">
        <v>1013</v>
      </c>
      <c r="O114" t="s">
        <v>198</v>
      </c>
      <c r="P114" t="s">
        <v>198</v>
      </c>
      <c r="Q114">
        <v>1</v>
      </c>
      <c r="X114">
        <v>2.2999999999999998</v>
      </c>
      <c r="Y114">
        <v>0</v>
      </c>
      <c r="Z114">
        <v>0</v>
      </c>
      <c r="AA114">
        <v>0</v>
      </c>
      <c r="AB114">
        <v>9.6199999999999992</v>
      </c>
      <c r="AC114">
        <v>0</v>
      </c>
      <c r="AD114">
        <v>1</v>
      </c>
      <c r="AE114">
        <v>1</v>
      </c>
      <c r="AF114" t="s">
        <v>3</v>
      </c>
      <c r="AG114">
        <v>2.2999999999999998</v>
      </c>
      <c r="AH114">
        <v>2</v>
      </c>
      <c r="AI114">
        <v>34709659</v>
      </c>
      <c r="AJ114">
        <v>57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ROW(Source!A35)</f>
        <v>35</v>
      </c>
      <c r="B115">
        <v>34709666</v>
      </c>
      <c r="C115">
        <v>34709658</v>
      </c>
      <c r="D115">
        <v>31709492</v>
      </c>
      <c r="E115">
        <v>1</v>
      </c>
      <c r="F115">
        <v>1</v>
      </c>
      <c r="G115">
        <v>1</v>
      </c>
      <c r="H115">
        <v>1</v>
      </c>
      <c r="I115" t="s">
        <v>199</v>
      </c>
      <c r="J115" t="s">
        <v>3</v>
      </c>
      <c r="K115" t="s">
        <v>200</v>
      </c>
      <c r="L115">
        <v>1191</v>
      </c>
      <c r="N115">
        <v>1013</v>
      </c>
      <c r="O115" t="s">
        <v>198</v>
      </c>
      <c r="P115" t="s">
        <v>198</v>
      </c>
      <c r="Q115">
        <v>1</v>
      </c>
      <c r="X115">
        <v>0.47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</v>
      </c>
      <c r="AE115">
        <v>2</v>
      </c>
      <c r="AF115" t="s">
        <v>3</v>
      </c>
      <c r="AG115">
        <v>0.47</v>
      </c>
      <c r="AH115">
        <v>2</v>
      </c>
      <c r="AI115">
        <v>34709660</v>
      </c>
      <c r="AJ115">
        <v>58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ROW(Source!A35)</f>
        <v>35</v>
      </c>
      <c r="B116">
        <v>34709667</v>
      </c>
      <c r="C116">
        <v>34709658</v>
      </c>
      <c r="D116">
        <v>31526753</v>
      </c>
      <c r="E116">
        <v>1</v>
      </c>
      <c r="F116">
        <v>1</v>
      </c>
      <c r="G116">
        <v>1</v>
      </c>
      <c r="H116">
        <v>2</v>
      </c>
      <c r="I116" t="s">
        <v>201</v>
      </c>
      <c r="J116" t="s">
        <v>202</v>
      </c>
      <c r="K116" t="s">
        <v>203</v>
      </c>
      <c r="L116">
        <v>1368</v>
      </c>
      <c r="N116">
        <v>1011</v>
      </c>
      <c r="O116" t="s">
        <v>204</v>
      </c>
      <c r="P116" t="s">
        <v>204</v>
      </c>
      <c r="Q116">
        <v>1</v>
      </c>
      <c r="X116">
        <v>0.33</v>
      </c>
      <c r="Y116">
        <v>0</v>
      </c>
      <c r="Z116">
        <v>111.99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0.33</v>
      </c>
      <c r="AH116">
        <v>2</v>
      </c>
      <c r="AI116">
        <v>34709661</v>
      </c>
      <c r="AJ116">
        <v>59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ROW(Source!A35)</f>
        <v>35</v>
      </c>
      <c r="B117">
        <v>34709668</v>
      </c>
      <c r="C117">
        <v>34709658</v>
      </c>
      <c r="D117">
        <v>31527035</v>
      </c>
      <c r="E117">
        <v>1</v>
      </c>
      <c r="F117">
        <v>1</v>
      </c>
      <c r="G117">
        <v>1</v>
      </c>
      <c r="H117">
        <v>2</v>
      </c>
      <c r="I117" t="s">
        <v>208</v>
      </c>
      <c r="J117" t="s">
        <v>209</v>
      </c>
      <c r="K117" t="s">
        <v>210</v>
      </c>
      <c r="L117">
        <v>1368</v>
      </c>
      <c r="N117">
        <v>1011</v>
      </c>
      <c r="O117" t="s">
        <v>204</v>
      </c>
      <c r="P117" t="s">
        <v>204</v>
      </c>
      <c r="Q117">
        <v>1</v>
      </c>
      <c r="X117">
        <v>0.11</v>
      </c>
      <c r="Y117">
        <v>0</v>
      </c>
      <c r="Z117">
        <v>29.6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0.11</v>
      </c>
      <c r="AH117">
        <v>2</v>
      </c>
      <c r="AI117">
        <v>34709662</v>
      </c>
      <c r="AJ117">
        <v>60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ROW(Source!A35)</f>
        <v>35</v>
      </c>
      <c r="B118">
        <v>34709669</v>
      </c>
      <c r="C118">
        <v>34709658</v>
      </c>
      <c r="D118">
        <v>31528142</v>
      </c>
      <c r="E118">
        <v>1</v>
      </c>
      <c r="F118">
        <v>1</v>
      </c>
      <c r="G118">
        <v>1</v>
      </c>
      <c r="H118">
        <v>2</v>
      </c>
      <c r="I118" t="s">
        <v>205</v>
      </c>
      <c r="J118" t="s">
        <v>206</v>
      </c>
      <c r="K118" t="s">
        <v>207</v>
      </c>
      <c r="L118">
        <v>1368</v>
      </c>
      <c r="N118">
        <v>1011</v>
      </c>
      <c r="O118" t="s">
        <v>204</v>
      </c>
      <c r="P118" t="s">
        <v>204</v>
      </c>
      <c r="Q118">
        <v>1</v>
      </c>
      <c r="X118">
        <v>0.03</v>
      </c>
      <c r="Y118">
        <v>0</v>
      </c>
      <c r="Z118">
        <v>65.709999999999994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0.03</v>
      </c>
      <c r="AH118">
        <v>2</v>
      </c>
      <c r="AI118">
        <v>34709663</v>
      </c>
      <c r="AJ118">
        <v>61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ROW(Source!A35)</f>
        <v>35</v>
      </c>
      <c r="B119">
        <v>34709670</v>
      </c>
      <c r="C119">
        <v>34709658</v>
      </c>
      <c r="D119">
        <v>31528446</v>
      </c>
      <c r="E119">
        <v>1</v>
      </c>
      <c r="F119">
        <v>1</v>
      </c>
      <c r="G119">
        <v>1</v>
      </c>
      <c r="H119">
        <v>2</v>
      </c>
      <c r="I119" t="s">
        <v>211</v>
      </c>
      <c r="J119" t="s">
        <v>212</v>
      </c>
      <c r="K119" t="s">
        <v>213</v>
      </c>
      <c r="L119">
        <v>1368</v>
      </c>
      <c r="N119">
        <v>1011</v>
      </c>
      <c r="O119" t="s">
        <v>204</v>
      </c>
      <c r="P119" t="s">
        <v>204</v>
      </c>
      <c r="Q119">
        <v>1</v>
      </c>
      <c r="X119">
        <v>0.14000000000000001</v>
      </c>
      <c r="Y119">
        <v>0</v>
      </c>
      <c r="Z119">
        <v>8.1</v>
      </c>
      <c r="AA119">
        <v>0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0.14000000000000001</v>
      </c>
      <c r="AH119">
        <v>2</v>
      </c>
      <c r="AI119">
        <v>34709664</v>
      </c>
      <c r="AJ119">
        <v>62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ROW(Source!A35)</f>
        <v>35</v>
      </c>
      <c r="B120">
        <v>34709671</v>
      </c>
      <c r="C120">
        <v>34709658</v>
      </c>
      <c r="D120">
        <v>31444704</v>
      </c>
      <c r="E120">
        <v>1</v>
      </c>
      <c r="F120">
        <v>1</v>
      </c>
      <c r="G120">
        <v>1</v>
      </c>
      <c r="H120">
        <v>3</v>
      </c>
      <c r="I120" t="s">
        <v>240</v>
      </c>
      <c r="J120" t="s">
        <v>241</v>
      </c>
      <c r="K120" t="s">
        <v>242</v>
      </c>
      <c r="L120">
        <v>1348</v>
      </c>
      <c r="N120">
        <v>1009</v>
      </c>
      <c r="O120" t="s">
        <v>233</v>
      </c>
      <c r="P120" t="s">
        <v>233</v>
      </c>
      <c r="Q120">
        <v>1000</v>
      </c>
      <c r="X120">
        <v>2.0000000000000002E-5</v>
      </c>
      <c r="Y120">
        <v>17500</v>
      </c>
      <c r="Z120">
        <v>0</v>
      </c>
      <c r="AA120">
        <v>0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2.0000000000000002E-5</v>
      </c>
      <c r="AH120">
        <v>3</v>
      </c>
      <c r="AI120">
        <v>-1</v>
      </c>
      <c r="AJ120" t="s">
        <v>3</v>
      </c>
      <c r="AK120">
        <v>4</v>
      </c>
      <c r="AL120">
        <v>-0.35000000000000003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1</v>
      </c>
    </row>
    <row r="121" spans="1:44" x14ac:dyDescent="0.2">
      <c r="A121">
        <f>ROW(Source!A35)</f>
        <v>35</v>
      </c>
      <c r="B121">
        <v>34709672</v>
      </c>
      <c r="C121">
        <v>34709658</v>
      </c>
      <c r="D121">
        <v>31447861</v>
      </c>
      <c r="E121">
        <v>1</v>
      </c>
      <c r="F121">
        <v>1</v>
      </c>
      <c r="G121">
        <v>1</v>
      </c>
      <c r="H121">
        <v>3</v>
      </c>
      <c r="I121" t="s">
        <v>243</v>
      </c>
      <c r="J121" t="s">
        <v>244</v>
      </c>
      <c r="K121" t="s">
        <v>245</v>
      </c>
      <c r="L121">
        <v>1346</v>
      </c>
      <c r="N121">
        <v>1009</v>
      </c>
      <c r="O121" t="s">
        <v>70</v>
      </c>
      <c r="P121" t="s">
        <v>70</v>
      </c>
      <c r="Q121">
        <v>1</v>
      </c>
      <c r="X121">
        <v>0.05</v>
      </c>
      <c r="Y121">
        <v>10.57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0.05</v>
      </c>
      <c r="AH121">
        <v>3</v>
      </c>
      <c r="AI121">
        <v>-1</v>
      </c>
      <c r="AJ121" t="s">
        <v>3</v>
      </c>
      <c r="AK121">
        <v>4</v>
      </c>
      <c r="AL121">
        <v>-0.52850000000000008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ROW(Source!A35)</f>
        <v>35</v>
      </c>
      <c r="B122">
        <v>34709673</v>
      </c>
      <c r="C122">
        <v>34709658</v>
      </c>
      <c r="D122">
        <v>31449051</v>
      </c>
      <c r="E122">
        <v>1</v>
      </c>
      <c r="F122">
        <v>1</v>
      </c>
      <c r="G122">
        <v>1</v>
      </c>
      <c r="H122">
        <v>3</v>
      </c>
      <c r="I122" t="s">
        <v>227</v>
      </c>
      <c r="J122" t="s">
        <v>228</v>
      </c>
      <c r="K122" t="s">
        <v>229</v>
      </c>
      <c r="L122">
        <v>1346</v>
      </c>
      <c r="N122">
        <v>1009</v>
      </c>
      <c r="O122" t="s">
        <v>70</v>
      </c>
      <c r="P122" t="s">
        <v>70</v>
      </c>
      <c r="Q122">
        <v>1</v>
      </c>
      <c r="X122">
        <v>0.79</v>
      </c>
      <c r="Y122">
        <v>9.0399999999999991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0.79</v>
      </c>
      <c r="AH122">
        <v>3</v>
      </c>
      <c r="AI122">
        <v>-1</v>
      </c>
      <c r="AJ122" t="s">
        <v>3</v>
      </c>
      <c r="AK122">
        <v>4</v>
      </c>
      <c r="AL122">
        <v>-7.1415999999999995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ROW(Source!A35)</f>
        <v>35</v>
      </c>
      <c r="B123">
        <v>34709674</v>
      </c>
      <c r="C123">
        <v>34709658</v>
      </c>
      <c r="D123">
        <v>31450124</v>
      </c>
      <c r="E123">
        <v>1</v>
      </c>
      <c r="F123">
        <v>1</v>
      </c>
      <c r="G123">
        <v>1</v>
      </c>
      <c r="H123">
        <v>3</v>
      </c>
      <c r="I123" t="s">
        <v>246</v>
      </c>
      <c r="J123" t="s">
        <v>247</v>
      </c>
      <c r="K123" t="s">
        <v>248</v>
      </c>
      <c r="L123">
        <v>1330</v>
      </c>
      <c r="N123">
        <v>1005</v>
      </c>
      <c r="O123" t="s">
        <v>249</v>
      </c>
      <c r="P123" t="s">
        <v>249</v>
      </c>
      <c r="Q123">
        <v>10</v>
      </c>
      <c r="X123">
        <v>3.0000000000000001E-3</v>
      </c>
      <c r="Y123">
        <v>79.099999999999994</v>
      </c>
      <c r="Z123">
        <v>0</v>
      </c>
      <c r="AA123">
        <v>0</v>
      </c>
      <c r="AB123">
        <v>0</v>
      </c>
      <c r="AC123">
        <v>0</v>
      </c>
      <c r="AD123">
        <v>1</v>
      </c>
      <c r="AE123">
        <v>0</v>
      </c>
      <c r="AF123" t="s">
        <v>3</v>
      </c>
      <c r="AG123">
        <v>3.0000000000000001E-3</v>
      </c>
      <c r="AH123">
        <v>3</v>
      </c>
      <c r="AI123">
        <v>-1</v>
      </c>
      <c r="AJ123" t="s">
        <v>3</v>
      </c>
      <c r="AK123">
        <v>4</v>
      </c>
      <c r="AL123">
        <v>-0.23729999999999998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1</v>
      </c>
    </row>
    <row r="124" spans="1:44" x14ac:dyDescent="0.2">
      <c r="A124">
        <f>ROW(Source!A35)</f>
        <v>35</v>
      </c>
      <c r="B124">
        <v>34709675</v>
      </c>
      <c r="C124">
        <v>34709658</v>
      </c>
      <c r="D124">
        <v>31470585</v>
      </c>
      <c r="E124">
        <v>1</v>
      </c>
      <c r="F124">
        <v>1</v>
      </c>
      <c r="G124">
        <v>1</v>
      </c>
      <c r="H124">
        <v>3</v>
      </c>
      <c r="I124" t="s">
        <v>230</v>
      </c>
      <c r="J124" t="s">
        <v>231</v>
      </c>
      <c r="K124" t="s">
        <v>232</v>
      </c>
      <c r="L124">
        <v>1348</v>
      </c>
      <c r="N124">
        <v>1009</v>
      </c>
      <c r="O124" t="s">
        <v>233</v>
      </c>
      <c r="P124" t="s">
        <v>233</v>
      </c>
      <c r="Q124">
        <v>1000</v>
      </c>
      <c r="X124">
        <v>3.0000000000000001E-3</v>
      </c>
      <c r="Y124">
        <v>5000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0</v>
      </c>
      <c r="AF124" t="s">
        <v>3</v>
      </c>
      <c r="AG124">
        <v>3.0000000000000001E-3</v>
      </c>
      <c r="AH124">
        <v>3</v>
      </c>
      <c r="AI124">
        <v>-1</v>
      </c>
      <c r="AJ124" t="s">
        <v>3</v>
      </c>
      <c r="AK124">
        <v>4</v>
      </c>
      <c r="AL124">
        <v>-15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1</v>
      </c>
    </row>
    <row r="125" spans="1:44" x14ac:dyDescent="0.2">
      <c r="A125">
        <f>ROW(Source!A35)</f>
        <v>35</v>
      </c>
      <c r="B125">
        <v>34709676</v>
      </c>
      <c r="C125">
        <v>34709658</v>
      </c>
      <c r="D125">
        <v>31482923</v>
      </c>
      <c r="E125">
        <v>1</v>
      </c>
      <c r="F125">
        <v>1</v>
      </c>
      <c r="G125">
        <v>1</v>
      </c>
      <c r="H125">
        <v>3</v>
      </c>
      <c r="I125" t="s">
        <v>234</v>
      </c>
      <c r="J125" t="s">
        <v>235</v>
      </c>
      <c r="K125" t="s">
        <v>236</v>
      </c>
      <c r="L125">
        <v>1346</v>
      </c>
      <c r="N125">
        <v>1009</v>
      </c>
      <c r="O125" t="s">
        <v>70</v>
      </c>
      <c r="P125" t="s">
        <v>70</v>
      </c>
      <c r="Q125">
        <v>1</v>
      </c>
      <c r="X125">
        <v>0.7</v>
      </c>
      <c r="Y125">
        <v>28.6</v>
      </c>
      <c r="Z125">
        <v>0</v>
      </c>
      <c r="AA125">
        <v>0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0.7</v>
      </c>
      <c r="AH125">
        <v>3</v>
      </c>
      <c r="AI125">
        <v>-1</v>
      </c>
      <c r="AJ125" t="s">
        <v>3</v>
      </c>
      <c r="AK125">
        <v>4</v>
      </c>
      <c r="AL125">
        <v>-20.02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1</v>
      </c>
    </row>
    <row r="126" spans="1:44" x14ac:dyDescent="0.2">
      <c r="A126">
        <f>ROW(Source!A35)</f>
        <v>35</v>
      </c>
      <c r="B126">
        <v>34709677</v>
      </c>
      <c r="C126">
        <v>34709658</v>
      </c>
      <c r="D126">
        <v>31443668</v>
      </c>
      <c r="E126">
        <v>17</v>
      </c>
      <c r="F126">
        <v>1</v>
      </c>
      <c r="G126">
        <v>1</v>
      </c>
      <c r="H126">
        <v>3</v>
      </c>
      <c r="I126" t="s">
        <v>237</v>
      </c>
      <c r="J126" t="s">
        <v>3</v>
      </c>
      <c r="K126" t="s">
        <v>238</v>
      </c>
      <c r="L126">
        <v>1374</v>
      </c>
      <c r="N126">
        <v>1013</v>
      </c>
      <c r="O126" t="s">
        <v>239</v>
      </c>
      <c r="P126" t="s">
        <v>239</v>
      </c>
      <c r="Q126">
        <v>1</v>
      </c>
      <c r="X126">
        <v>0.44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0.44</v>
      </c>
      <c r="AH126">
        <v>3</v>
      </c>
      <c r="AI126">
        <v>-1</v>
      </c>
      <c r="AJ126" t="s">
        <v>3</v>
      </c>
      <c r="AK126">
        <v>4</v>
      </c>
      <c r="AL126">
        <v>-0.44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1</v>
      </c>
    </row>
    <row r="127" spans="1:44" x14ac:dyDescent="0.2">
      <c r="A127">
        <f>ROW(Source!A36)</f>
        <v>36</v>
      </c>
      <c r="B127">
        <v>34709685</v>
      </c>
      <c r="C127">
        <v>34709678</v>
      </c>
      <c r="D127">
        <v>31715651</v>
      </c>
      <c r="E127">
        <v>1</v>
      </c>
      <c r="F127">
        <v>1</v>
      </c>
      <c r="G127">
        <v>1</v>
      </c>
      <c r="H127">
        <v>1</v>
      </c>
      <c r="I127" t="s">
        <v>196</v>
      </c>
      <c r="J127" t="s">
        <v>3</v>
      </c>
      <c r="K127" t="s">
        <v>197</v>
      </c>
      <c r="L127">
        <v>1191</v>
      </c>
      <c r="N127">
        <v>1013</v>
      </c>
      <c r="O127" t="s">
        <v>198</v>
      </c>
      <c r="P127" t="s">
        <v>198</v>
      </c>
      <c r="Q127">
        <v>1</v>
      </c>
      <c r="X127">
        <v>58.6</v>
      </c>
      <c r="Y127">
        <v>0</v>
      </c>
      <c r="Z127">
        <v>0</v>
      </c>
      <c r="AA127">
        <v>0</v>
      </c>
      <c r="AB127">
        <v>9.6199999999999992</v>
      </c>
      <c r="AC127">
        <v>0</v>
      </c>
      <c r="AD127">
        <v>1</v>
      </c>
      <c r="AE127">
        <v>1</v>
      </c>
      <c r="AF127" t="s">
        <v>3</v>
      </c>
      <c r="AG127">
        <v>58.6</v>
      </c>
      <c r="AH127">
        <v>2</v>
      </c>
      <c r="AI127">
        <v>34709679</v>
      </c>
      <c r="AJ127">
        <v>63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ROW(Source!A36)</f>
        <v>36</v>
      </c>
      <c r="B128">
        <v>34709686</v>
      </c>
      <c r="C128">
        <v>34709678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199</v>
      </c>
      <c r="J128" t="s">
        <v>3</v>
      </c>
      <c r="K128" t="s">
        <v>200</v>
      </c>
      <c r="L128">
        <v>1191</v>
      </c>
      <c r="N128">
        <v>1013</v>
      </c>
      <c r="O128" t="s">
        <v>198</v>
      </c>
      <c r="P128" t="s">
        <v>198</v>
      </c>
      <c r="Q128">
        <v>1</v>
      </c>
      <c r="X128">
        <v>7.32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</v>
      </c>
      <c r="AE128">
        <v>2</v>
      </c>
      <c r="AF128" t="s">
        <v>3</v>
      </c>
      <c r="AG128">
        <v>7.32</v>
      </c>
      <c r="AH128">
        <v>2</v>
      </c>
      <c r="AI128">
        <v>34709680</v>
      </c>
      <c r="AJ128">
        <v>64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ROW(Source!A36)</f>
        <v>36</v>
      </c>
      <c r="B129">
        <v>34709687</v>
      </c>
      <c r="C129">
        <v>34709678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201</v>
      </c>
      <c r="J129" t="s">
        <v>202</v>
      </c>
      <c r="K129" t="s">
        <v>203</v>
      </c>
      <c r="L129">
        <v>1368</v>
      </c>
      <c r="N129">
        <v>1011</v>
      </c>
      <c r="O129" t="s">
        <v>204</v>
      </c>
      <c r="P129" t="s">
        <v>204</v>
      </c>
      <c r="Q129">
        <v>1</v>
      </c>
      <c r="X129">
        <v>0.22</v>
      </c>
      <c r="Y129">
        <v>0</v>
      </c>
      <c r="Z129">
        <v>111.99</v>
      </c>
      <c r="AA129">
        <v>13.5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0.22</v>
      </c>
      <c r="AH129">
        <v>2</v>
      </c>
      <c r="AI129">
        <v>34709681</v>
      </c>
      <c r="AJ129">
        <v>65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ROW(Source!A36)</f>
        <v>36</v>
      </c>
      <c r="B130">
        <v>34709688</v>
      </c>
      <c r="C130">
        <v>34709678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205</v>
      </c>
      <c r="J130" t="s">
        <v>206</v>
      </c>
      <c r="K130" t="s">
        <v>207</v>
      </c>
      <c r="L130">
        <v>1368</v>
      </c>
      <c r="N130">
        <v>1011</v>
      </c>
      <c r="O130" t="s">
        <v>204</v>
      </c>
      <c r="P130" t="s">
        <v>204</v>
      </c>
      <c r="Q130">
        <v>1</v>
      </c>
      <c r="X130">
        <v>0.22</v>
      </c>
      <c r="Y130">
        <v>0</v>
      </c>
      <c r="Z130">
        <v>65.709999999999994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0.22</v>
      </c>
      <c r="AH130">
        <v>2</v>
      </c>
      <c r="AI130">
        <v>34709682</v>
      </c>
      <c r="AJ130">
        <v>66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ROW(Source!A36)</f>
        <v>36</v>
      </c>
      <c r="B131">
        <v>34709689</v>
      </c>
      <c r="C131">
        <v>34709678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211</v>
      </c>
      <c r="J131" t="s">
        <v>212</v>
      </c>
      <c r="K131" t="s">
        <v>213</v>
      </c>
      <c r="L131">
        <v>1368</v>
      </c>
      <c r="N131">
        <v>1011</v>
      </c>
      <c r="O131" t="s">
        <v>204</v>
      </c>
      <c r="P131" t="s">
        <v>204</v>
      </c>
      <c r="Q131">
        <v>1</v>
      </c>
      <c r="X131">
        <v>7.25</v>
      </c>
      <c r="Y131">
        <v>0</v>
      </c>
      <c r="Z131">
        <v>8.1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7.25</v>
      </c>
      <c r="AH131">
        <v>2</v>
      </c>
      <c r="AI131">
        <v>34709683</v>
      </c>
      <c r="AJ131">
        <v>67</v>
      </c>
      <c r="AK131">
        <v>0</v>
      </c>
      <c r="AL131">
        <v>0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0</v>
      </c>
    </row>
    <row r="132" spans="1:44" x14ac:dyDescent="0.2">
      <c r="A132">
        <f>ROW(Source!A36)</f>
        <v>36</v>
      </c>
      <c r="B132">
        <v>34709690</v>
      </c>
      <c r="C132">
        <v>34709678</v>
      </c>
      <c r="D132">
        <v>31529331</v>
      </c>
      <c r="E132">
        <v>1</v>
      </c>
      <c r="F132">
        <v>1</v>
      </c>
      <c r="G132">
        <v>1</v>
      </c>
      <c r="H132">
        <v>2</v>
      </c>
      <c r="I132" t="s">
        <v>214</v>
      </c>
      <c r="J132" t="s">
        <v>215</v>
      </c>
      <c r="K132" t="s">
        <v>216</v>
      </c>
      <c r="L132">
        <v>1368</v>
      </c>
      <c r="N132">
        <v>1011</v>
      </c>
      <c r="O132" t="s">
        <v>204</v>
      </c>
      <c r="P132" t="s">
        <v>204</v>
      </c>
      <c r="Q132">
        <v>1</v>
      </c>
      <c r="X132">
        <v>6.88</v>
      </c>
      <c r="Y132">
        <v>0</v>
      </c>
      <c r="Z132">
        <v>15.24</v>
      </c>
      <c r="AA132">
        <v>10.06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6.88</v>
      </c>
      <c r="AH132">
        <v>2</v>
      </c>
      <c r="AI132">
        <v>34709684</v>
      </c>
      <c r="AJ132">
        <v>68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0</v>
      </c>
    </row>
    <row r="133" spans="1:44" x14ac:dyDescent="0.2">
      <c r="A133">
        <f>ROW(Source!A36)</f>
        <v>36</v>
      </c>
      <c r="B133">
        <v>34709691</v>
      </c>
      <c r="C133">
        <v>34709678</v>
      </c>
      <c r="D133">
        <v>31444739</v>
      </c>
      <c r="E133">
        <v>1</v>
      </c>
      <c r="F133">
        <v>1</v>
      </c>
      <c r="G133">
        <v>1</v>
      </c>
      <c r="H133">
        <v>3</v>
      </c>
      <c r="I133" t="s">
        <v>250</v>
      </c>
      <c r="J133" t="s">
        <v>251</v>
      </c>
      <c r="K133" t="s">
        <v>252</v>
      </c>
      <c r="L133">
        <v>1339</v>
      </c>
      <c r="N133">
        <v>1007</v>
      </c>
      <c r="O133" t="s">
        <v>253</v>
      </c>
      <c r="P133" t="s">
        <v>253</v>
      </c>
      <c r="Q133">
        <v>1</v>
      </c>
      <c r="X133">
        <v>0.44</v>
      </c>
      <c r="Y133">
        <v>17.86</v>
      </c>
      <c r="Z133">
        <v>0</v>
      </c>
      <c r="AA133">
        <v>0</v>
      </c>
      <c r="AB133">
        <v>0</v>
      </c>
      <c r="AC133">
        <v>0</v>
      </c>
      <c r="AD133">
        <v>1</v>
      </c>
      <c r="AE133">
        <v>0</v>
      </c>
      <c r="AF133" t="s">
        <v>3</v>
      </c>
      <c r="AG133">
        <v>0.44</v>
      </c>
      <c r="AH133">
        <v>3</v>
      </c>
      <c r="AI133">
        <v>-1</v>
      </c>
      <c r="AJ133" t="s">
        <v>3</v>
      </c>
      <c r="AK133">
        <v>4</v>
      </c>
      <c r="AL133">
        <v>-7.8583999999999996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1</v>
      </c>
    </row>
    <row r="134" spans="1:44" x14ac:dyDescent="0.2">
      <c r="A134">
        <f>ROW(Source!A36)</f>
        <v>36</v>
      </c>
      <c r="B134">
        <v>34709692</v>
      </c>
      <c r="C134">
        <v>34709678</v>
      </c>
      <c r="D134">
        <v>31448004</v>
      </c>
      <c r="E134">
        <v>1</v>
      </c>
      <c r="F134">
        <v>1</v>
      </c>
      <c r="G134">
        <v>1</v>
      </c>
      <c r="H134">
        <v>3</v>
      </c>
      <c r="I134" t="s">
        <v>254</v>
      </c>
      <c r="J134" t="s">
        <v>255</v>
      </c>
      <c r="K134" t="s">
        <v>256</v>
      </c>
      <c r="L134">
        <v>1346</v>
      </c>
      <c r="N134">
        <v>1009</v>
      </c>
      <c r="O134" t="s">
        <v>70</v>
      </c>
      <c r="P134" t="s">
        <v>70</v>
      </c>
      <c r="Q134">
        <v>1</v>
      </c>
      <c r="X134">
        <v>0.03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 t="s">
        <v>3</v>
      </c>
      <c r="AG134">
        <v>0.03</v>
      </c>
      <c r="AH134">
        <v>3</v>
      </c>
      <c r="AI134">
        <v>-1</v>
      </c>
      <c r="AJ134" t="s">
        <v>3</v>
      </c>
      <c r="AK134">
        <v>4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ROW(Source!A36)</f>
        <v>36</v>
      </c>
      <c r="B135">
        <v>34709693</v>
      </c>
      <c r="C135">
        <v>34709678</v>
      </c>
      <c r="D135">
        <v>31472957</v>
      </c>
      <c r="E135">
        <v>1</v>
      </c>
      <c r="F135">
        <v>1</v>
      </c>
      <c r="G135">
        <v>1</v>
      </c>
      <c r="H135">
        <v>3</v>
      </c>
      <c r="I135" t="s">
        <v>257</v>
      </c>
      <c r="J135" t="s">
        <v>258</v>
      </c>
      <c r="K135" t="s">
        <v>259</v>
      </c>
      <c r="L135">
        <v>1348</v>
      </c>
      <c r="N135">
        <v>1009</v>
      </c>
      <c r="O135" t="s">
        <v>233</v>
      </c>
      <c r="P135" t="s">
        <v>233</v>
      </c>
      <c r="Q135">
        <v>1000</v>
      </c>
      <c r="X135">
        <v>1.2999999999999999E-4</v>
      </c>
      <c r="Y135">
        <v>55960.01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1.2999999999999999E-4</v>
      </c>
      <c r="AH135">
        <v>3</v>
      </c>
      <c r="AI135">
        <v>-1</v>
      </c>
      <c r="AJ135" t="s">
        <v>3</v>
      </c>
      <c r="AK135">
        <v>4</v>
      </c>
      <c r="AL135">
        <v>-7.2748013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1</v>
      </c>
    </row>
    <row r="136" spans="1:44" x14ac:dyDescent="0.2">
      <c r="A136">
        <f>ROW(Source!A36)</f>
        <v>36</v>
      </c>
      <c r="B136">
        <v>34709694</v>
      </c>
      <c r="C136">
        <v>34709678</v>
      </c>
      <c r="D136">
        <v>31473837</v>
      </c>
      <c r="E136">
        <v>1</v>
      </c>
      <c r="F136">
        <v>1</v>
      </c>
      <c r="G136">
        <v>1</v>
      </c>
      <c r="H136">
        <v>3</v>
      </c>
      <c r="I136" t="s">
        <v>260</v>
      </c>
      <c r="J136" t="s">
        <v>261</v>
      </c>
      <c r="K136" t="s">
        <v>262</v>
      </c>
      <c r="L136">
        <v>1348</v>
      </c>
      <c r="N136">
        <v>1009</v>
      </c>
      <c r="O136" t="s">
        <v>233</v>
      </c>
      <c r="P136" t="s">
        <v>233</v>
      </c>
      <c r="Q136">
        <v>1000</v>
      </c>
      <c r="X136">
        <v>1.8000000000000001E-4</v>
      </c>
      <c r="Y136">
        <v>71640</v>
      </c>
      <c r="Z136">
        <v>0</v>
      </c>
      <c r="AA136">
        <v>0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1.8000000000000001E-4</v>
      </c>
      <c r="AH136">
        <v>3</v>
      </c>
      <c r="AI136">
        <v>-1</v>
      </c>
      <c r="AJ136" t="s">
        <v>3</v>
      </c>
      <c r="AK136">
        <v>4</v>
      </c>
      <c r="AL136">
        <v>-12.895200000000001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1</v>
      </c>
    </row>
    <row r="137" spans="1:44" x14ac:dyDescent="0.2">
      <c r="A137">
        <f>ROW(Source!A36)</f>
        <v>36</v>
      </c>
      <c r="B137">
        <v>34709695</v>
      </c>
      <c r="C137">
        <v>34709678</v>
      </c>
      <c r="D137">
        <v>31482923</v>
      </c>
      <c r="E137">
        <v>1</v>
      </c>
      <c r="F137">
        <v>1</v>
      </c>
      <c r="G137">
        <v>1</v>
      </c>
      <c r="H137">
        <v>3</v>
      </c>
      <c r="I137" t="s">
        <v>234</v>
      </c>
      <c r="J137" t="s">
        <v>235</v>
      </c>
      <c r="K137" t="s">
        <v>236</v>
      </c>
      <c r="L137">
        <v>1346</v>
      </c>
      <c r="N137">
        <v>1009</v>
      </c>
      <c r="O137" t="s">
        <v>70</v>
      </c>
      <c r="P137" t="s">
        <v>70</v>
      </c>
      <c r="Q137">
        <v>1</v>
      </c>
      <c r="X137">
        <v>1.36</v>
      </c>
      <c r="Y137">
        <v>28.6</v>
      </c>
      <c r="Z137">
        <v>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1.36</v>
      </c>
      <c r="AH137">
        <v>3</v>
      </c>
      <c r="AI137">
        <v>-1</v>
      </c>
      <c r="AJ137" t="s">
        <v>3</v>
      </c>
      <c r="AK137">
        <v>4</v>
      </c>
      <c r="AL137">
        <v>-38.896000000000008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1</v>
      </c>
    </row>
    <row r="138" spans="1:44" x14ac:dyDescent="0.2">
      <c r="A138">
        <f>ROW(Source!A36)</f>
        <v>36</v>
      </c>
      <c r="B138">
        <v>34709696</v>
      </c>
      <c r="C138">
        <v>34709678</v>
      </c>
      <c r="D138">
        <v>31443668</v>
      </c>
      <c r="E138">
        <v>17</v>
      </c>
      <c r="F138">
        <v>1</v>
      </c>
      <c r="G138">
        <v>1</v>
      </c>
      <c r="H138">
        <v>3</v>
      </c>
      <c r="I138" t="s">
        <v>237</v>
      </c>
      <c r="J138" t="s">
        <v>3</v>
      </c>
      <c r="K138" t="s">
        <v>238</v>
      </c>
      <c r="L138">
        <v>1374</v>
      </c>
      <c r="N138">
        <v>1013</v>
      </c>
      <c r="O138" t="s">
        <v>239</v>
      </c>
      <c r="P138" t="s">
        <v>239</v>
      </c>
      <c r="Q138">
        <v>1</v>
      </c>
      <c r="X138">
        <v>11.27</v>
      </c>
      <c r="Y138">
        <v>1</v>
      </c>
      <c r="Z138">
        <v>0</v>
      </c>
      <c r="AA138">
        <v>0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11.27</v>
      </c>
      <c r="AH138">
        <v>3</v>
      </c>
      <c r="AI138">
        <v>-1</v>
      </c>
      <c r="AJ138" t="s">
        <v>3</v>
      </c>
      <c r="AK138">
        <v>4</v>
      </c>
      <c r="AL138">
        <v>-11.27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1</v>
      </c>
    </row>
    <row r="139" spans="1:44" x14ac:dyDescent="0.2">
      <c r="A139">
        <f>ROW(Source!A37)</f>
        <v>37</v>
      </c>
      <c r="B139">
        <v>34709685</v>
      </c>
      <c r="C139">
        <v>34709678</v>
      </c>
      <c r="D139">
        <v>31715651</v>
      </c>
      <c r="E139">
        <v>1</v>
      </c>
      <c r="F139">
        <v>1</v>
      </c>
      <c r="G139">
        <v>1</v>
      </c>
      <c r="H139">
        <v>1</v>
      </c>
      <c r="I139" t="s">
        <v>196</v>
      </c>
      <c r="J139" t="s">
        <v>3</v>
      </c>
      <c r="K139" t="s">
        <v>197</v>
      </c>
      <c r="L139">
        <v>1191</v>
      </c>
      <c r="N139">
        <v>1013</v>
      </c>
      <c r="O139" t="s">
        <v>198</v>
      </c>
      <c r="P139" t="s">
        <v>198</v>
      </c>
      <c r="Q139">
        <v>1</v>
      </c>
      <c r="X139">
        <v>58.6</v>
      </c>
      <c r="Y139">
        <v>0</v>
      </c>
      <c r="Z139">
        <v>0</v>
      </c>
      <c r="AA139">
        <v>0</v>
      </c>
      <c r="AB139">
        <v>9.6199999999999992</v>
      </c>
      <c r="AC139">
        <v>0</v>
      </c>
      <c r="AD139">
        <v>1</v>
      </c>
      <c r="AE139">
        <v>1</v>
      </c>
      <c r="AF139" t="s">
        <v>3</v>
      </c>
      <c r="AG139">
        <v>58.6</v>
      </c>
      <c r="AH139">
        <v>2</v>
      </c>
      <c r="AI139">
        <v>34709679</v>
      </c>
      <c r="AJ139">
        <v>69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</row>
    <row r="140" spans="1:44" x14ac:dyDescent="0.2">
      <c r="A140">
        <f>ROW(Source!A37)</f>
        <v>37</v>
      </c>
      <c r="B140">
        <v>34709686</v>
      </c>
      <c r="C140">
        <v>34709678</v>
      </c>
      <c r="D140">
        <v>31709492</v>
      </c>
      <c r="E140">
        <v>1</v>
      </c>
      <c r="F140">
        <v>1</v>
      </c>
      <c r="G140">
        <v>1</v>
      </c>
      <c r="H140">
        <v>1</v>
      </c>
      <c r="I140" t="s">
        <v>199</v>
      </c>
      <c r="J140" t="s">
        <v>3</v>
      </c>
      <c r="K140" t="s">
        <v>200</v>
      </c>
      <c r="L140">
        <v>1191</v>
      </c>
      <c r="N140">
        <v>1013</v>
      </c>
      <c r="O140" t="s">
        <v>198</v>
      </c>
      <c r="P140" t="s">
        <v>198</v>
      </c>
      <c r="Q140">
        <v>1</v>
      </c>
      <c r="X140">
        <v>7.32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1</v>
      </c>
      <c r="AE140">
        <v>2</v>
      </c>
      <c r="AF140" t="s">
        <v>3</v>
      </c>
      <c r="AG140">
        <v>7.32</v>
      </c>
      <c r="AH140">
        <v>2</v>
      </c>
      <c r="AI140">
        <v>34709680</v>
      </c>
      <c r="AJ140">
        <v>70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ROW(Source!A37)</f>
        <v>37</v>
      </c>
      <c r="B141">
        <v>34709687</v>
      </c>
      <c r="C141">
        <v>34709678</v>
      </c>
      <c r="D141">
        <v>31526753</v>
      </c>
      <c r="E141">
        <v>1</v>
      </c>
      <c r="F141">
        <v>1</v>
      </c>
      <c r="G141">
        <v>1</v>
      </c>
      <c r="H141">
        <v>2</v>
      </c>
      <c r="I141" t="s">
        <v>201</v>
      </c>
      <c r="J141" t="s">
        <v>202</v>
      </c>
      <c r="K141" t="s">
        <v>203</v>
      </c>
      <c r="L141">
        <v>1368</v>
      </c>
      <c r="N141">
        <v>1011</v>
      </c>
      <c r="O141" t="s">
        <v>204</v>
      </c>
      <c r="P141" t="s">
        <v>204</v>
      </c>
      <c r="Q141">
        <v>1</v>
      </c>
      <c r="X141">
        <v>0.22</v>
      </c>
      <c r="Y141">
        <v>0</v>
      </c>
      <c r="Z141">
        <v>111.99</v>
      </c>
      <c r="AA141">
        <v>13.5</v>
      </c>
      <c r="AB141">
        <v>0</v>
      </c>
      <c r="AC141">
        <v>0</v>
      </c>
      <c r="AD141">
        <v>1</v>
      </c>
      <c r="AE141">
        <v>0</v>
      </c>
      <c r="AF141" t="s">
        <v>3</v>
      </c>
      <c r="AG141">
        <v>0.22</v>
      </c>
      <c r="AH141">
        <v>2</v>
      </c>
      <c r="AI141">
        <v>34709681</v>
      </c>
      <c r="AJ141">
        <v>71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ROW(Source!A37)</f>
        <v>37</v>
      </c>
      <c r="B142">
        <v>34709688</v>
      </c>
      <c r="C142">
        <v>34709678</v>
      </c>
      <c r="D142">
        <v>31528142</v>
      </c>
      <c r="E142">
        <v>1</v>
      </c>
      <c r="F142">
        <v>1</v>
      </c>
      <c r="G142">
        <v>1</v>
      </c>
      <c r="H142">
        <v>2</v>
      </c>
      <c r="I142" t="s">
        <v>205</v>
      </c>
      <c r="J142" t="s">
        <v>206</v>
      </c>
      <c r="K142" t="s">
        <v>207</v>
      </c>
      <c r="L142">
        <v>1368</v>
      </c>
      <c r="N142">
        <v>1011</v>
      </c>
      <c r="O142" t="s">
        <v>204</v>
      </c>
      <c r="P142" t="s">
        <v>204</v>
      </c>
      <c r="Q142">
        <v>1</v>
      </c>
      <c r="X142">
        <v>0.22</v>
      </c>
      <c r="Y142">
        <v>0</v>
      </c>
      <c r="Z142">
        <v>65.709999999999994</v>
      </c>
      <c r="AA142">
        <v>11.6</v>
      </c>
      <c r="AB142">
        <v>0</v>
      </c>
      <c r="AC142">
        <v>0</v>
      </c>
      <c r="AD142">
        <v>1</v>
      </c>
      <c r="AE142">
        <v>0</v>
      </c>
      <c r="AF142" t="s">
        <v>3</v>
      </c>
      <c r="AG142">
        <v>0.22</v>
      </c>
      <c r="AH142">
        <v>2</v>
      </c>
      <c r="AI142">
        <v>34709682</v>
      </c>
      <c r="AJ142">
        <v>72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ROW(Source!A37)</f>
        <v>37</v>
      </c>
      <c r="B143">
        <v>34709689</v>
      </c>
      <c r="C143">
        <v>34709678</v>
      </c>
      <c r="D143">
        <v>31528446</v>
      </c>
      <c r="E143">
        <v>1</v>
      </c>
      <c r="F143">
        <v>1</v>
      </c>
      <c r="G143">
        <v>1</v>
      </c>
      <c r="H143">
        <v>2</v>
      </c>
      <c r="I143" t="s">
        <v>211</v>
      </c>
      <c r="J143" t="s">
        <v>212</v>
      </c>
      <c r="K143" t="s">
        <v>213</v>
      </c>
      <c r="L143">
        <v>1368</v>
      </c>
      <c r="N143">
        <v>1011</v>
      </c>
      <c r="O143" t="s">
        <v>204</v>
      </c>
      <c r="P143" t="s">
        <v>204</v>
      </c>
      <c r="Q143">
        <v>1</v>
      </c>
      <c r="X143">
        <v>7.25</v>
      </c>
      <c r="Y143">
        <v>0</v>
      </c>
      <c r="Z143">
        <v>8.1</v>
      </c>
      <c r="AA143">
        <v>0</v>
      </c>
      <c r="AB143">
        <v>0</v>
      </c>
      <c r="AC143">
        <v>0</v>
      </c>
      <c r="AD143">
        <v>1</v>
      </c>
      <c r="AE143">
        <v>0</v>
      </c>
      <c r="AF143" t="s">
        <v>3</v>
      </c>
      <c r="AG143">
        <v>7.25</v>
      </c>
      <c r="AH143">
        <v>2</v>
      </c>
      <c r="AI143">
        <v>34709683</v>
      </c>
      <c r="AJ143">
        <v>73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ROW(Source!A37)</f>
        <v>37</v>
      </c>
      <c r="B144">
        <v>34709690</v>
      </c>
      <c r="C144">
        <v>34709678</v>
      </c>
      <c r="D144">
        <v>31529331</v>
      </c>
      <c r="E144">
        <v>1</v>
      </c>
      <c r="F144">
        <v>1</v>
      </c>
      <c r="G144">
        <v>1</v>
      </c>
      <c r="H144">
        <v>2</v>
      </c>
      <c r="I144" t="s">
        <v>214</v>
      </c>
      <c r="J144" t="s">
        <v>215</v>
      </c>
      <c r="K144" t="s">
        <v>216</v>
      </c>
      <c r="L144">
        <v>1368</v>
      </c>
      <c r="N144">
        <v>1011</v>
      </c>
      <c r="O144" t="s">
        <v>204</v>
      </c>
      <c r="P144" t="s">
        <v>204</v>
      </c>
      <c r="Q144">
        <v>1</v>
      </c>
      <c r="X144">
        <v>6.88</v>
      </c>
      <c r="Y144">
        <v>0</v>
      </c>
      <c r="Z144">
        <v>15.24</v>
      </c>
      <c r="AA144">
        <v>10.06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6.88</v>
      </c>
      <c r="AH144">
        <v>2</v>
      </c>
      <c r="AI144">
        <v>34709684</v>
      </c>
      <c r="AJ144">
        <v>74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ROW(Source!A37)</f>
        <v>37</v>
      </c>
      <c r="B145">
        <v>34709691</v>
      </c>
      <c r="C145">
        <v>34709678</v>
      </c>
      <c r="D145">
        <v>31444739</v>
      </c>
      <c r="E145">
        <v>1</v>
      </c>
      <c r="F145">
        <v>1</v>
      </c>
      <c r="G145">
        <v>1</v>
      </c>
      <c r="H145">
        <v>3</v>
      </c>
      <c r="I145" t="s">
        <v>250</v>
      </c>
      <c r="J145" t="s">
        <v>251</v>
      </c>
      <c r="K145" t="s">
        <v>252</v>
      </c>
      <c r="L145">
        <v>1339</v>
      </c>
      <c r="N145">
        <v>1007</v>
      </c>
      <c r="O145" t="s">
        <v>253</v>
      </c>
      <c r="P145" t="s">
        <v>253</v>
      </c>
      <c r="Q145">
        <v>1</v>
      </c>
      <c r="X145">
        <v>0.44</v>
      </c>
      <c r="Y145">
        <v>17.86</v>
      </c>
      <c r="Z145">
        <v>0</v>
      </c>
      <c r="AA145">
        <v>0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0.44</v>
      </c>
      <c r="AH145">
        <v>3</v>
      </c>
      <c r="AI145">
        <v>-1</v>
      </c>
      <c r="AJ145" t="s">
        <v>3</v>
      </c>
      <c r="AK145">
        <v>4</v>
      </c>
      <c r="AL145">
        <v>-7.8583999999999996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1</v>
      </c>
    </row>
    <row r="146" spans="1:44" x14ac:dyDescent="0.2">
      <c r="A146">
        <f>ROW(Source!A37)</f>
        <v>37</v>
      </c>
      <c r="B146">
        <v>34709692</v>
      </c>
      <c r="C146">
        <v>34709678</v>
      </c>
      <c r="D146">
        <v>31448004</v>
      </c>
      <c r="E146">
        <v>1</v>
      </c>
      <c r="F146">
        <v>1</v>
      </c>
      <c r="G146">
        <v>1</v>
      </c>
      <c r="H146">
        <v>3</v>
      </c>
      <c r="I146" t="s">
        <v>254</v>
      </c>
      <c r="J146" t="s">
        <v>255</v>
      </c>
      <c r="K146" t="s">
        <v>256</v>
      </c>
      <c r="L146">
        <v>1346</v>
      </c>
      <c r="N146">
        <v>1009</v>
      </c>
      <c r="O146" t="s">
        <v>70</v>
      </c>
      <c r="P146" t="s">
        <v>70</v>
      </c>
      <c r="Q146">
        <v>1</v>
      </c>
      <c r="X146">
        <v>0.03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0.03</v>
      </c>
      <c r="AH146">
        <v>3</v>
      </c>
      <c r="AI146">
        <v>-1</v>
      </c>
      <c r="AJ146" t="s">
        <v>3</v>
      </c>
      <c r="AK146">
        <v>4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ROW(Source!A37)</f>
        <v>37</v>
      </c>
      <c r="B147">
        <v>34709693</v>
      </c>
      <c r="C147">
        <v>34709678</v>
      </c>
      <c r="D147">
        <v>31472957</v>
      </c>
      <c r="E147">
        <v>1</v>
      </c>
      <c r="F147">
        <v>1</v>
      </c>
      <c r="G147">
        <v>1</v>
      </c>
      <c r="H147">
        <v>3</v>
      </c>
      <c r="I147" t="s">
        <v>257</v>
      </c>
      <c r="J147" t="s">
        <v>258</v>
      </c>
      <c r="K147" t="s">
        <v>259</v>
      </c>
      <c r="L147">
        <v>1348</v>
      </c>
      <c r="N147">
        <v>1009</v>
      </c>
      <c r="O147" t="s">
        <v>233</v>
      </c>
      <c r="P147" t="s">
        <v>233</v>
      </c>
      <c r="Q147">
        <v>1000</v>
      </c>
      <c r="X147">
        <v>1.2999999999999999E-4</v>
      </c>
      <c r="Y147">
        <v>55960.01</v>
      </c>
      <c r="Z147">
        <v>0</v>
      </c>
      <c r="AA147">
        <v>0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1.2999999999999999E-4</v>
      </c>
      <c r="AH147">
        <v>3</v>
      </c>
      <c r="AI147">
        <v>-1</v>
      </c>
      <c r="AJ147" t="s">
        <v>3</v>
      </c>
      <c r="AK147">
        <v>4</v>
      </c>
      <c r="AL147">
        <v>-7.2748013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1</v>
      </c>
    </row>
    <row r="148" spans="1:44" x14ac:dyDescent="0.2">
      <c r="A148">
        <f>ROW(Source!A37)</f>
        <v>37</v>
      </c>
      <c r="B148">
        <v>34709694</v>
      </c>
      <c r="C148">
        <v>34709678</v>
      </c>
      <c r="D148">
        <v>31473837</v>
      </c>
      <c r="E148">
        <v>1</v>
      </c>
      <c r="F148">
        <v>1</v>
      </c>
      <c r="G148">
        <v>1</v>
      </c>
      <c r="H148">
        <v>3</v>
      </c>
      <c r="I148" t="s">
        <v>260</v>
      </c>
      <c r="J148" t="s">
        <v>261</v>
      </c>
      <c r="K148" t="s">
        <v>262</v>
      </c>
      <c r="L148">
        <v>1348</v>
      </c>
      <c r="N148">
        <v>1009</v>
      </c>
      <c r="O148" t="s">
        <v>233</v>
      </c>
      <c r="P148" t="s">
        <v>233</v>
      </c>
      <c r="Q148">
        <v>1000</v>
      </c>
      <c r="X148">
        <v>1.8000000000000001E-4</v>
      </c>
      <c r="Y148">
        <v>71640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1.8000000000000001E-4</v>
      </c>
      <c r="AH148">
        <v>3</v>
      </c>
      <c r="AI148">
        <v>-1</v>
      </c>
      <c r="AJ148" t="s">
        <v>3</v>
      </c>
      <c r="AK148">
        <v>4</v>
      </c>
      <c r="AL148">
        <v>-12.895200000000001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ROW(Source!A37)</f>
        <v>37</v>
      </c>
      <c r="B149">
        <v>34709695</v>
      </c>
      <c r="C149">
        <v>34709678</v>
      </c>
      <c r="D149">
        <v>31482923</v>
      </c>
      <c r="E149">
        <v>1</v>
      </c>
      <c r="F149">
        <v>1</v>
      </c>
      <c r="G149">
        <v>1</v>
      </c>
      <c r="H149">
        <v>3</v>
      </c>
      <c r="I149" t="s">
        <v>234</v>
      </c>
      <c r="J149" t="s">
        <v>235</v>
      </c>
      <c r="K149" t="s">
        <v>236</v>
      </c>
      <c r="L149">
        <v>1346</v>
      </c>
      <c r="N149">
        <v>1009</v>
      </c>
      <c r="O149" t="s">
        <v>70</v>
      </c>
      <c r="P149" t="s">
        <v>70</v>
      </c>
      <c r="Q149">
        <v>1</v>
      </c>
      <c r="X149">
        <v>1.36</v>
      </c>
      <c r="Y149">
        <v>28.6</v>
      </c>
      <c r="Z149">
        <v>0</v>
      </c>
      <c r="AA149">
        <v>0</v>
      </c>
      <c r="AB149">
        <v>0</v>
      </c>
      <c r="AC149">
        <v>0</v>
      </c>
      <c r="AD149">
        <v>1</v>
      </c>
      <c r="AE149">
        <v>0</v>
      </c>
      <c r="AF149" t="s">
        <v>3</v>
      </c>
      <c r="AG149">
        <v>1.36</v>
      </c>
      <c r="AH149">
        <v>3</v>
      </c>
      <c r="AI149">
        <v>-1</v>
      </c>
      <c r="AJ149" t="s">
        <v>3</v>
      </c>
      <c r="AK149">
        <v>4</v>
      </c>
      <c r="AL149">
        <v>-38.896000000000008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1</v>
      </c>
    </row>
    <row r="150" spans="1:44" x14ac:dyDescent="0.2">
      <c r="A150">
        <f>ROW(Source!A37)</f>
        <v>37</v>
      </c>
      <c r="B150">
        <v>34709696</v>
      </c>
      <c r="C150">
        <v>34709678</v>
      </c>
      <c r="D150">
        <v>31443668</v>
      </c>
      <c r="E150">
        <v>17</v>
      </c>
      <c r="F150">
        <v>1</v>
      </c>
      <c r="G150">
        <v>1</v>
      </c>
      <c r="H150">
        <v>3</v>
      </c>
      <c r="I150" t="s">
        <v>237</v>
      </c>
      <c r="J150" t="s">
        <v>3</v>
      </c>
      <c r="K150" t="s">
        <v>238</v>
      </c>
      <c r="L150">
        <v>1374</v>
      </c>
      <c r="N150">
        <v>1013</v>
      </c>
      <c r="O150" t="s">
        <v>239</v>
      </c>
      <c r="P150" t="s">
        <v>239</v>
      </c>
      <c r="Q150">
        <v>1</v>
      </c>
      <c r="X150">
        <v>11.27</v>
      </c>
      <c r="Y150">
        <v>1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 t="s">
        <v>3</v>
      </c>
      <c r="AG150">
        <v>11.27</v>
      </c>
      <c r="AH150">
        <v>3</v>
      </c>
      <c r="AI150">
        <v>-1</v>
      </c>
      <c r="AJ150" t="s">
        <v>3</v>
      </c>
      <c r="AK150">
        <v>4</v>
      </c>
      <c r="AL150">
        <v>-11.27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1</v>
      </c>
    </row>
    <row r="151" spans="1:44" x14ac:dyDescent="0.2">
      <c r="A151">
        <f>ROW(Source!A38)</f>
        <v>38</v>
      </c>
      <c r="B151">
        <v>34709703</v>
      </c>
      <c r="C151">
        <v>34709697</v>
      </c>
      <c r="D151">
        <v>31709494</v>
      </c>
      <c r="E151">
        <v>1</v>
      </c>
      <c r="F151">
        <v>1</v>
      </c>
      <c r="G151">
        <v>1</v>
      </c>
      <c r="H151">
        <v>1</v>
      </c>
      <c r="I151" t="s">
        <v>217</v>
      </c>
      <c r="J151" t="s">
        <v>3</v>
      </c>
      <c r="K151" t="s">
        <v>218</v>
      </c>
      <c r="L151">
        <v>1191</v>
      </c>
      <c r="N151">
        <v>1013</v>
      </c>
      <c r="O151" t="s">
        <v>198</v>
      </c>
      <c r="P151" t="s">
        <v>198</v>
      </c>
      <c r="Q151">
        <v>1</v>
      </c>
      <c r="X151">
        <v>19</v>
      </c>
      <c r="Y151">
        <v>0</v>
      </c>
      <c r="Z151">
        <v>0</v>
      </c>
      <c r="AA151">
        <v>0</v>
      </c>
      <c r="AB151">
        <v>9.4</v>
      </c>
      <c r="AC151">
        <v>0</v>
      </c>
      <c r="AD151">
        <v>1</v>
      </c>
      <c r="AE151">
        <v>1</v>
      </c>
      <c r="AF151" t="s">
        <v>3</v>
      </c>
      <c r="AG151">
        <v>19</v>
      </c>
      <c r="AH151">
        <v>2</v>
      </c>
      <c r="AI151">
        <v>34709698</v>
      </c>
      <c r="AJ151">
        <v>75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ROW(Source!A38)</f>
        <v>38</v>
      </c>
      <c r="B152">
        <v>34709704</v>
      </c>
      <c r="C152">
        <v>34709697</v>
      </c>
      <c r="D152">
        <v>31709492</v>
      </c>
      <c r="E152">
        <v>1</v>
      </c>
      <c r="F152">
        <v>1</v>
      </c>
      <c r="G152">
        <v>1</v>
      </c>
      <c r="H152">
        <v>1</v>
      </c>
      <c r="I152" t="s">
        <v>199</v>
      </c>
      <c r="J152" t="s">
        <v>3</v>
      </c>
      <c r="K152" t="s">
        <v>200</v>
      </c>
      <c r="L152">
        <v>1191</v>
      </c>
      <c r="N152">
        <v>1013</v>
      </c>
      <c r="O152" t="s">
        <v>198</v>
      </c>
      <c r="P152" t="s">
        <v>198</v>
      </c>
      <c r="Q152">
        <v>1</v>
      </c>
      <c r="X152">
        <v>0.38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2</v>
      </c>
      <c r="AF152" t="s">
        <v>3</v>
      </c>
      <c r="AG152">
        <v>0.38</v>
      </c>
      <c r="AH152">
        <v>2</v>
      </c>
      <c r="AI152">
        <v>34709699</v>
      </c>
      <c r="AJ152">
        <v>76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ROW(Source!A38)</f>
        <v>38</v>
      </c>
      <c r="B153">
        <v>34709705</v>
      </c>
      <c r="C153">
        <v>34709697</v>
      </c>
      <c r="D153">
        <v>31526753</v>
      </c>
      <c r="E153">
        <v>1</v>
      </c>
      <c r="F153">
        <v>1</v>
      </c>
      <c r="G153">
        <v>1</v>
      </c>
      <c r="H153">
        <v>2</v>
      </c>
      <c r="I153" t="s">
        <v>201</v>
      </c>
      <c r="J153" t="s">
        <v>202</v>
      </c>
      <c r="K153" t="s">
        <v>203</v>
      </c>
      <c r="L153">
        <v>1368</v>
      </c>
      <c r="N153">
        <v>1011</v>
      </c>
      <c r="O153" t="s">
        <v>204</v>
      </c>
      <c r="P153" t="s">
        <v>204</v>
      </c>
      <c r="Q153">
        <v>1</v>
      </c>
      <c r="X153">
        <v>0.19</v>
      </c>
      <c r="Y153">
        <v>0</v>
      </c>
      <c r="Z153">
        <v>111.99</v>
      </c>
      <c r="AA153">
        <v>13.5</v>
      </c>
      <c r="AB153">
        <v>0</v>
      </c>
      <c r="AC153">
        <v>0</v>
      </c>
      <c r="AD153">
        <v>1</v>
      </c>
      <c r="AE153">
        <v>0</v>
      </c>
      <c r="AF153" t="s">
        <v>3</v>
      </c>
      <c r="AG153">
        <v>0.19</v>
      </c>
      <c r="AH153">
        <v>2</v>
      </c>
      <c r="AI153">
        <v>34709700</v>
      </c>
      <c r="AJ153">
        <v>77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ROW(Source!A38)</f>
        <v>38</v>
      </c>
      <c r="B154">
        <v>34709706</v>
      </c>
      <c r="C154">
        <v>34709697</v>
      </c>
      <c r="D154">
        <v>31528142</v>
      </c>
      <c r="E154">
        <v>1</v>
      </c>
      <c r="F154">
        <v>1</v>
      </c>
      <c r="G154">
        <v>1</v>
      </c>
      <c r="H154">
        <v>2</v>
      </c>
      <c r="I154" t="s">
        <v>205</v>
      </c>
      <c r="J154" t="s">
        <v>206</v>
      </c>
      <c r="K154" t="s">
        <v>207</v>
      </c>
      <c r="L154">
        <v>1368</v>
      </c>
      <c r="N154">
        <v>1011</v>
      </c>
      <c r="O154" t="s">
        <v>204</v>
      </c>
      <c r="P154" t="s">
        <v>204</v>
      </c>
      <c r="Q154">
        <v>1</v>
      </c>
      <c r="X154">
        <v>0.19</v>
      </c>
      <c r="Y154">
        <v>0</v>
      </c>
      <c r="Z154">
        <v>65.709999999999994</v>
      </c>
      <c r="AA154">
        <v>11.6</v>
      </c>
      <c r="AB154">
        <v>0</v>
      </c>
      <c r="AC154">
        <v>0</v>
      </c>
      <c r="AD154">
        <v>1</v>
      </c>
      <c r="AE154">
        <v>0</v>
      </c>
      <c r="AF154" t="s">
        <v>3</v>
      </c>
      <c r="AG154">
        <v>0.19</v>
      </c>
      <c r="AH154">
        <v>2</v>
      </c>
      <c r="AI154">
        <v>34709701</v>
      </c>
      <c r="AJ154">
        <v>78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ROW(Source!A38)</f>
        <v>38</v>
      </c>
      <c r="B155">
        <v>34709707</v>
      </c>
      <c r="C155">
        <v>34709697</v>
      </c>
      <c r="D155">
        <v>31528446</v>
      </c>
      <c r="E155">
        <v>1</v>
      </c>
      <c r="F155">
        <v>1</v>
      </c>
      <c r="G155">
        <v>1</v>
      </c>
      <c r="H155">
        <v>2</v>
      </c>
      <c r="I155" t="s">
        <v>211</v>
      </c>
      <c r="J155" t="s">
        <v>212</v>
      </c>
      <c r="K155" t="s">
        <v>213</v>
      </c>
      <c r="L155">
        <v>1368</v>
      </c>
      <c r="N155">
        <v>1011</v>
      </c>
      <c r="O155" t="s">
        <v>204</v>
      </c>
      <c r="P155" t="s">
        <v>204</v>
      </c>
      <c r="Q155">
        <v>1</v>
      </c>
      <c r="X155">
        <v>3.36</v>
      </c>
      <c r="Y155">
        <v>0</v>
      </c>
      <c r="Z155">
        <v>8.1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3.36</v>
      </c>
      <c r="AH155">
        <v>2</v>
      </c>
      <c r="AI155">
        <v>34709702</v>
      </c>
      <c r="AJ155">
        <v>79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ROW(Source!A38)</f>
        <v>38</v>
      </c>
      <c r="B156">
        <v>34709708</v>
      </c>
      <c r="C156">
        <v>34709697</v>
      </c>
      <c r="D156">
        <v>31447861</v>
      </c>
      <c r="E156">
        <v>1</v>
      </c>
      <c r="F156">
        <v>1</v>
      </c>
      <c r="G156">
        <v>1</v>
      </c>
      <c r="H156">
        <v>3</v>
      </c>
      <c r="I156" t="s">
        <v>243</v>
      </c>
      <c r="J156" t="s">
        <v>244</v>
      </c>
      <c r="K156" t="s">
        <v>245</v>
      </c>
      <c r="L156">
        <v>1346</v>
      </c>
      <c r="N156">
        <v>1009</v>
      </c>
      <c r="O156" t="s">
        <v>70</v>
      </c>
      <c r="P156" t="s">
        <v>70</v>
      </c>
      <c r="Q156">
        <v>1</v>
      </c>
      <c r="X156">
        <v>0.55000000000000004</v>
      </c>
      <c r="Y156">
        <v>10.57</v>
      </c>
      <c r="Z156">
        <v>0</v>
      </c>
      <c r="AA156">
        <v>0</v>
      </c>
      <c r="AB156">
        <v>0</v>
      </c>
      <c r="AC156">
        <v>0</v>
      </c>
      <c r="AD156">
        <v>1</v>
      </c>
      <c r="AE156">
        <v>0</v>
      </c>
      <c r="AF156" t="s">
        <v>3</v>
      </c>
      <c r="AG156">
        <v>0.55000000000000004</v>
      </c>
      <c r="AH156">
        <v>3</v>
      </c>
      <c r="AI156">
        <v>-1</v>
      </c>
      <c r="AJ156" t="s">
        <v>3</v>
      </c>
      <c r="AK156">
        <v>4</v>
      </c>
      <c r="AL156">
        <v>-5.8135000000000003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1</v>
      </c>
    </row>
    <row r="157" spans="1:44" x14ac:dyDescent="0.2">
      <c r="A157">
        <f>ROW(Source!A38)</f>
        <v>38</v>
      </c>
      <c r="B157">
        <v>34709709</v>
      </c>
      <c r="C157">
        <v>34709697</v>
      </c>
      <c r="D157">
        <v>31470394</v>
      </c>
      <c r="E157">
        <v>1</v>
      </c>
      <c r="F157">
        <v>1</v>
      </c>
      <c r="G157">
        <v>1</v>
      </c>
      <c r="H157">
        <v>3</v>
      </c>
      <c r="I157" t="s">
        <v>263</v>
      </c>
      <c r="J157" t="s">
        <v>264</v>
      </c>
      <c r="K157" t="s">
        <v>265</v>
      </c>
      <c r="L157">
        <v>1348</v>
      </c>
      <c r="N157">
        <v>1009</v>
      </c>
      <c r="O157" t="s">
        <v>233</v>
      </c>
      <c r="P157" t="s">
        <v>233</v>
      </c>
      <c r="Q157">
        <v>1000</v>
      </c>
      <c r="X157">
        <v>4.0000000000000001E-3</v>
      </c>
      <c r="Y157">
        <v>5763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 t="s">
        <v>3</v>
      </c>
      <c r="AG157">
        <v>4.0000000000000001E-3</v>
      </c>
      <c r="AH157">
        <v>3</v>
      </c>
      <c r="AI157">
        <v>-1</v>
      </c>
      <c r="AJ157" t="s">
        <v>3</v>
      </c>
      <c r="AK157">
        <v>4</v>
      </c>
      <c r="AL157">
        <v>-23.052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1</v>
      </c>
    </row>
    <row r="158" spans="1:44" x14ac:dyDescent="0.2">
      <c r="A158">
        <f>ROW(Source!A38)</f>
        <v>38</v>
      </c>
      <c r="B158">
        <v>34709710</v>
      </c>
      <c r="C158">
        <v>34709697</v>
      </c>
      <c r="D158">
        <v>31482927</v>
      </c>
      <c r="E158">
        <v>1</v>
      </c>
      <c r="F158">
        <v>1</v>
      </c>
      <c r="G158">
        <v>1</v>
      </c>
      <c r="H158">
        <v>3</v>
      </c>
      <c r="I158" t="s">
        <v>266</v>
      </c>
      <c r="J158" t="s">
        <v>267</v>
      </c>
      <c r="K158" t="s">
        <v>268</v>
      </c>
      <c r="L158">
        <v>1346</v>
      </c>
      <c r="N158">
        <v>1009</v>
      </c>
      <c r="O158" t="s">
        <v>70</v>
      </c>
      <c r="P158" t="s">
        <v>70</v>
      </c>
      <c r="Q158">
        <v>1</v>
      </c>
      <c r="X158">
        <v>2</v>
      </c>
      <c r="Y158">
        <v>238.48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0</v>
      </c>
      <c r="AF158" t="s">
        <v>3</v>
      </c>
      <c r="AG158">
        <v>2</v>
      </c>
      <c r="AH158">
        <v>3</v>
      </c>
      <c r="AI158">
        <v>-1</v>
      </c>
      <c r="AJ158" t="s">
        <v>3</v>
      </c>
      <c r="AK158">
        <v>4</v>
      </c>
      <c r="AL158">
        <v>-476.96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1</v>
      </c>
    </row>
    <row r="159" spans="1:44" x14ac:dyDescent="0.2">
      <c r="A159">
        <f>ROW(Source!A38)</f>
        <v>38</v>
      </c>
      <c r="B159">
        <v>34709711</v>
      </c>
      <c r="C159">
        <v>34709697</v>
      </c>
      <c r="D159">
        <v>31443668</v>
      </c>
      <c r="E159">
        <v>17</v>
      </c>
      <c r="F159">
        <v>1</v>
      </c>
      <c r="G159">
        <v>1</v>
      </c>
      <c r="H159">
        <v>3</v>
      </c>
      <c r="I159" t="s">
        <v>237</v>
      </c>
      <c r="J159" t="s">
        <v>3</v>
      </c>
      <c r="K159" t="s">
        <v>238</v>
      </c>
      <c r="L159">
        <v>1374</v>
      </c>
      <c r="N159">
        <v>1013</v>
      </c>
      <c r="O159" t="s">
        <v>239</v>
      </c>
      <c r="P159" t="s">
        <v>239</v>
      </c>
      <c r="Q159">
        <v>1</v>
      </c>
      <c r="X159">
        <v>3.57</v>
      </c>
      <c r="Y159">
        <v>1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3.57</v>
      </c>
      <c r="AH159">
        <v>3</v>
      </c>
      <c r="AI159">
        <v>-1</v>
      </c>
      <c r="AJ159" t="s">
        <v>3</v>
      </c>
      <c r="AK159">
        <v>4</v>
      </c>
      <c r="AL159">
        <v>-3.57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1</v>
      </c>
    </row>
    <row r="160" spans="1:44" x14ac:dyDescent="0.2">
      <c r="A160">
        <f>ROW(Source!A39)</f>
        <v>39</v>
      </c>
      <c r="B160">
        <v>34709703</v>
      </c>
      <c r="C160">
        <v>34709697</v>
      </c>
      <c r="D160">
        <v>31709494</v>
      </c>
      <c r="E160">
        <v>1</v>
      </c>
      <c r="F160">
        <v>1</v>
      </c>
      <c r="G160">
        <v>1</v>
      </c>
      <c r="H160">
        <v>1</v>
      </c>
      <c r="I160" t="s">
        <v>217</v>
      </c>
      <c r="J160" t="s">
        <v>3</v>
      </c>
      <c r="K160" t="s">
        <v>218</v>
      </c>
      <c r="L160">
        <v>1191</v>
      </c>
      <c r="N160">
        <v>1013</v>
      </c>
      <c r="O160" t="s">
        <v>198</v>
      </c>
      <c r="P160" t="s">
        <v>198</v>
      </c>
      <c r="Q160">
        <v>1</v>
      </c>
      <c r="X160">
        <v>19</v>
      </c>
      <c r="Y160">
        <v>0</v>
      </c>
      <c r="Z160">
        <v>0</v>
      </c>
      <c r="AA160">
        <v>0</v>
      </c>
      <c r="AB160">
        <v>9.4</v>
      </c>
      <c r="AC160">
        <v>0</v>
      </c>
      <c r="AD160">
        <v>1</v>
      </c>
      <c r="AE160">
        <v>1</v>
      </c>
      <c r="AF160" t="s">
        <v>3</v>
      </c>
      <c r="AG160">
        <v>19</v>
      </c>
      <c r="AH160">
        <v>2</v>
      </c>
      <c r="AI160">
        <v>34709698</v>
      </c>
      <c r="AJ160">
        <v>80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ROW(Source!A39)</f>
        <v>39</v>
      </c>
      <c r="B161">
        <v>34709704</v>
      </c>
      <c r="C161">
        <v>34709697</v>
      </c>
      <c r="D161">
        <v>31709492</v>
      </c>
      <c r="E161">
        <v>1</v>
      </c>
      <c r="F161">
        <v>1</v>
      </c>
      <c r="G161">
        <v>1</v>
      </c>
      <c r="H161">
        <v>1</v>
      </c>
      <c r="I161" t="s">
        <v>199</v>
      </c>
      <c r="J161" t="s">
        <v>3</v>
      </c>
      <c r="K161" t="s">
        <v>200</v>
      </c>
      <c r="L161">
        <v>1191</v>
      </c>
      <c r="N161">
        <v>1013</v>
      </c>
      <c r="O161" t="s">
        <v>198</v>
      </c>
      <c r="P161" t="s">
        <v>198</v>
      </c>
      <c r="Q161">
        <v>1</v>
      </c>
      <c r="X161">
        <v>0.38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1</v>
      </c>
      <c r="AE161">
        <v>2</v>
      </c>
      <c r="AF161" t="s">
        <v>3</v>
      </c>
      <c r="AG161">
        <v>0.38</v>
      </c>
      <c r="AH161">
        <v>2</v>
      </c>
      <c r="AI161">
        <v>34709699</v>
      </c>
      <c r="AJ161">
        <v>81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ROW(Source!A39)</f>
        <v>39</v>
      </c>
      <c r="B162">
        <v>34709705</v>
      </c>
      <c r="C162">
        <v>34709697</v>
      </c>
      <c r="D162">
        <v>31526753</v>
      </c>
      <c r="E162">
        <v>1</v>
      </c>
      <c r="F162">
        <v>1</v>
      </c>
      <c r="G162">
        <v>1</v>
      </c>
      <c r="H162">
        <v>2</v>
      </c>
      <c r="I162" t="s">
        <v>201</v>
      </c>
      <c r="J162" t="s">
        <v>202</v>
      </c>
      <c r="K162" t="s">
        <v>203</v>
      </c>
      <c r="L162">
        <v>1368</v>
      </c>
      <c r="N162">
        <v>1011</v>
      </c>
      <c r="O162" t="s">
        <v>204</v>
      </c>
      <c r="P162" t="s">
        <v>204</v>
      </c>
      <c r="Q162">
        <v>1</v>
      </c>
      <c r="X162">
        <v>0.19</v>
      </c>
      <c r="Y162">
        <v>0</v>
      </c>
      <c r="Z162">
        <v>111.99</v>
      </c>
      <c r="AA162">
        <v>13.5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0.19</v>
      </c>
      <c r="AH162">
        <v>2</v>
      </c>
      <c r="AI162">
        <v>34709700</v>
      </c>
      <c r="AJ162">
        <v>82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0</v>
      </c>
    </row>
    <row r="163" spans="1:44" x14ac:dyDescent="0.2">
      <c r="A163">
        <f>ROW(Source!A39)</f>
        <v>39</v>
      </c>
      <c r="B163">
        <v>34709706</v>
      </c>
      <c r="C163">
        <v>34709697</v>
      </c>
      <c r="D163">
        <v>31528142</v>
      </c>
      <c r="E163">
        <v>1</v>
      </c>
      <c r="F163">
        <v>1</v>
      </c>
      <c r="G163">
        <v>1</v>
      </c>
      <c r="H163">
        <v>2</v>
      </c>
      <c r="I163" t="s">
        <v>205</v>
      </c>
      <c r="J163" t="s">
        <v>206</v>
      </c>
      <c r="K163" t="s">
        <v>207</v>
      </c>
      <c r="L163">
        <v>1368</v>
      </c>
      <c r="N163">
        <v>1011</v>
      </c>
      <c r="O163" t="s">
        <v>204</v>
      </c>
      <c r="P163" t="s">
        <v>204</v>
      </c>
      <c r="Q163">
        <v>1</v>
      </c>
      <c r="X163">
        <v>0.19</v>
      </c>
      <c r="Y163">
        <v>0</v>
      </c>
      <c r="Z163">
        <v>65.709999999999994</v>
      </c>
      <c r="AA163">
        <v>11.6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0.19</v>
      </c>
      <c r="AH163">
        <v>2</v>
      </c>
      <c r="AI163">
        <v>34709701</v>
      </c>
      <c r="AJ163">
        <v>83</v>
      </c>
      <c r="AK163">
        <v>0</v>
      </c>
      <c r="AL163">
        <v>0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0</v>
      </c>
    </row>
    <row r="164" spans="1:44" x14ac:dyDescent="0.2">
      <c r="A164">
        <f>ROW(Source!A39)</f>
        <v>39</v>
      </c>
      <c r="B164">
        <v>34709707</v>
      </c>
      <c r="C164">
        <v>34709697</v>
      </c>
      <c r="D164">
        <v>31528446</v>
      </c>
      <c r="E164">
        <v>1</v>
      </c>
      <c r="F164">
        <v>1</v>
      </c>
      <c r="G164">
        <v>1</v>
      </c>
      <c r="H164">
        <v>2</v>
      </c>
      <c r="I164" t="s">
        <v>211</v>
      </c>
      <c r="J164" t="s">
        <v>212</v>
      </c>
      <c r="K164" t="s">
        <v>213</v>
      </c>
      <c r="L164">
        <v>1368</v>
      </c>
      <c r="N164">
        <v>1011</v>
      </c>
      <c r="O164" t="s">
        <v>204</v>
      </c>
      <c r="P164" t="s">
        <v>204</v>
      </c>
      <c r="Q164">
        <v>1</v>
      </c>
      <c r="X164">
        <v>3.36</v>
      </c>
      <c r="Y164">
        <v>0</v>
      </c>
      <c r="Z164">
        <v>8.1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3.36</v>
      </c>
      <c r="AH164">
        <v>2</v>
      </c>
      <c r="AI164">
        <v>34709702</v>
      </c>
      <c r="AJ164">
        <v>84</v>
      </c>
      <c r="AK164">
        <v>0</v>
      </c>
      <c r="AL164">
        <v>0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0</v>
      </c>
    </row>
    <row r="165" spans="1:44" x14ac:dyDescent="0.2">
      <c r="A165">
        <f>ROW(Source!A39)</f>
        <v>39</v>
      </c>
      <c r="B165">
        <v>34709708</v>
      </c>
      <c r="C165">
        <v>34709697</v>
      </c>
      <c r="D165">
        <v>31447861</v>
      </c>
      <c r="E165">
        <v>1</v>
      </c>
      <c r="F165">
        <v>1</v>
      </c>
      <c r="G165">
        <v>1</v>
      </c>
      <c r="H165">
        <v>3</v>
      </c>
      <c r="I165" t="s">
        <v>243</v>
      </c>
      <c r="J165" t="s">
        <v>244</v>
      </c>
      <c r="K165" t="s">
        <v>245</v>
      </c>
      <c r="L165">
        <v>1346</v>
      </c>
      <c r="N165">
        <v>1009</v>
      </c>
      <c r="O165" t="s">
        <v>70</v>
      </c>
      <c r="P165" t="s">
        <v>70</v>
      </c>
      <c r="Q165">
        <v>1</v>
      </c>
      <c r="X165">
        <v>0.55000000000000004</v>
      </c>
      <c r="Y165">
        <v>10.57</v>
      </c>
      <c r="Z165">
        <v>0</v>
      </c>
      <c r="AA165">
        <v>0</v>
      </c>
      <c r="AB165">
        <v>0</v>
      </c>
      <c r="AC165">
        <v>0</v>
      </c>
      <c r="AD165">
        <v>1</v>
      </c>
      <c r="AE165">
        <v>0</v>
      </c>
      <c r="AF165" t="s">
        <v>3</v>
      </c>
      <c r="AG165">
        <v>0.55000000000000004</v>
      </c>
      <c r="AH165">
        <v>3</v>
      </c>
      <c r="AI165">
        <v>-1</v>
      </c>
      <c r="AJ165" t="s">
        <v>3</v>
      </c>
      <c r="AK165">
        <v>4</v>
      </c>
      <c r="AL165">
        <v>-5.8135000000000003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1</v>
      </c>
    </row>
    <row r="166" spans="1:44" x14ac:dyDescent="0.2">
      <c r="A166">
        <f>ROW(Source!A39)</f>
        <v>39</v>
      </c>
      <c r="B166">
        <v>34709709</v>
      </c>
      <c r="C166">
        <v>34709697</v>
      </c>
      <c r="D166">
        <v>31470394</v>
      </c>
      <c r="E166">
        <v>1</v>
      </c>
      <c r="F166">
        <v>1</v>
      </c>
      <c r="G166">
        <v>1</v>
      </c>
      <c r="H166">
        <v>3</v>
      </c>
      <c r="I166" t="s">
        <v>263</v>
      </c>
      <c r="J166" t="s">
        <v>264</v>
      </c>
      <c r="K166" t="s">
        <v>265</v>
      </c>
      <c r="L166">
        <v>1348</v>
      </c>
      <c r="N166">
        <v>1009</v>
      </c>
      <c r="O166" t="s">
        <v>233</v>
      </c>
      <c r="P166" t="s">
        <v>233</v>
      </c>
      <c r="Q166">
        <v>1000</v>
      </c>
      <c r="X166">
        <v>4.0000000000000001E-3</v>
      </c>
      <c r="Y166">
        <v>5763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0</v>
      </c>
      <c r="AF166" t="s">
        <v>3</v>
      </c>
      <c r="AG166">
        <v>4.0000000000000001E-3</v>
      </c>
      <c r="AH166">
        <v>3</v>
      </c>
      <c r="AI166">
        <v>-1</v>
      </c>
      <c r="AJ166" t="s">
        <v>3</v>
      </c>
      <c r="AK166">
        <v>4</v>
      </c>
      <c r="AL166">
        <v>-23.052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1</v>
      </c>
    </row>
    <row r="167" spans="1:44" x14ac:dyDescent="0.2">
      <c r="A167">
        <f>ROW(Source!A39)</f>
        <v>39</v>
      </c>
      <c r="B167">
        <v>34709710</v>
      </c>
      <c r="C167">
        <v>34709697</v>
      </c>
      <c r="D167">
        <v>31482927</v>
      </c>
      <c r="E167">
        <v>1</v>
      </c>
      <c r="F167">
        <v>1</v>
      </c>
      <c r="G167">
        <v>1</v>
      </c>
      <c r="H167">
        <v>3</v>
      </c>
      <c r="I167" t="s">
        <v>266</v>
      </c>
      <c r="J167" t="s">
        <v>267</v>
      </c>
      <c r="K167" t="s">
        <v>268</v>
      </c>
      <c r="L167">
        <v>1346</v>
      </c>
      <c r="N167">
        <v>1009</v>
      </c>
      <c r="O167" t="s">
        <v>70</v>
      </c>
      <c r="P167" t="s">
        <v>70</v>
      </c>
      <c r="Q167">
        <v>1</v>
      </c>
      <c r="X167">
        <v>2</v>
      </c>
      <c r="Y167">
        <v>238.48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2</v>
      </c>
      <c r="AH167">
        <v>3</v>
      </c>
      <c r="AI167">
        <v>-1</v>
      </c>
      <c r="AJ167" t="s">
        <v>3</v>
      </c>
      <c r="AK167">
        <v>4</v>
      </c>
      <c r="AL167">
        <v>-476.96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1</v>
      </c>
    </row>
    <row r="168" spans="1:44" x14ac:dyDescent="0.2">
      <c r="A168">
        <f>ROW(Source!A39)</f>
        <v>39</v>
      </c>
      <c r="B168">
        <v>34709711</v>
      </c>
      <c r="C168">
        <v>34709697</v>
      </c>
      <c r="D168">
        <v>31443668</v>
      </c>
      <c r="E168">
        <v>17</v>
      </c>
      <c r="F168">
        <v>1</v>
      </c>
      <c r="G168">
        <v>1</v>
      </c>
      <c r="H168">
        <v>3</v>
      </c>
      <c r="I168" t="s">
        <v>237</v>
      </c>
      <c r="J168" t="s">
        <v>3</v>
      </c>
      <c r="K168" t="s">
        <v>238</v>
      </c>
      <c r="L168">
        <v>1374</v>
      </c>
      <c r="N168">
        <v>1013</v>
      </c>
      <c r="O168" t="s">
        <v>239</v>
      </c>
      <c r="P168" t="s">
        <v>239</v>
      </c>
      <c r="Q168">
        <v>1</v>
      </c>
      <c r="X168">
        <v>3.57</v>
      </c>
      <c r="Y168">
        <v>1</v>
      </c>
      <c r="Z168">
        <v>0</v>
      </c>
      <c r="AA168">
        <v>0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3.57</v>
      </c>
      <c r="AH168">
        <v>3</v>
      </c>
      <c r="AI168">
        <v>-1</v>
      </c>
      <c r="AJ168" t="s">
        <v>3</v>
      </c>
      <c r="AK168">
        <v>4</v>
      </c>
      <c r="AL168">
        <v>-3.57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1</v>
      </c>
    </row>
    <row r="169" spans="1:44" x14ac:dyDescent="0.2">
      <c r="A169">
        <f>ROW(Source!A40)</f>
        <v>40</v>
      </c>
      <c r="B169">
        <v>34709716</v>
      </c>
      <c r="C169">
        <v>34709712</v>
      </c>
      <c r="D169">
        <v>32163577</v>
      </c>
      <c r="E169">
        <v>1</v>
      </c>
      <c r="F169">
        <v>1</v>
      </c>
      <c r="G169">
        <v>1</v>
      </c>
      <c r="H169">
        <v>1</v>
      </c>
      <c r="I169" t="s">
        <v>219</v>
      </c>
      <c r="J169" t="s">
        <v>3</v>
      </c>
      <c r="K169" t="s">
        <v>220</v>
      </c>
      <c r="L169">
        <v>1191</v>
      </c>
      <c r="N169">
        <v>1013</v>
      </c>
      <c r="O169" t="s">
        <v>198</v>
      </c>
      <c r="P169" t="s">
        <v>198</v>
      </c>
      <c r="Q169">
        <v>1</v>
      </c>
      <c r="X169">
        <v>4.32</v>
      </c>
      <c r="Y169">
        <v>0</v>
      </c>
      <c r="Z169">
        <v>0</v>
      </c>
      <c r="AA169">
        <v>0</v>
      </c>
      <c r="AB169">
        <v>9.6199999999999992</v>
      </c>
      <c r="AC169">
        <v>0</v>
      </c>
      <c r="AD169">
        <v>1</v>
      </c>
      <c r="AE169">
        <v>1</v>
      </c>
      <c r="AF169" t="s">
        <v>3</v>
      </c>
      <c r="AG169">
        <v>4.32</v>
      </c>
      <c r="AH169">
        <v>2</v>
      </c>
      <c r="AI169">
        <v>34709713</v>
      </c>
      <c r="AJ169">
        <v>85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ROW(Source!A40)</f>
        <v>40</v>
      </c>
      <c r="B170">
        <v>34709717</v>
      </c>
      <c r="C170">
        <v>34709712</v>
      </c>
      <c r="D170">
        <v>32163326</v>
      </c>
      <c r="E170">
        <v>1</v>
      </c>
      <c r="F170">
        <v>1</v>
      </c>
      <c r="G170">
        <v>1</v>
      </c>
      <c r="H170">
        <v>1</v>
      </c>
      <c r="I170" t="s">
        <v>221</v>
      </c>
      <c r="J170" t="s">
        <v>3</v>
      </c>
      <c r="K170" t="s">
        <v>222</v>
      </c>
      <c r="L170">
        <v>1191</v>
      </c>
      <c r="N170">
        <v>1013</v>
      </c>
      <c r="O170" t="s">
        <v>198</v>
      </c>
      <c r="P170" t="s">
        <v>198</v>
      </c>
      <c r="Q170">
        <v>1</v>
      </c>
      <c r="X170">
        <v>4.32</v>
      </c>
      <c r="Y170">
        <v>0</v>
      </c>
      <c r="Z170">
        <v>0</v>
      </c>
      <c r="AA170">
        <v>0</v>
      </c>
      <c r="AB170">
        <v>9.17</v>
      </c>
      <c r="AC170">
        <v>0</v>
      </c>
      <c r="AD170">
        <v>1</v>
      </c>
      <c r="AE170">
        <v>1</v>
      </c>
      <c r="AF170" t="s">
        <v>3</v>
      </c>
      <c r="AG170">
        <v>4.32</v>
      </c>
      <c r="AH170">
        <v>2</v>
      </c>
      <c r="AI170">
        <v>34709714</v>
      </c>
      <c r="AJ170">
        <v>86</v>
      </c>
      <c r="AK170">
        <v>0</v>
      </c>
      <c r="AL170">
        <v>0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0</v>
      </c>
    </row>
    <row r="171" spans="1:44" x14ac:dyDescent="0.2">
      <c r="A171">
        <f>ROW(Source!A40)</f>
        <v>40</v>
      </c>
      <c r="B171">
        <v>34709718</v>
      </c>
      <c r="C171">
        <v>34709712</v>
      </c>
      <c r="D171">
        <v>32163380</v>
      </c>
      <c r="E171">
        <v>1</v>
      </c>
      <c r="F171">
        <v>1</v>
      </c>
      <c r="G171">
        <v>1</v>
      </c>
      <c r="H171">
        <v>1</v>
      </c>
      <c r="I171" t="s">
        <v>223</v>
      </c>
      <c r="J171" t="s">
        <v>3</v>
      </c>
      <c r="K171" t="s">
        <v>224</v>
      </c>
      <c r="L171">
        <v>1191</v>
      </c>
      <c r="N171">
        <v>1013</v>
      </c>
      <c r="O171" t="s">
        <v>198</v>
      </c>
      <c r="P171" t="s">
        <v>198</v>
      </c>
      <c r="Q171">
        <v>1</v>
      </c>
      <c r="X171">
        <v>12.96</v>
      </c>
      <c r="Y171">
        <v>0</v>
      </c>
      <c r="Z171">
        <v>0</v>
      </c>
      <c r="AA171">
        <v>0</v>
      </c>
      <c r="AB171">
        <v>14.09</v>
      </c>
      <c r="AC171">
        <v>0</v>
      </c>
      <c r="AD171">
        <v>1</v>
      </c>
      <c r="AE171">
        <v>1</v>
      </c>
      <c r="AF171" t="s">
        <v>3</v>
      </c>
      <c r="AG171">
        <v>12.96</v>
      </c>
      <c r="AH171">
        <v>2</v>
      </c>
      <c r="AI171">
        <v>34709715</v>
      </c>
      <c r="AJ171">
        <v>87</v>
      </c>
      <c r="AK171">
        <v>0</v>
      </c>
      <c r="AL171">
        <v>0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0</v>
      </c>
    </row>
    <row r="172" spans="1:44" x14ac:dyDescent="0.2">
      <c r="A172">
        <f>ROW(Source!A41)</f>
        <v>41</v>
      </c>
      <c r="B172">
        <v>34709716</v>
      </c>
      <c r="C172">
        <v>34709712</v>
      </c>
      <c r="D172">
        <v>32163577</v>
      </c>
      <c r="E172">
        <v>1</v>
      </c>
      <c r="F172">
        <v>1</v>
      </c>
      <c r="G172">
        <v>1</v>
      </c>
      <c r="H172">
        <v>1</v>
      </c>
      <c r="I172" t="s">
        <v>219</v>
      </c>
      <c r="J172" t="s">
        <v>3</v>
      </c>
      <c r="K172" t="s">
        <v>220</v>
      </c>
      <c r="L172">
        <v>1191</v>
      </c>
      <c r="N172">
        <v>1013</v>
      </c>
      <c r="O172" t="s">
        <v>198</v>
      </c>
      <c r="P172" t="s">
        <v>198</v>
      </c>
      <c r="Q172">
        <v>1</v>
      </c>
      <c r="X172">
        <v>4.32</v>
      </c>
      <c r="Y172">
        <v>0</v>
      </c>
      <c r="Z172">
        <v>0</v>
      </c>
      <c r="AA172">
        <v>0</v>
      </c>
      <c r="AB172">
        <v>9.6199999999999992</v>
      </c>
      <c r="AC172">
        <v>0</v>
      </c>
      <c r="AD172">
        <v>1</v>
      </c>
      <c r="AE172">
        <v>1</v>
      </c>
      <c r="AF172" t="s">
        <v>3</v>
      </c>
      <c r="AG172">
        <v>4.32</v>
      </c>
      <c r="AH172">
        <v>2</v>
      </c>
      <c r="AI172">
        <v>34709713</v>
      </c>
      <c r="AJ172">
        <v>88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0</v>
      </c>
    </row>
    <row r="173" spans="1:44" x14ac:dyDescent="0.2">
      <c r="A173">
        <f>ROW(Source!A41)</f>
        <v>41</v>
      </c>
      <c r="B173">
        <v>34709717</v>
      </c>
      <c r="C173">
        <v>34709712</v>
      </c>
      <c r="D173">
        <v>32163326</v>
      </c>
      <c r="E173">
        <v>1</v>
      </c>
      <c r="F173">
        <v>1</v>
      </c>
      <c r="G173">
        <v>1</v>
      </c>
      <c r="H173">
        <v>1</v>
      </c>
      <c r="I173" t="s">
        <v>221</v>
      </c>
      <c r="J173" t="s">
        <v>3</v>
      </c>
      <c r="K173" t="s">
        <v>222</v>
      </c>
      <c r="L173">
        <v>1191</v>
      </c>
      <c r="N173">
        <v>1013</v>
      </c>
      <c r="O173" t="s">
        <v>198</v>
      </c>
      <c r="P173" t="s">
        <v>198</v>
      </c>
      <c r="Q173">
        <v>1</v>
      </c>
      <c r="X173">
        <v>4.32</v>
      </c>
      <c r="Y173">
        <v>0</v>
      </c>
      <c r="Z173">
        <v>0</v>
      </c>
      <c r="AA173">
        <v>0</v>
      </c>
      <c r="AB173">
        <v>9.17</v>
      </c>
      <c r="AC173">
        <v>0</v>
      </c>
      <c r="AD173">
        <v>1</v>
      </c>
      <c r="AE173">
        <v>1</v>
      </c>
      <c r="AF173" t="s">
        <v>3</v>
      </c>
      <c r="AG173">
        <v>4.32</v>
      </c>
      <c r="AH173">
        <v>2</v>
      </c>
      <c r="AI173">
        <v>34709714</v>
      </c>
      <c r="AJ173">
        <v>89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ROW(Source!A41)</f>
        <v>41</v>
      </c>
      <c r="B174">
        <v>34709718</v>
      </c>
      <c r="C174">
        <v>34709712</v>
      </c>
      <c r="D174">
        <v>32163380</v>
      </c>
      <c r="E174">
        <v>1</v>
      </c>
      <c r="F174">
        <v>1</v>
      </c>
      <c r="G174">
        <v>1</v>
      </c>
      <c r="H174">
        <v>1</v>
      </c>
      <c r="I174" t="s">
        <v>223</v>
      </c>
      <c r="J174" t="s">
        <v>3</v>
      </c>
      <c r="K174" t="s">
        <v>224</v>
      </c>
      <c r="L174">
        <v>1191</v>
      </c>
      <c r="N174">
        <v>1013</v>
      </c>
      <c r="O174" t="s">
        <v>198</v>
      </c>
      <c r="P174" t="s">
        <v>198</v>
      </c>
      <c r="Q174">
        <v>1</v>
      </c>
      <c r="X174">
        <v>12.96</v>
      </c>
      <c r="Y174">
        <v>0</v>
      </c>
      <c r="Z174">
        <v>0</v>
      </c>
      <c r="AA174">
        <v>0</v>
      </c>
      <c r="AB174">
        <v>14.09</v>
      </c>
      <c r="AC174">
        <v>0</v>
      </c>
      <c r="AD174">
        <v>1</v>
      </c>
      <c r="AE174">
        <v>1</v>
      </c>
      <c r="AF174" t="s">
        <v>3</v>
      </c>
      <c r="AG174">
        <v>12.96</v>
      </c>
      <c r="AH174">
        <v>2</v>
      </c>
      <c r="AI174">
        <v>34709715</v>
      </c>
      <c r="AJ174">
        <v>90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ROW(Source!A42)</f>
        <v>42</v>
      </c>
      <c r="B175">
        <v>34709723</v>
      </c>
      <c r="C175">
        <v>34709719</v>
      </c>
      <c r="D175">
        <v>32163577</v>
      </c>
      <c r="E175">
        <v>1</v>
      </c>
      <c r="F175">
        <v>1</v>
      </c>
      <c r="G175">
        <v>1</v>
      </c>
      <c r="H175">
        <v>1</v>
      </c>
      <c r="I175" t="s">
        <v>219</v>
      </c>
      <c r="J175" t="s">
        <v>3</v>
      </c>
      <c r="K175" t="s">
        <v>220</v>
      </c>
      <c r="L175">
        <v>1191</v>
      </c>
      <c r="N175">
        <v>1013</v>
      </c>
      <c r="O175" t="s">
        <v>198</v>
      </c>
      <c r="P175" t="s">
        <v>198</v>
      </c>
      <c r="Q175">
        <v>1</v>
      </c>
      <c r="X175">
        <v>1.08</v>
      </c>
      <c r="Y175">
        <v>0</v>
      </c>
      <c r="Z175">
        <v>0</v>
      </c>
      <c r="AA175">
        <v>0</v>
      </c>
      <c r="AB175">
        <v>9.6199999999999992</v>
      </c>
      <c r="AC175">
        <v>0</v>
      </c>
      <c r="AD175">
        <v>1</v>
      </c>
      <c r="AE175">
        <v>1</v>
      </c>
      <c r="AF175" t="s">
        <v>3</v>
      </c>
      <c r="AG175">
        <v>1.08</v>
      </c>
      <c r="AH175">
        <v>2</v>
      </c>
      <c r="AI175">
        <v>34709720</v>
      </c>
      <c r="AJ175">
        <v>91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ROW(Source!A42)</f>
        <v>42</v>
      </c>
      <c r="B176">
        <v>34709724</v>
      </c>
      <c r="C176">
        <v>34709719</v>
      </c>
      <c r="D176">
        <v>32163326</v>
      </c>
      <c r="E176">
        <v>1</v>
      </c>
      <c r="F176">
        <v>1</v>
      </c>
      <c r="G176">
        <v>1</v>
      </c>
      <c r="H176">
        <v>1</v>
      </c>
      <c r="I176" t="s">
        <v>221</v>
      </c>
      <c r="J176" t="s">
        <v>3</v>
      </c>
      <c r="K176" t="s">
        <v>222</v>
      </c>
      <c r="L176">
        <v>1191</v>
      </c>
      <c r="N176">
        <v>1013</v>
      </c>
      <c r="O176" t="s">
        <v>198</v>
      </c>
      <c r="P176" t="s">
        <v>198</v>
      </c>
      <c r="Q176">
        <v>1</v>
      </c>
      <c r="X176">
        <v>1.08</v>
      </c>
      <c r="Y176">
        <v>0</v>
      </c>
      <c r="Z176">
        <v>0</v>
      </c>
      <c r="AA176">
        <v>0</v>
      </c>
      <c r="AB176">
        <v>9.17</v>
      </c>
      <c r="AC176">
        <v>0</v>
      </c>
      <c r="AD176">
        <v>1</v>
      </c>
      <c r="AE176">
        <v>1</v>
      </c>
      <c r="AF176" t="s">
        <v>3</v>
      </c>
      <c r="AG176">
        <v>1.08</v>
      </c>
      <c r="AH176">
        <v>2</v>
      </c>
      <c r="AI176">
        <v>34709721</v>
      </c>
      <c r="AJ176">
        <v>92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ROW(Source!A42)</f>
        <v>42</v>
      </c>
      <c r="B177">
        <v>34709725</v>
      </c>
      <c r="C177">
        <v>34709719</v>
      </c>
      <c r="D177">
        <v>32163380</v>
      </c>
      <c r="E177">
        <v>1</v>
      </c>
      <c r="F177">
        <v>1</v>
      </c>
      <c r="G177">
        <v>1</v>
      </c>
      <c r="H177">
        <v>1</v>
      </c>
      <c r="I177" t="s">
        <v>223</v>
      </c>
      <c r="J177" t="s">
        <v>3</v>
      </c>
      <c r="K177" t="s">
        <v>224</v>
      </c>
      <c r="L177">
        <v>1191</v>
      </c>
      <c r="N177">
        <v>1013</v>
      </c>
      <c r="O177" t="s">
        <v>198</v>
      </c>
      <c r="P177" t="s">
        <v>198</v>
      </c>
      <c r="Q177">
        <v>1</v>
      </c>
      <c r="X177">
        <v>3.24</v>
      </c>
      <c r="Y177">
        <v>0</v>
      </c>
      <c r="Z177">
        <v>0</v>
      </c>
      <c r="AA177">
        <v>0</v>
      </c>
      <c r="AB177">
        <v>14.09</v>
      </c>
      <c r="AC177">
        <v>0</v>
      </c>
      <c r="AD177">
        <v>1</v>
      </c>
      <c r="AE177">
        <v>1</v>
      </c>
      <c r="AF177" t="s">
        <v>3</v>
      </c>
      <c r="AG177">
        <v>3.24</v>
      </c>
      <c r="AH177">
        <v>2</v>
      </c>
      <c r="AI177">
        <v>34709722</v>
      </c>
      <c r="AJ177">
        <v>93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ROW(Source!A43)</f>
        <v>43</v>
      </c>
      <c r="B178">
        <v>34709723</v>
      </c>
      <c r="C178">
        <v>34709719</v>
      </c>
      <c r="D178">
        <v>32163577</v>
      </c>
      <c r="E178">
        <v>1</v>
      </c>
      <c r="F178">
        <v>1</v>
      </c>
      <c r="G178">
        <v>1</v>
      </c>
      <c r="H178">
        <v>1</v>
      </c>
      <c r="I178" t="s">
        <v>219</v>
      </c>
      <c r="J178" t="s">
        <v>3</v>
      </c>
      <c r="K178" t="s">
        <v>220</v>
      </c>
      <c r="L178">
        <v>1191</v>
      </c>
      <c r="N178">
        <v>1013</v>
      </c>
      <c r="O178" t="s">
        <v>198</v>
      </c>
      <c r="P178" t="s">
        <v>198</v>
      </c>
      <c r="Q178">
        <v>1</v>
      </c>
      <c r="X178">
        <v>1.08</v>
      </c>
      <c r="Y178">
        <v>0</v>
      </c>
      <c r="Z178">
        <v>0</v>
      </c>
      <c r="AA178">
        <v>0</v>
      </c>
      <c r="AB178">
        <v>9.6199999999999992</v>
      </c>
      <c r="AC178">
        <v>0</v>
      </c>
      <c r="AD178">
        <v>1</v>
      </c>
      <c r="AE178">
        <v>1</v>
      </c>
      <c r="AF178" t="s">
        <v>3</v>
      </c>
      <c r="AG178">
        <v>1.08</v>
      </c>
      <c r="AH178">
        <v>2</v>
      </c>
      <c r="AI178">
        <v>34709720</v>
      </c>
      <c r="AJ178">
        <v>94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0</v>
      </c>
    </row>
    <row r="179" spans="1:44" x14ac:dyDescent="0.2">
      <c r="A179">
        <f>ROW(Source!A43)</f>
        <v>43</v>
      </c>
      <c r="B179">
        <v>34709724</v>
      </c>
      <c r="C179">
        <v>34709719</v>
      </c>
      <c r="D179">
        <v>32163326</v>
      </c>
      <c r="E179">
        <v>1</v>
      </c>
      <c r="F179">
        <v>1</v>
      </c>
      <c r="G179">
        <v>1</v>
      </c>
      <c r="H179">
        <v>1</v>
      </c>
      <c r="I179" t="s">
        <v>221</v>
      </c>
      <c r="J179" t="s">
        <v>3</v>
      </c>
      <c r="K179" t="s">
        <v>222</v>
      </c>
      <c r="L179">
        <v>1191</v>
      </c>
      <c r="N179">
        <v>1013</v>
      </c>
      <c r="O179" t="s">
        <v>198</v>
      </c>
      <c r="P179" t="s">
        <v>198</v>
      </c>
      <c r="Q179">
        <v>1</v>
      </c>
      <c r="X179">
        <v>1.08</v>
      </c>
      <c r="Y179">
        <v>0</v>
      </c>
      <c r="Z179">
        <v>0</v>
      </c>
      <c r="AA179">
        <v>0</v>
      </c>
      <c r="AB179">
        <v>9.17</v>
      </c>
      <c r="AC179">
        <v>0</v>
      </c>
      <c r="AD179">
        <v>1</v>
      </c>
      <c r="AE179">
        <v>1</v>
      </c>
      <c r="AF179" t="s">
        <v>3</v>
      </c>
      <c r="AG179">
        <v>1.08</v>
      </c>
      <c r="AH179">
        <v>2</v>
      </c>
      <c r="AI179">
        <v>34709721</v>
      </c>
      <c r="AJ179">
        <v>95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0</v>
      </c>
    </row>
    <row r="180" spans="1:44" x14ac:dyDescent="0.2">
      <c r="A180">
        <f>ROW(Source!A43)</f>
        <v>43</v>
      </c>
      <c r="B180">
        <v>34709725</v>
      </c>
      <c r="C180">
        <v>34709719</v>
      </c>
      <c r="D180">
        <v>32163380</v>
      </c>
      <c r="E180">
        <v>1</v>
      </c>
      <c r="F180">
        <v>1</v>
      </c>
      <c r="G180">
        <v>1</v>
      </c>
      <c r="H180">
        <v>1</v>
      </c>
      <c r="I180" t="s">
        <v>223</v>
      </c>
      <c r="J180" t="s">
        <v>3</v>
      </c>
      <c r="K180" t="s">
        <v>224</v>
      </c>
      <c r="L180">
        <v>1191</v>
      </c>
      <c r="N180">
        <v>1013</v>
      </c>
      <c r="O180" t="s">
        <v>198</v>
      </c>
      <c r="P180" t="s">
        <v>198</v>
      </c>
      <c r="Q180">
        <v>1</v>
      </c>
      <c r="X180">
        <v>3.24</v>
      </c>
      <c r="Y180">
        <v>0</v>
      </c>
      <c r="Z180">
        <v>0</v>
      </c>
      <c r="AA180">
        <v>0</v>
      </c>
      <c r="AB180">
        <v>14.09</v>
      </c>
      <c r="AC180">
        <v>0</v>
      </c>
      <c r="AD180">
        <v>1</v>
      </c>
      <c r="AE180">
        <v>1</v>
      </c>
      <c r="AF180" t="s">
        <v>3</v>
      </c>
      <c r="AG180">
        <v>3.24</v>
      </c>
      <c r="AH180">
        <v>2</v>
      </c>
      <c r="AI180">
        <v>34709722</v>
      </c>
      <c r="AJ180">
        <v>96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0</v>
      </c>
    </row>
    <row r="181" spans="1:44" x14ac:dyDescent="0.2">
      <c r="A181">
        <f>ROW(Source!A44)</f>
        <v>44</v>
      </c>
      <c r="B181">
        <v>34709729</v>
      </c>
      <c r="C181">
        <v>34709726</v>
      </c>
      <c r="D181">
        <v>32163577</v>
      </c>
      <c r="E181">
        <v>1</v>
      </c>
      <c r="F181">
        <v>1</v>
      </c>
      <c r="G181">
        <v>1</v>
      </c>
      <c r="H181">
        <v>1</v>
      </c>
      <c r="I181" t="s">
        <v>219</v>
      </c>
      <c r="J181" t="s">
        <v>3</v>
      </c>
      <c r="K181" t="s">
        <v>220</v>
      </c>
      <c r="L181">
        <v>1191</v>
      </c>
      <c r="N181">
        <v>1013</v>
      </c>
      <c r="O181" t="s">
        <v>198</v>
      </c>
      <c r="P181" t="s">
        <v>198</v>
      </c>
      <c r="Q181">
        <v>1</v>
      </c>
      <c r="X181">
        <v>2.92</v>
      </c>
      <c r="Y181">
        <v>0</v>
      </c>
      <c r="Z181">
        <v>0</v>
      </c>
      <c r="AA181">
        <v>0</v>
      </c>
      <c r="AB181">
        <v>9.6199999999999992</v>
      </c>
      <c r="AC181">
        <v>0</v>
      </c>
      <c r="AD181">
        <v>1</v>
      </c>
      <c r="AE181">
        <v>1</v>
      </c>
      <c r="AF181" t="s">
        <v>3</v>
      </c>
      <c r="AG181">
        <v>2.92</v>
      </c>
      <c r="AH181">
        <v>2</v>
      </c>
      <c r="AI181">
        <v>34709727</v>
      </c>
      <c r="AJ181">
        <v>97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ROW(Source!A44)</f>
        <v>44</v>
      </c>
      <c r="B182">
        <v>34709730</v>
      </c>
      <c r="C182">
        <v>34709726</v>
      </c>
      <c r="D182">
        <v>32163330</v>
      </c>
      <c r="E182">
        <v>1</v>
      </c>
      <c r="F182">
        <v>1</v>
      </c>
      <c r="G182">
        <v>1</v>
      </c>
      <c r="H182">
        <v>1</v>
      </c>
      <c r="I182" t="s">
        <v>225</v>
      </c>
      <c r="J182" t="s">
        <v>3</v>
      </c>
      <c r="K182" t="s">
        <v>226</v>
      </c>
      <c r="L182">
        <v>1191</v>
      </c>
      <c r="N182">
        <v>1013</v>
      </c>
      <c r="O182" t="s">
        <v>198</v>
      </c>
      <c r="P182" t="s">
        <v>198</v>
      </c>
      <c r="Q182">
        <v>1</v>
      </c>
      <c r="X182">
        <v>4.37</v>
      </c>
      <c r="Y182">
        <v>0</v>
      </c>
      <c r="Z182">
        <v>0</v>
      </c>
      <c r="AA182">
        <v>0</v>
      </c>
      <c r="AB182">
        <v>12.69</v>
      </c>
      <c r="AC182">
        <v>0</v>
      </c>
      <c r="AD182">
        <v>1</v>
      </c>
      <c r="AE182">
        <v>1</v>
      </c>
      <c r="AF182" t="s">
        <v>3</v>
      </c>
      <c r="AG182">
        <v>4.37</v>
      </c>
      <c r="AH182">
        <v>2</v>
      </c>
      <c r="AI182">
        <v>34709728</v>
      </c>
      <c r="AJ182">
        <v>98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ROW(Source!A45)</f>
        <v>45</v>
      </c>
      <c r="B183">
        <v>34709729</v>
      </c>
      <c r="C183">
        <v>34709726</v>
      </c>
      <c r="D183">
        <v>32163577</v>
      </c>
      <c r="E183">
        <v>1</v>
      </c>
      <c r="F183">
        <v>1</v>
      </c>
      <c r="G183">
        <v>1</v>
      </c>
      <c r="H183">
        <v>1</v>
      </c>
      <c r="I183" t="s">
        <v>219</v>
      </c>
      <c r="J183" t="s">
        <v>3</v>
      </c>
      <c r="K183" t="s">
        <v>220</v>
      </c>
      <c r="L183">
        <v>1191</v>
      </c>
      <c r="N183">
        <v>1013</v>
      </c>
      <c r="O183" t="s">
        <v>198</v>
      </c>
      <c r="P183" t="s">
        <v>198</v>
      </c>
      <c r="Q183">
        <v>1</v>
      </c>
      <c r="X183">
        <v>2.92</v>
      </c>
      <c r="Y183">
        <v>0</v>
      </c>
      <c r="Z183">
        <v>0</v>
      </c>
      <c r="AA183">
        <v>0</v>
      </c>
      <c r="AB183">
        <v>9.6199999999999992</v>
      </c>
      <c r="AC183">
        <v>0</v>
      </c>
      <c r="AD183">
        <v>1</v>
      </c>
      <c r="AE183">
        <v>1</v>
      </c>
      <c r="AF183" t="s">
        <v>3</v>
      </c>
      <c r="AG183">
        <v>2.92</v>
      </c>
      <c r="AH183">
        <v>2</v>
      </c>
      <c r="AI183">
        <v>34709727</v>
      </c>
      <c r="AJ183">
        <v>99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ROW(Source!A45)</f>
        <v>45</v>
      </c>
      <c r="B184">
        <v>34709730</v>
      </c>
      <c r="C184">
        <v>34709726</v>
      </c>
      <c r="D184">
        <v>32163330</v>
      </c>
      <c r="E184">
        <v>1</v>
      </c>
      <c r="F184">
        <v>1</v>
      </c>
      <c r="G184">
        <v>1</v>
      </c>
      <c r="H184">
        <v>1</v>
      </c>
      <c r="I184" t="s">
        <v>225</v>
      </c>
      <c r="J184" t="s">
        <v>3</v>
      </c>
      <c r="K184" t="s">
        <v>226</v>
      </c>
      <c r="L184">
        <v>1191</v>
      </c>
      <c r="N184">
        <v>1013</v>
      </c>
      <c r="O184" t="s">
        <v>198</v>
      </c>
      <c r="P184" t="s">
        <v>198</v>
      </c>
      <c r="Q184">
        <v>1</v>
      </c>
      <c r="X184">
        <v>4.37</v>
      </c>
      <c r="Y184">
        <v>0</v>
      </c>
      <c r="Z184">
        <v>0</v>
      </c>
      <c r="AA184">
        <v>0</v>
      </c>
      <c r="AB184">
        <v>12.69</v>
      </c>
      <c r="AC184">
        <v>0</v>
      </c>
      <c r="AD184">
        <v>1</v>
      </c>
      <c r="AE184">
        <v>1</v>
      </c>
      <c r="AF184" t="s">
        <v>3</v>
      </c>
      <c r="AG184">
        <v>4.37</v>
      </c>
      <c r="AH184">
        <v>2</v>
      </c>
      <c r="AI184">
        <v>34709728</v>
      </c>
      <c r="AJ184">
        <v>100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2.КС3</vt:lpstr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'2.КС3'!Заголовки_для_печати</vt:lpstr>
      <vt:lpstr>'1.Смета.или.Акт'!Область_печати</vt:lpstr>
      <vt:lpstr>'2.КС3'!Область_печати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2019-04-02T08:25:41Z</dcterms:created>
  <dcterms:modified xsi:type="dcterms:W3CDTF">2019-05-17T11:31:09Z</dcterms:modified>
</cp:coreProperties>
</file>