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1"/>
  </bookViews>
  <sheets>
    <sheet name="2015-2019" sheetId="1" state="visible" r:id="rId2"/>
    <sheet name="Лист1" sheetId="2" state="visible" r:id="rId3"/>
  </sheets>
  <calcPr iterateCount="100" refMode="A1" iterate="false" iterateDelta="0.001"/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C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кл-0,4+сип3
</t>
        </r>
      </text>
    </comment>
    <comment ref="C2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+тр-ры от "взамен ликвидируемых" (деньги по тр-рам)</t>
        </r>
      </text>
    </comment>
    <comment ref="C2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кл-6/10
</t>
        </r>
      </text>
    </comment>
    <comment ref="D1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на 1 тыс.час - 2,7 МВА</t>
        </r>
      </text>
    </comment>
    <comment ref="D2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на 1 шт. 13,4тыс.руб</t>
        </r>
      </text>
    </comment>
    <comment ref="F1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индексация зарплаты
</t>
        </r>
      </text>
    </comment>
    <comment ref="F1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индексация зарплаты</t>
        </r>
      </text>
    </comment>
    <comment ref="F2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на 1 тр-р 4,1тыс руб
</t>
        </r>
      </text>
    </comment>
    <comment ref="G1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год.снижение на 1 км -4,13 тыс.кВт</t>
        </r>
      </text>
    </comment>
    <comment ref="G1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на 1 МВА -1,475 кВт</t>
        </r>
      </text>
    </comment>
    <comment ref="G2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на 1 тр-р 0,5тыс.кв</t>
        </r>
      </text>
    </comment>
    <comment ref="G2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PTO11:
</t>
        </r>
        <r>
          <rPr>
            <sz val="9"/>
            <color rgb="FF000000"/>
            <rFont val="Tahoma"/>
            <family val="2"/>
            <charset val="1"/>
          </rPr>
          <t xml:space="preserve">на 1тр-р 0,37тыс кВт
</t>
        </r>
      </text>
    </comment>
  </commentList>
</comments>
</file>

<file path=xl/sharedStrings.xml><?xml version="1.0" encoding="utf-8"?>
<sst xmlns="http://schemas.openxmlformats.org/spreadsheetml/2006/main" count="257" uniqueCount="153">
  <si>
    <t>П Р О Г Р А М М А
энергосбережения и повышения энергетической эффективности  ОАО «Орёлоблэнерго" на 2015-2019гг
</t>
  </si>
  <si>
    <t> Мероприятия</t>
  </si>
  <si>
    <t>по энергосбережению и повышению энергетической эффективности</t>
  </si>
  <si>
    <t>в электрических сетях ОАО «Орелоблэнерго»</t>
  </si>
  <si>
    <t>№ мероприятия</t>
  </si>
  <si>
    <t>Идентификатор мероприятия</t>
  </si>
  <si>
    <t>Наименование мероприятия</t>
  </si>
  <si>
    <t>Объемы мероприятий</t>
  </si>
  <si>
    <t>Объём финансирования, тыс. руб.</t>
  </si>
  <si>
    <t>Годовое снижение расхода эл.энергии от внедрения мероприятий (тыс. кВт*час)</t>
  </si>
  <si>
    <t>Экономия от выполнения мероприятий, (тыс.руб.)</t>
  </si>
  <si>
    <t>Объемы мероприятий на</t>
  </si>
  <si>
    <t>Источник финансирования</t>
  </si>
  <si>
    <t>2015 год</t>
  </si>
  <si>
    <t>2016 год</t>
  </si>
  <si>
    <t>2017 год</t>
  </si>
  <si>
    <t>2018 год</t>
  </si>
  <si>
    <t>2019 год</t>
  </si>
  <si>
    <t>I Организационные мероприятия </t>
  </si>
  <si>
    <t>Проведение рейдов по выявлению неучтенной электроэнергии, рейдов</t>
  </si>
  <si>
    <t> -</t>
  </si>
  <si>
    <t>Собст. средства</t>
  </si>
  <si>
    <t>Организация равномерного снятия показаний эл.счетч. в строго уст. сроки по гр.потр., мероприятий</t>
  </si>
  <si>
    <t>II Технические мероприятия</t>
  </si>
  <si>
    <t>Снижение расхода электроэнергии на собственные нужды по результатам энергетических обследований(в т.ч. Подстанций)</t>
  </si>
  <si>
    <t>5 шт.</t>
  </si>
  <si>
    <t>6 шт</t>
  </si>
  <si>
    <t>4 шт</t>
  </si>
  <si>
    <t>5 шт</t>
  </si>
  <si>
    <t>Замена проводов на перегруженных линиях 6-10/0,4 кВ</t>
  </si>
  <si>
    <t>5,5 км</t>
  </si>
  <si>
    <t>6,2 км</t>
  </si>
  <si>
    <t>4,3 км</t>
  </si>
  <si>
    <t>4,1 км</t>
  </si>
  <si>
    <t>3,9 км</t>
  </si>
  <si>
    <t>III Мероприятия по оптимизации режимов электрических сетей и совершенствованию их эксплуатации</t>
  </si>
  <si>
    <t>Поддержание оптимальных точек деления сети 6-10 кВ</t>
  </si>
  <si>
    <t>40 шт.</t>
  </si>
  <si>
    <t>42 шт.</t>
  </si>
  <si>
    <t>38 шт</t>
  </si>
  <si>
    <t>Отключение вторых трансформаторов в режимах малых нагрузок</t>
  </si>
  <si>
    <t>1,4 тыс. час.</t>
  </si>
  <si>
    <r>
      <t xml:space="preserve">3,7 </t>
    </r>
    <r>
      <rPr>
        <sz val="8"/>
        <rFont val="Times New Roman"/>
        <family val="1"/>
        <charset val="204"/>
      </rPr>
      <t xml:space="preserve">МВА</t>
    </r>
  </si>
  <si>
    <t>1,5 тыс час</t>
  </si>
  <si>
    <t>4 МВА</t>
  </si>
  <si>
    <t> 1,4 тыс час</t>
  </si>
  <si>
    <t>3,7 МВА</t>
  </si>
  <si>
    <t> 1,5 тыс. час.</t>
  </si>
  <si>
    <t> 1,4 тыс. час.</t>
  </si>
  <si>
    <t>Отключение трансформаторов на подстанциях с сезонной загрузкой</t>
  </si>
  <si>
    <t>2,8 тыс. час.</t>
  </si>
  <si>
    <r>
      <t xml:space="preserve">1,5</t>
    </r>
    <r>
      <rPr>
        <sz val="8"/>
        <rFont val="Times New Roman"/>
        <family val="1"/>
        <charset val="204"/>
      </rPr>
      <t xml:space="preserve"> МВА</t>
    </r>
  </si>
  <si>
    <t> 2,8 тыс час</t>
  </si>
  <si>
    <t>1,5 МВА</t>
  </si>
  <si>
    <t>2,4 тысчас</t>
  </si>
  <si>
    <r>
      <t xml:space="preserve"> 1,4 </t>
    </r>
    <r>
      <rPr>
        <sz val="8"/>
        <rFont val="Times New Roman"/>
        <family val="1"/>
        <charset val="204"/>
      </rPr>
      <t xml:space="preserve">МВА</t>
    </r>
  </si>
  <si>
    <t> 3,0 тыс. час.</t>
  </si>
  <si>
    <r>
      <t xml:space="preserve"> 2,0 </t>
    </r>
    <r>
      <rPr>
        <sz val="8"/>
        <rFont val="Times New Roman"/>
        <family val="1"/>
        <charset val="204"/>
      </rPr>
      <t xml:space="preserve">МВА</t>
    </r>
  </si>
  <si>
    <t> 2,42 тыс. час.</t>
  </si>
  <si>
    <r>
      <t xml:space="preserve">1,41 </t>
    </r>
    <r>
      <rPr>
        <sz val="8"/>
        <rFont val="Times New Roman"/>
        <family val="1"/>
        <charset val="204"/>
      </rPr>
      <t xml:space="preserve">МВА</t>
    </r>
  </si>
  <si>
    <t>Выравнивание нагрузок по фазам в сетях 0,4кВ</t>
  </si>
  <si>
    <t>118 шт.</t>
  </si>
  <si>
    <t>113 шт.</t>
  </si>
  <si>
    <t>120 шт.</t>
  </si>
  <si>
    <t> 123шт.</t>
  </si>
  <si>
    <t>122 шт.</t>
  </si>
  <si>
    <t>IV Мероприятия по строительству, реконструкции и развитию электрических сетей, вводу в работу энергосберегающего оборудования</t>
  </si>
  <si>
    <t> Реконструкция, техническое перевооружение воздушных линий. (Замена провода А35 и А50 на СИП-2А)</t>
  </si>
  <si>
    <t> </t>
  </si>
  <si>
    <t>38,791 км</t>
  </si>
  <si>
    <t>39,853 км</t>
  </si>
  <si>
    <t>45,05 км</t>
  </si>
  <si>
    <t>45,36 км</t>
  </si>
  <si>
    <t>46,67 км</t>
  </si>
  <si>
    <t>Инвестиции, привлеченные средства</t>
  </si>
  <si>
    <t>Замена ответвлений к вводам на СИП</t>
  </si>
  <si>
    <t>2730 шт.</t>
  </si>
  <si>
    <t>2660шт.</t>
  </si>
  <si>
    <t>  </t>
  </si>
  <si>
    <t>3196 шт.</t>
  </si>
  <si>
    <t>3268 шт.</t>
  </si>
  <si>
    <t>3268шт.</t>
  </si>
  <si>
    <t>Замена изношенных силовых трансформаторов на новые</t>
  </si>
  <si>
    <t>18 шт</t>
  </si>
  <si>
    <r>
      <t xml:space="preserve">5,86</t>
    </r>
    <r>
      <rPr>
        <sz val="8"/>
        <rFont val="Times New Roman"/>
        <family val="1"/>
        <charset val="204"/>
      </rPr>
      <t xml:space="preserve">МВА</t>
    </r>
  </si>
  <si>
    <t>25 шт.</t>
  </si>
  <si>
    <t>7,45 МВА</t>
  </si>
  <si>
    <t>28 шт.</t>
  </si>
  <si>
    <t>9,243 МВА</t>
  </si>
  <si>
    <t>35 шт.</t>
  </si>
  <si>
    <t>10,46 МВА</t>
  </si>
  <si>
    <t>10,63 МВА</t>
  </si>
  <si>
    <t>Замена незагруженных трансформаторов на трансформаторы меньшей мощности</t>
  </si>
  <si>
    <t>10 шт.</t>
  </si>
  <si>
    <r>
      <t xml:space="preserve">4 </t>
    </r>
    <r>
      <rPr>
        <sz val="8"/>
        <rFont val="Times New Roman"/>
        <family val="1"/>
        <charset val="204"/>
      </rPr>
      <t xml:space="preserve">МВА</t>
    </r>
  </si>
  <si>
    <t>9 шт.</t>
  </si>
  <si>
    <t>1,3 МВА</t>
  </si>
  <si>
    <t> 8 шт.</t>
  </si>
  <si>
    <t>1,2 МВА</t>
  </si>
  <si>
    <t>7 шт.</t>
  </si>
  <si>
    <t>1,0 МВА</t>
  </si>
  <si>
    <t>0,7 МВА</t>
  </si>
  <si>
    <t>Замена перегруженных трансформаторов на  трансформаторы большей мощности</t>
  </si>
  <si>
    <t>6 шт.</t>
  </si>
  <si>
    <r>
      <t xml:space="preserve">2,4 </t>
    </r>
    <r>
      <rPr>
        <sz val="8"/>
        <rFont val="Times New Roman"/>
        <family val="1"/>
        <charset val="204"/>
      </rPr>
      <t xml:space="preserve">МВА</t>
    </r>
  </si>
  <si>
    <r>
      <t xml:space="preserve">2,0 </t>
    </r>
    <r>
      <rPr>
        <sz val="8"/>
        <rFont val="Times New Roman"/>
        <family val="1"/>
        <charset val="204"/>
      </rPr>
      <t xml:space="preserve">МВА</t>
    </r>
  </si>
  <si>
    <t>4 шт.</t>
  </si>
  <si>
    <r>
      <t xml:space="preserve"> 1,6 </t>
    </r>
    <r>
      <rPr>
        <sz val="8"/>
        <rFont val="Times New Roman"/>
        <family val="1"/>
        <charset val="204"/>
      </rPr>
      <t xml:space="preserve">МВА</t>
    </r>
  </si>
  <si>
    <t>1,6 МВА</t>
  </si>
  <si>
    <t> 3 шт.</t>
  </si>
  <si>
    <t> 1,2МВА</t>
  </si>
  <si>
    <t>Перевод сетей на более высокое номинальное напряжение (с 6 кВ на 10 кВ)</t>
  </si>
  <si>
    <t>33,662 км</t>
  </si>
  <si>
    <t>10,882 км</t>
  </si>
  <si>
    <t>5,9 км</t>
  </si>
  <si>
    <t>7,903 км</t>
  </si>
  <si>
    <t>8,519 км</t>
  </si>
  <si>
    <t>Разукрупнение распределительных линий 0,4кВ</t>
  </si>
  <si>
    <t>4  шт.</t>
  </si>
  <si>
    <t>V Мероприятия по совершенствованию метрологического обеспечения измерений для расчетного и технического учета электроэнергии</t>
  </si>
  <si>
    <t> Построение автоматизированной информационно-измерительной системы АСКУЭ  в распределительных сетях 6/10 кВ (питающие центры)</t>
  </si>
  <si>
    <t>9 сис-тем</t>
  </si>
  <si>
    <t>10 систем</t>
  </si>
  <si>
    <t> 10 систем</t>
  </si>
  <si>
    <t>Построение  АСКУЭ  в распределительных сетях 0,4 кВ (ТП и объекты энергоснабжения, в т.ч. многоквартирные жилые дома)</t>
  </si>
  <si>
    <t>30 компл</t>
  </si>
  <si>
    <t>-</t>
  </si>
  <si>
    <t>40 компл.</t>
  </si>
  <si>
    <t> компл.</t>
  </si>
  <si>
    <t>Собст. средства, инвестиции, привлеченные средства</t>
  </si>
  <si>
    <t>Итого:</t>
  </si>
  <si>
    <t>П Р О Г Р А М М А
энергосбережения и повышения энергетической эффективности  АО «Орелоблэнерго" на 2018г</t>
  </si>
  <si>
    <t>в электрических сетях АО «Орелоблэнерго»</t>
  </si>
  <si>
    <t>3</t>
  </si>
  <si>
    <t>4</t>
  </si>
  <si>
    <t>5</t>
  </si>
  <si>
    <t>6</t>
  </si>
  <si>
    <t>7</t>
  </si>
  <si>
    <t>8</t>
  </si>
  <si>
    <t>  - внедрение светодиодных источников света</t>
  </si>
  <si>
    <t>290 шт.</t>
  </si>
  <si>
    <t>5,12 км</t>
  </si>
  <si>
    <t>37 шт.</t>
  </si>
  <si>
    <t>1,4 тыс час</t>
  </si>
  <si>
    <t> 2,4 тыс час</t>
  </si>
  <si>
    <t>1,4 МВА</t>
  </si>
  <si>
    <t>81шт.</t>
  </si>
  <si>
    <t>35,48км</t>
  </si>
  <si>
    <t>38 шт.</t>
  </si>
  <si>
    <t>11,31 МВА</t>
  </si>
  <si>
    <t>5,67км</t>
  </si>
  <si>
    <t>4шт</t>
  </si>
  <si>
    <t>40 компл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</si>
</sst>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@"/>
    <numFmt numFmtId="168" formatCode="0.00"/>
  </numFmts>
  <fonts count="3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0"/>
      <name val="Lucida Sans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9"/>
      <name val="Arial"/>
      <family val="2"/>
      <charset val="204"/>
    </font>
    <font>
      <b val="true"/>
      <sz val="14"/>
      <name val="Times New Roman"/>
      <family val="1"/>
      <charset val="1"/>
    </font>
    <font>
      <sz val="14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2"/>
      <name val="Times New Roman"/>
      <family val="1"/>
      <charset val="1"/>
    </font>
    <font>
      <b val="true"/>
      <sz val="8"/>
      <name val="Arial"/>
      <family val="2"/>
      <charset val="1"/>
    </font>
    <font>
      <b val="true"/>
      <sz val="12"/>
      <name val="Times New Roman"/>
      <family val="1"/>
      <charset val="1"/>
    </font>
    <font>
      <sz val="8"/>
      <name val="Times New Roman"/>
      <family val="1"/>
      <charset val="1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8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6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16" fillId="3" borderId="0" applyFont="true" applyBorder="false" applyAlignment="false" applyProtection="false"/>
    <xf numFmtId="164" fontId="17" fillId="0" borderId="0" applyFont="true" applyBorder="false" applyAlignment="false" applyProtection="false"/>
    <xf numFmtId="164" fontId="18" fillId="23" borderId="8" applyFont="true" applyBorder="tru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4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6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6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6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6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0" xfId="61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5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0" xfId="61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7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0" xfId="61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8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6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25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4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17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25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24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5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5" borderId="0" xfId="6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4" borderId="1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24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17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24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4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5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0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1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2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5" fillId="0" borderId="10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61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0" xfId="6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3" xfId="61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5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3" xfId="61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7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8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3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5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5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4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5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6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7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3" xfId="6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5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5" fillId="0" borderId="13" xfId="61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4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Акцент1" xfId="20" builtinId="54" customBuiltin="true"/>
    <cellStyle name="20% - Акцент2" xfId="21" builtinId="54" customBuiltin="true"/>
    <cellStyle name="20% - Акцент3" xfId="22" builtinId="54" customBuiltin="true"/>
    <cellStyle name="20% - Акцент4" xfId="23" builtinId="54" customBuiltin="true"/>
    <cellStyle name="20% - Акцент5" xfId="24" builtinId="54" customBuiltin="true"/>
    <cellStyle name="20% - Акцент6" xfId="25" builtinId="54" customBuiltin="true"/>
    <cellStyle name="40% - Акцент1" xfId="26" builtinId="54" customBuiltin="true"/>
    <cellStyle name="40% - Акцент2" xfId="27" builtinId="54" customBuiltin="true"/>
    <cellStyle name="40% - Акцент3" xfId="28" builtinId="54" customBuiltin="true"/>
    <cellStyle name="40% - Акцент4" xfId="29" builtinId="54" customBuiltin="true"/>
    <cellStyle name="40% - Акцент5" xfId="30" builtinId="54" customBuiltin="true"/>
    <cellStyle name="40% - Акцент6" xfId="31" builtinId="54" customBuiltin="true"/>
    <cellStyle name="60% - Акцент1" xfId="32" builtinId="54" customBuiltin="true"/>
    <cellStyle name="60% - Акцент2" xfId="33" builtinId="54" customBuiltin="true"/>
    <cellStyle name="60% - Акцент3" xfId="34" builtinId="54" customBuiltin="true"/>
    <cellStyle name="60% - Акцент4" xfId="35" builtinId="54" customBuiltin="true"/>
    <cellStyle name="60% - Акцент5" xfId="36" builtinId="54" customBuiltin="true"/>
    <cellStyle name="60% - Акцент6" xfId="37" builtinId="54" customBuiltin="true"/>
    <cellStyle name="Акцент1" xfId="38" builtinId="54" customBuiltin="true"/>
    <cellStyle name="Акцент2" xfId="39" builtinId="54" customBuiltin="true"/>
    <cellStyle name="Акцент3" xfId="40" builtinId="54" customBuiltin="true"/>
    <cellStyle name="Акцент4" xfId="41" builtinId="54" customBuiltin="true"/>
    <cellStyle name="Акцент5" xfId="42" builtinId="54" customBuiltin="true"/>
    <cellStyle name="Акцент6" xfId="43" builtinId="54" customBuiltin="true"/>
    <cellStyle name="Ввод " xfId="44" builtinId="54" customBuiltin="true"/>
    <cellStyle name="Вывод" xfId="45" builtinId="54" customBuiltin="true"/>
    <cellStyle name="Вычисление" xfId="46" builtinId="54" customBuiltin="true"/>
    <cellStyle name="Заголовок 1" xfId="47" builtinId="54" customBuiltin="true"/>
    <cellStyle name="Заголовок 2" xfId="48" builtinId="54" customBuiltin="true"/>
    <cellStyle name="Заголовок 3" xfId="49" builtinId="54" customBuiltin="true"/>
    <cellStyle name="Заголовок 4" xfId="50" builtinId="54" customBuiltin="true"/>
    <cellStyle name="Итог" xfId="51" builtinId="54" customBuiltin="true"/>
    <cellStyle name="Контрольная ячейка" xfId="52" builtinId="54" customBuiltin="true"/>
    <cellStyle name="Название" xfId="53" builtinId="54" customBuiltin="true"/>
    <cellStyle name="Нейтральный" xfId="54" builtinId="54" customBuiltin="true"/>
    <cellStyle name="Плохой" xfId="55" builtinId="54" customBuiltin="true"/>
    <cellStyle name="Пояснение" xfId="56" builtinId="54" customBuiltin="true"/>
    <cellStyle name="Примечание" xfId="57" builtinId="54" customBuiltin="true"/>
    <cellStyle name="Связанная ячейка" xfId="58" builtinId="54" customBuiltin="true"/>
    <cellStyle name="Текст предупреждения" xfId="59" builtinId="54" customBuiltin="true"/>
    <cellStyle name="Хороший" xfId="60" builtinId="54" customBuiltin="true"/>
    <cellStyle name="Excel Built-in Normal" xfId="61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C33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0" activeCellId="0" sqref="K10"/>
    </sheetView>
  </sheetViews>
  <sheetFormatPr defaultRowHeight="12.75"/>
  <cols>
    <col collapsed="false" hidden="false" max="1" min="1" style="1" width="1.85204081632653"/>
    <col collapsed="false" hidden="false" max="2" min="2" style="1" width="5.28061224489796"/>
    <col collapsed="false" hidden="false" max="3" min="3" style="1" width="18.4030612244898"/>
    <col collapsed="false" hidden="false" max="4" min="4" style="2" width="4.41836734693878"/>
    <col collapsed="false" hidden="false" max="5" min="5" style="2" width="5.70408163265306"/>
    <col collapsed="false" hidden="false" max="7" min="6" style="2" width="6.28061224489796"/>
    <col collapsed="false" hidden="false" max="8" min="8" style="2" width="8.70408163265306"/>
    <col collapsed="false" hidden="false" max="9" min="9" style="2" width="4.13775510204082"/>
    <col collapsed="false" hidden="false" max="10" min="10" style="2" width="5.70408163265306"/>
    <col collapsed="false" hidden="false" max="11" min="11" style="2" width="6.41836734693878"/>
    <col collapsed="false" hidden="false" max="12" min="12" style="2" width="6.70408163265306"/>
    <col collapsed="false" hidden="false" max="13" min="13" style="2" width="6.41836734693878"/>
    <col collapsed="false" hidden="false" max="14" min="14" style="2" width="4.41836734693878"/>
    <col collapsed="false" hidden="false" max="15" min="15" style="2" width="4.70918367346939"/>
    <col collapsed="false" hidden="false" max="16" min="16" style="2" width="7.28061224489796"/>
    <col collapsed="false" hidden="false" max="17" min="17" style="2" width="8.41326530612245"/>
    <col collapsed="false" hidden="false" max="18" min="18" style="2" width="8.28061224489796"/>
    <col collapsed="false" hidden="false" max="19" min="19" style="2" width="4.13775510204082"/>
    <col collapsed="false" hidden="false" max="20" min="20" style="2" width="5.28061224489796"/>
    <col collapsed="false" hidden="false" max="21" min="21" style="2" width="6.99489795918367"/>
    <col collapsed="false" hidden="false" max="22" min="22" style="2" width="7.28061224489796"/>
    <col collapsed="false" hidden="false" max="23" min="23" style="2" width="8.28061224489796"/>
    <col collapsed="false" hidden="false" max="24" min="24" style="2" width="4.28571428571429"/>
    <col collapsed="false" hidden="false" max="25" min="25" style="2" width="5.28061224489796"/>
    <col collapsed="false" hidden="false" max="26" min="26" style="2" width="6.8469387755102"/>
    <col collapsed="false" hidden="false" max="27" min="27" style="2" width="7.56122448979592"/>
    <col collapsed="false" hidden="false" max="28" min="28" style="2" width="6.8469387755102"/>
    <col collapsed="false" hidden="false" max="29" min="29" style="1" width="7.41326530612245"/>
    <col collapsed="false" hidden="false" max="257" min="30" style="1" width="11.5561224489796"/>
    <col collapsed="false" hidden="false" max="1025" min="258" style="0" width="11.5561224489796"/>
  </cols>
  <sheetData>
    <row r="1" customFormat="false" ht="53.25" hidden="false" customHeight="true" outlineLevel="0" collapsed="false">
      <c r="V1" s="3" t="s">
        <v>0</v>
      </c>
      <c r="W1" s="3"/>
      <c r="X1" s="3"/>
      <c r="Y1" s="3"/>
      <c r="Z1" s="3"/>
      <c r="AA1" s="3"/>
      <c r="AB1" s="3"/>
      <c r="AC1" s="3"/>
    </row>
    <row r="2" customFormat="false" ht="18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customFormat="false" ht="18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customFormat="false" ht="18.75" hidden="false" customHeight="tru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customFormat="false" ht="18.75" hidden="false" customHeight="true" outlineLevel="0" collapsed="false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5"/>
    </row>
    <row r="6" customFormat="false" ht="138.75" hidden="false" customHeight="true" outlineLevel="0" collapsed="false">
      <c r="A6" s="7" t="s">
        <v>4</v>
      </c>
      <c r="B6" s="7" t="s">
        <v>5</v>
      </c>
      <c r="C6" s="8" t="s">
        <v>6</v>
      </c>
      <c r="D6" s="9" t="s">
        <v>7</v>
      </c>
      <c r="E6" s="9"/>
      <c r="F6" s="9" t="s">
        <v>8</v>
      </c>
      <c r="G6" s="9" t="s">
        <v>9</v>
      </c>
      <c r="H6" s="9" t="s">
        <v>10</v>
      </c>
      <c r="I6" s="9" t="s">
        <v>11</v>
      </c>
      <c r="J6" s="9"/>
      <c r="K6" s="9" t="s">
        <v>8</v>
      </c>
      <c r="L6" s="9" t="s">
        <v>9</v>
      </c>
      <c r="M6" s="9" t="s">
        <v>10</v>
      </c>
      <c r="N6" s="9" t="s">
        <v>7</v>
      </c>
      <c r="O6" s="9"/>
      <c r="P6" s="9" t="s">
        <v>8</v>
      </c>
      <c r="Q6" s="9" t="s">
        <v>9</v>
      </c>
      <c r="R6" s="9" t="s">
        <v>10</v>
      </c>
      <c r="S6" s="9" t="s">
        <v>7</v>
      </c>
      <c r="T6" s="9"/>
      <c r="U6" s="9" t="s">
        <v>8</v>
      </c>
      <c r="V6" s="9" t="s">
        <v>9</v>
      </c>
      <c r="W6" s="9" t="s">
        <v>10</v>
      </c>
      <c r="X6" s="9" t="s">
        <v>7</v>
      </c>
      <c r="Y6" s="9"/>
      <c r="Z6" s="9" t="s">
        <v>8</v>
      </c>
      <c r="AA6" s="9" t="s">
        <v>9</v>
      </c>
      <c r="AB6" s="9" t="s">
        <v>10</v>
      </c>
      <c r="AC6" s="9" t="s">
        <v>12</v>
      </c>
    </row>
    <row r="7" customFormat="false" ht="19.5" hidden="false" customHeight="true" outlineLevel="0" collapsed="false">
      <c r="A7" s="7"/>
      <c r="B7" s="7"/>
      <c r="C7" s="8"/>
      <c r="D7" s="10" t="s">
        <v>13</v>
      </c>
      <c r="E7" s="10"/>
      <c r="F7" s="10"/>
      <c r="G7" s="10"/>
      <c r="H7" s="10"/>
      <c r="I7" s="10" t="s">
        <v>14</v>
      </c>
      <c r="J7" s="10"/>
      <c r="K7" s="10"/>
      <c r="L7" s="10"/>
      <c r="M7" s="10"/>
      <c r="N7" s="10" t="s">
        <v>15</v>
      </c>
      <c r="O7" s="10"/>
      <c r="P7" s="10"/>
      <c r="Q7" s="10"/>
      <c r="R7" s="10"/>
      <c r="S7" s="10" t="s">
        <v>16</v>
      </c>
      <c r="T7" s="10"/>
      <c r="U7" s="10"/>
      <c r="V7" s="10"/>
      <c r="W7" s="10"/>
      <c r="X7" s="10" t="s">
        <v>17</v>
      </c>
      <c r="Y7" s="10"/>
      <c r="Z7" s="10"/>
      <c r="AA7" s="10"/>
      <c r="AB7" s="10"/>
      <c r="AC7" s="11"/>
    </row>
    <row r="8" customFormat="false" ht="12.75" hidden="false" customHeight="true" outlineLevel="0" collapsed="false">
      <c r="A8" s="12" t="n">
        <v>1</v>
      </c>
      <c r="B8" s="12" t="n">
        <v>2</v>
      </c>
      <c r="C8" s="12" t="n">
        <v>3</v>
      </c>
      <c r="D8" s="12" t="n">
        <v>4</v>
      </c>
      <c r="E8" s="12" t="n">
        <v>5</v>
      </c>
      <c r="F8" s="12" t="n">
        <v>6</v>
      </c>
      <c r="G8" s="12" t="n">
        <v>7</v>
      </c>
      <c r="H8" s="12" t="n">
        <v>8</v>
      </c>
      <c r="I8" s="12" t="n">
        <v>9</v>
      </c>
      <c r="J8" s="12" t="n">
        <v>10</v>
      </c>
      <c r="K8" s="12" t="n">
        <v>11</v>
      </c>
      <c r="L8" s="12" t="n">
        <v>12</v>
      </c>
      <c r="M8" s="12" t="n">
        <v>13</v>
      </c>
      <c r="N8" s="12" t="n">
        <v>14</v>
      </c>
      <c r="O8" s="12" t="n">
        <v>15</v>
      </c>
      <c r="P8" s="12" t="n">
        <v>16</v>
      </c>
      <c r="Q8" s="12" t="n">
        <v>17</v>
      </c>
      <c r="R8" s="12" t="n">
        <v>18</v>
      </c>
      <c r="S8" s="12" t="n">
        <v>19</v>
      </c>
      <c r="T8" s="12" t="n">
        <v>20</v>
      </c>
      <c r="U8" s="12" t="n">
        <v>21</v>
      </c>
      <c r="V8" s="12" t="n">
        <v>22</v>
      </c>
      <c r="W8" s="12" t="n">
        <v>23</v>
      </c>
      <c r="X8" s="12" t="n">
        <v>24</v>
      </c>
      <c r="Y8" s="12" t="n">
        <v>25</v>
      </c>
      <c r="Z8" s="12" t="n">
        <v>26</v>
      </c>
      <c r="AA8" s="12" t="n">
        <v>27</v>
      </c>
      <c r="AB8" s="12" t="n">
        <v>28</v>
      </c>
      <c r="AC8" s="12" t="n">
        <v>29</v>
      </c>
    </row>
    <row r="9" customFormat="false" ht="21" hidden="false" customHeight="true" outlineLevel="0" collapsed="false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customFormat="false" ht="63.75" hidden="false" customHeight="true" outlineLevel="0" collapsed="false">
      <c r="A10" s="8" t="n">
        <v>1</v>
      </c>
      <c r="B10" s="8" t="n">
        <v>11.12</v>
      </c>
      <c r="C10" s="8" t="s">
        <v>19</v>
      </c>
      <c r="D10" s="8" t="n">
        <v>200</v>
      </c>
      <c r="E10" s="8" t="s">
        <v>20</v>
      </c>
      <c r="F10" s="8" t="n">
        <v>0</v>
      </c>
      <c r="G10" s="8" t="n">
        <v>160</v>
      </c>
      <c r="H10" s="14" t="n">
        <v>283.2</v>
      </c>
      <c r="I10" s="8" t="n">
        <v>190</v>
      </c>
      <c r="J10" s="8"/>
      <c r="K10" s="8" t="n">
        <v>0</v>
      </c>
      <c r="L10" s="8" t="n">
        <v>152</v>
      </c>
      <c r="M10" s="14" t="n">
        <v>287.3</v>
      </c>
      <c r="N10" s="8" t="n">
        <v>180</v>
      </c>
      <c r="O10" s="8"/>
      <c r="P10" s="8" t="n">
        <v>0</v>
      </c>
      <c r="Q10" s="8" t="n">
        <v>128</v>
      </c>
      <c r="R10" s="14" t="n">
        <v>290.9</v>
      </c>
      <c r="S10" s="8" t="n">
        <v>180</v>
      </c>
      <c r="T10" s="8"/>
      <c r="U10" s="8" t="n">
        <v>0</v>
      </c>
      <c r="V10" s="8" t="n">
        <v>128</v>
      </c>
      <c r="W10" s="14" t="n">
        <v>275.2</v>
      </c>
      <c r="X10" s="8" t="n">
        <v>140</v>
      </c>
      <c r="Y10" s="8"/>
      <c r="Z10" s="8" t="n">
        <v>0</v>
      </c>
      <c r="AA10" s="8" t="n">
        <v>112</v>
      </c>
      <c r="AB10" s="14" t="n">
        <v>256.5</v>
      </c>
      <c r="AC10" s="15" t="s">
        <v>21</v>
      </c>
    </row>
    <row r="11" customFormat="false" ht="64.15" hidden="false" customHeight="true" outlineLevel="0" collapsed="false">
      <c r="A11" s="8" t="n">
        <v>2</v>
      </c>
      <c r="B11" s="8" t="n">
        <v>20</v>
      </c>
      <c r="C11" s="8" t="s">
        <v>22</v>
      </c>
      <c r="D11" s="8" t="n">
        <v>24</v>
      </c>
      <c r="E11" s="8" t="s">
        <v>20</v>
      </c>
      <c r="F11" s="16" t="n">
        <v>0</v>
      </c>
      <c r="G11" s="8" t="n">
        <v>4.7</v>
      </c>
      <c r="H11" s="14" t="n">
        <v>8.3</v>
      </c>
      <c r="I11" s="8" t="n">
        <v>24</v>
      </c>
      <c r="J11" s="8"/>
      <c r="K11" s="8" t="n">
        <v>0</v>
      </c>
      <c r="L11" s="8" t="n">
        <v>4.7</v>
      </c>
      <c r="M11" s="14" t="n">
        <v>44</v>
      </c>
      <c r="N11" s="8" t="n">
        <v>24</v>
      </c>
      <c r="O11" s="8"/>
      <c r="P11" s="8" t="n">
        <v>0</v>
      </c>
      <c r="Q11" s="8" t="n">
        <v>47</v>
      </c>
      <c r="R11" s="14" t="n">
        <v>44</v>
      </c>
      <c r="S11" s="8" t="n">
        <v>24</v>
      </c>
      <c r="T11" s="8"/>
      <c r="U11" s="8" t="n">
        <v>0</v>
      </c>
      <c r="V11" s="8" t="n">
        <v>4.7</v>
      </c>
      <c r="W11" s="14" t="n">
        <v>44</v>
      </c>
      <c r="X11" s="8" t="n">
        <v>24</v>
      </c>
      <c r="Y11" s="8"/>
      <c r="Z11" s="8" t="n">
        <v>0</v>
      </c>
      <c r="AA11" s="8" t="n">
        <v>47</v>
      </c>
      <c r="AB11" s="14" t="n">
        <v>4.4</v>
      </c>
      <c r="AC11" s="15" t="s">
        <v>21</v>
      </c>
    </row>
    <row r="12" customFormat="false" ht="23.85" hidden="false" customHeight="true" outlineLevel="0" collapsed="false">
      <c r="A12" s="13" t="s">
        <v>23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customFormat="false" ht="89.25" hidden="false" customHeight="true" outlineLevel="0" collapsed="false">
      <c r="A13" s="8" t="n">
        <v>1</v>
      </c>
      <c r="B13" s="8" t="n">
        <v>240</v>
      </c>
      <c r="C13" s="8" t="s">
        <v>24</v>
      </c>
      <c r="D13" s="8" t="s">
        <v>25</v>
      </c>
      <c r="E13" s="8" t="s">
        <v>20</v>
      </c>
      <c r="F13" s="8" t="n">
        <v>0</v>
      </c>
      <c r="G13" s="8" t="n">
        <v>0.013</v>
      </c>
      <c r="H13" s="17" t="n">
        <v>0.047</v>
      </c>
      <c r="I13" s="8" t="s">
        <v>26</v>
      </c>
      <c r="J13" s="8"/>
      <c r="K13" s="8" t="n">
        <v>0</v>
      </c>
      <c r="L13" s="17" t="n">
        <v>0.016</v>
      </c>
      <c r="M13" s="17" t="n">
        <v>0.058</v>
      </c>
      <c r="N13" s="8" t="s">
        <v>27</v>
      </c>
      <c r="O13" s="8"/>
      <c r="P13" s="8" t="n">
        <v>0</v>
      </c>
      <c r="Q13" s="17" t="n">
        <v>0.01</v>
      </c>
      <c r="R13" s="17" t="n">
        <v>0.038</v>
      </c>
      <c r="S13" s="8" t="s">
        <v>28</v>
      </c>
      <c r="T13" s="8"/>
      <c r="U13" s="8" t="n">
        <v>0</v>
      </c>
      <c r="V13" s="17" t="n">
        <v>0.013</v>
      </c>
      <c r="W13" s="17" t="n">
        <v>0.054</v>
      </c>
      <c r="X13" s="8" t="s">
        <v>28</v>
      </c>
      <c r="Y13" s="8"/>
      <c r="Z13" s="8" t="n">
        <v>0</v>
      </c>
      <c r="AA13" s="17" t="n">
        <v>0.013</v>
      </c>
      <c r="AB13" s="17" t="n">
        <v>0.057</v>
      </c>
      <c r="AC13" s="15" t="s">
        <v>21</v>
      </c>
    </row>
    <row r="14" customFormat="false" ht="43.35" hidden="false" customHeight="true" outlineLevel="0" collapsed="false">
      <c r="A14" s="8" t="n">
        <v>2</v>
      </c>
      <c r="B14" s="8" t="n">
        <v>430</v>
      </c>
      <c r="C14" s="8" t="s">
        <v>29</v>
      </c>
      <c r="D14" s="8" t="s">
        <v>20</v>
      </c>
      <c r="E14" s="8" t="s">
        <v>30</v>
      </c>
      <c r="F14" s="8" t="n">
        <v>1390.5</v>
      </c>
      <c r="G14" s="8" t="n">
        <v>22.74</v>
      </c>
      <c r="H14" s="14" t="n">
        <v>40.2</v>
      </c>
      <c r="I14" s="8"/>
      <c r="J14" s="8" t="s">
        <v>31</v>
      </c>
      <c r="K14" s="8" t="n">
        <v>1673</v>
      </c>
      <c r="L14" s="8" t="n">
        <v>25.63</v>
      </c>
      <c r="M14" s="14" t="n">
        <v>48.4</v>
      </c>
      <c r="N14" s="8"/>
      <c r="O14" s="8" t="s">
        <v>32</v>
      </c>
      <c r="P14" s="8" t="n">
        <v>1238</v>
      </c>
      <c r="Q14" s="8" t="n">
        <v>17.79</v>
      </c>
      <c r="R14" s="14" t="n">
        <v>35.9</v>
      </c>
      <c r="S14" s="8"/>
      <c r="T14" s="8" t="s">
        <v>33</v>
      </c>
      <c r="U14" s="8" t="n">
        <v>1260</v>
      </c>
      <c r="V14" s="8" t="n">
        <v>16.95</v>
      </c>
      <c r="W14" s="14" t="n">
        <v>36.46</v>
      </c>
      <c r="X14" s="8"/>
      <c r="Y14" s="8" t="s">
        <v>34</v>
      </c>
      <c r="Z14" s="8" t="n">
        <v>1278</v>
      </c>
      <c r="AA14" s="8" t="n">
        <v>16.12</v>
      </c>
      <c r="AB14" s="14" t="n">
        <v>36.92</v>
      </c>
      <c r="AC14" s="15" t="s">
        <v>21</v>
      </c>
    </row>
    <row r="15" customFormat="false" ht="23.25" hidden="false" customHeight="true" outlineLevel="0" collapsed="false">
      <c r="A15" s="13" t="s">
        <v>35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customFormat="false" ht="50.25" hidden="false" customHeight="true" outlineLevel="0" collapsed="false">
      <c r="A16" s="8" t="n">
        <v>1</v>
      </c>
      <c r="B16" s="8" t="n">
        <v>110</v>
      </c>
      <c r="C16" s="18" t="s">
        <v>36</v>
      </c>
      <c r="D16" s="8" t="s">
        <v>37</v>
      </c>
      <c r="E16" s="8" t="s">
        <v>20</v>
      </c>
      <c r="F16" s="8" t="n">
        <v>0</v>
      </c>
      <c r="G16" s="8" t="n">
        <v>3.9</v>
      </c>
      <c r="H16" s="14" t="n">
        <v>6.9</v>
      </c>
      <c r="I16" s="8" t="s">
        <v>38</v>
      </c>
      <c r="J16" s="8"/>
      <c r="K16" s="8" t="n">
        <v>0</v>
      </c>
      <c r="L16" s="8" t="n">
        <v>4.1</v>
      </c>
      <c r="M16" s="14" t="n">
        <v>7.7</v>
      </c>
      <c r="N16" s="8" t="n">
        <v>38</v>
      </c>
      <c r="O16" s="8"/>
      <c r="P16" s="8" t="n">
        <v>0</v>
      </c>
      <c r="Q16" s="8" t="n">
        <v>3.7</v>
      </c>
      <c r="R16" s="14" t="n">
        <v>7.5</v>
      </c>
      <c r="S16" s="8" t="s">
        <v>39</v>
      </c>
      <c r="T16" s="8"/>
      <c r="U16" s="8"/>
      <c r="V16" s="8" t="n">
        <v>3.7</v>
      </c>
      <c r="W16" s="14" t="n">
        <v>7.96</v>
      </c>
      <c r="X16" s="8" t="n">
        <v>40</v>
      </c>
      <c r="Y16" s="8"/>
      <c r="Z16" s="8" t="n">
        <v>0</v>
      </c>
      <c r="AA16" s="8" t="n">
        <v>3.9</v>
      </c>
      <c r="AB16" s="14" t="n">
        <v>8.93</v>
      </c>
      <c r="AC16" s="15" t="s">
        <v>21</v>
      </c>
    </row>
    <row r="17" customFormat="false" ht="49.5" hidden="false" customHeight="true" outlineLevel="0" collapsed="false">
      <c r="A17" s="8" t="n">
        <v>2</v>
      </c>
      <c r="B17" s="8" t="n">
        <v>188</v>
      </c>
      <c r="C17" s="18" t="s">
        <v>40</v>
      </c>
      <c r="D17" s="8" t="s">
        <v>41</v>
      </c>
      <c r="E17" s="8" t="s">
        <v>42</v>
      </c>
      <c r="F17" s="8" t="n">
        <v>42.17</v>
      </c>
      <c r="G17" s="8" t="n">
        <v>5.5</v>
      </c>
      <c r="H17" s="14" t="n">
        <v>9.7</v>
      </c>
      <c r="I17" s="8" t="s">
        <v>43</v>
      </c>
      <c r="J17" s="19" t="s">
        <v>44</v>
      </c>
      <c r="K17" s="8" t="n">
        <v>43.7</v>
      </c>
      <c r="L17" s="8" t="n">
        <v>5.9</v>
      </c>
      <c r="M17" s="14" t="n">
        <v>11.5</v>
      </c>
      <c r="N17" s="8" t="s">
        <v>45</v>
      </c>
      <c r="O17" s="19" t="s">
        <v>46</v>
      </c>
      <c r="P17" s="8" t="n">
        <v>42.2</v>
      </c>
      <c r="Q17" s="8" t="n">
        <v>5.5</v>
      </c>
      <c r="R17" s="14" t="n">
        <v>11.1</v>
      </c>
      <c r="S17" s="8" t="s">
        <v>47</v>
      </c>
      <c r="T17" s="19" t="s">
        <v>44</v>
      </c>
      <c r="U17" s="8" t="n">
        <v>43.7</v>
      </c>
      <c r="V17" s="8" t="n">
        <v>5.9</v>
      </c>
      <c r="W17" s="14" t="n">
        <v>12.7</v>
      </c>
      <c r="X17" s="8" t="s">
        <v>48</v>
      </c>
      <c r="Y17" s="19" t="s">
        <v>46</v>
      </c>
      <c r="Z17" s="8" t="n">
        <v>42.2</v>
      </c>
      <c r="AA17" s="8" t="n">
        <v>5.5</v>
      </c>
      <c r="AB17" s="14" t="n">
        <v>12.6</v>
      </c>
      <c r="AC17" s="15" t="s">
        <v>21</v>
      </c>
    </row>
    <row r="18" customFormat="false" ht="15.75" hidden="false" customHeight="true" outlineLevel="0" collapsed="false">
      <c r="A18" s="12" t="n">
        <v>1</v>
      </c>
      <c r="B18" s="12" t="n">
        <v>2</v>
      </c>
      <c r="C18" s="12" t="n">
        <v>3</v>
      </c>
      <c r="D18" s="12" t="n">
        <v>4</v>
      </c>
      <c r="E18" s="12" t="n">
        <v>5</v>
      </c>
      <c r="F18" s="12" t="n">
        <v>6</v>
      </c>
      <c r="G18" s="12" t="n">
        <v>7</v>
      </c>
      <c r="H18" s="12" t="n">
        <v>8</v>
      </c>
      <c r="I18" s="12" t="n">
        <v>9</v>
      </c>
      <c r="J18" s="12" t="n">
        <v>10</v>
      </c>
      <c r="K18" s="12" t="n">
        <v>11</v>
      </c>
      <c r="L18" s="12" t="n">
        <v>12</v>
      </c>
      <c r="M18" s="12" t="n">
        <v>13</v>
      </c>
      <c r="N18" s="12" t="n">
        <v>14</v>
      </c>
      <c r="O18" s="12" t="n">
        <v>15</v>
      </c>
      <c r="P18" s="12" t="n">
        <v>16</v>
      </c>
      <c r="Q18" s="12" t="n">
        <v>17</v>
      </c>
      <c r="R18" s="12" t="n">
        <v>18</v>
      </c>
      <c r="S18" s="12" t="n">
        <v>19</v>
      </c>
      <c r="T18" s="12" t="n">
        <v>20</v>
      </c>
      <c r="U18" s="12" t="n">
        <v>21</v>
      </c>
      <c r="V18" s="12" t="n">
        <v>22</v>
      </c>
      <c r="W18" s="12" t="n">
        <v>23</v>
      </c>
      <c r="X18" s="12" t="n">
        <v>24</v>
      </c>
      <c r="Y18" s="12" t="n">
        <v>25</v>
      </c>
      <c r="Z18" s="12" t="n">
        <v>26</v>
      </c>
      <c r="AA18" s="12" t="n">
        <v>27</v>
      </c>
      <c r="AB18" s="12" t="n">
        <v>28</v>
      </c>
      <c r="AC18" s="12" t="n">
        <v>29</v>
      </c>
    </row>
    <row r="19" customFormat="false" ht="57" hidden="false" customHeight="true" outlineLevel="0" collapsed="false">
      <c r="A19" s="8" t="n">
        <v>3</v>
      </c>
      <c r="B19" s="8" t="n">
        <v>193</v>
      </c>
      <c r="C19" s="18" t="s">
        <v>49</v>
      </c>
      <c r="D19" s="8" t="s">
        <v>50</v>
      </c>
      <c r="E19" s="8" t="s">
        <v>51</v>
      </c>
      <c r="F19" s="8" t="n">
        <v>12.19</v>
      </c>
      <c r="G19" s="8" t="n">
        <v>5.72</v>
      </c>
      <c r="H19" s="14" t="n">
        <v>10.1</v>
      </c>
      <c r="I19" s="8" t="s">
        <v>52</v>
      </c>
      <c r="J19" s="20" t="s">
        <v>53</v>
      </c>
      <c r="K19" s="8" t="n">
        <v>12.2</v>
      </c>
      <c r="L19" s="8" t="n">
        <v>5.72</v>
      </c>
      <c r="M19" s="14" t="n">
        <v>9.9</v>
      </c>
      <c r="N19" s="8" t="s">
        <v>54</v>
      </c>
      <c r="O19" s="8" t="s">
        <v>55</v>
      </c>
      <c r="P19" s="8" t="n">
        <v>10.5</v>
      </c>
      <c r="Q19" s="8" t="n">
        <v>4.9</v>
      </c>
      <c r="R19" s="14" t="n">
        <v>9.9</v>
      </c>
      <c r="S19" s="8" t="s">
        <v>56</v>
      </c>
      <c r="T19" s="8" t="s">
        <v>57</v>
      </c>
      <c r="U19" s="8" t="n">
        <v>13.1</v>
      </c>
      <c r="V19" s="8" t="n">
        <v>7.63</v>
      </c>
      <c r="W19" s="14" t="n">
        <v>16.4</v>
      </c>
      <c r="X19" s="8" t="s">
        <v>58</v>
      </c>
      <c r="Y19" s="8" t="s">
        <v>59</v>
      </c>
      <c r="Z19" s="8" t="n">
        <v>10.6</v>
      </c>
      <c r="AA19" s="8" t="n">
        <v>6.85</v>
      </c>
      <c r="AB19" s="14" t="n">
        <v>15.7</v>
      </c>
      <c r="AC19" s="15" t="s">
        <v>21</v>
      </c>
    </row>
    <row r="20" customFormat="false" ht="37.35" hidden="false" customHeight="true" outlineLevel="0" collapsed="false">
      <c r="A20" s="8" t="n">
        <v>4</v>
      </c>
      <c r="B20" s="8" t="n">
        <v>200</v>
      </c>
      <c r="C20" s="18" t="s">
        <v>60</v>
      </c>
      <c r="D20" s="8" t="s">
        <v>61</v>
      </c>
      <c r="E20" s="8" t="s">
        <v>20</v>
      </c>
      <c r="F20" s="8"/>
      <c r="G20" s="8" t="n">
        <v>22.43</v>
      </c>
      <c r="H20" s="14" t="n">
        <v>39.7</v>
      </c>
      <c r="I20" s="8" t="s">
        <v>62</v>
      </c>
      <c r="J20" s="8" t="s">
        <v>20</v>
      </c>
      <c r="K20" s="8" t="n">
        <v>0</v>
      </c>
      <c r="L20" s="8" t="n">
        <v>21.4</v>
      </c>
      <c r="M20" s="14" t="n">
        <v>40.4</v>
      </c>
      <c r="N20" s="8" t="s">
        <v>63</v>
      </c>
      <c r="O20" s="8" t="s">
        <v>20</v>
      </c>
      <c r="P20" s="8" t="n">
        <v>0</v>
      </c>
      <c r="Q20" s="8" t="n">
        <v>22.7</v>
      </c>
      <c r="R20" s="14" t="n">
        <v>45.9</v>
      </c>
      <c r="S20" s="8" t="s">
        <v>64</v>
      </c>
      <c r="T20" s="8" t="s">
        <v>20</v>
      </c>
      <c r="U20" s="8" t="n">
        <v>0</v>
      </c>
      <c r="V20" s="8" t="n">
        <v>23.38</v>
      </c>
      <c r="W20" s="14" t="n">
        <v>50.3</v>
      </c>
      <c r="X20" s="8" t="s">
        <v>65</v>
      </c>
      <c r="Y20" s="8"/>
      <c r="Z20" s="8" t="n">
        <v>0</v>
      </c>
      <c r="AA20" s="8" t="n">
        <v>23.1</v>
      </c>
      <c r="AB20" s="14" t="n">
        <v>52.9</v>
      </c>
      <c r="AC20" s="15" t="s">
        <v>21</v>
      </c>
    </row>
    <row r="21" customFormat="false" ht="23.25" hidden="false" customHeight="true" outlineLevel="0" collapsed="false">
      <c r="A21" s="13" t="s">
        <v>66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="26" customFormat="true" ht="85.15" hidden="false" customHeight="true" outlineLevel="0" collapsed="false">
      <c r="A22" s="21" t="n">
        <v>1</v>
      </c>
      <c r="B22" s="21" t="n">
        <v>1800</v>
      </c>
      <c r="C22" s="21" t="s">
        <v>67</v>
      </c>
      <c r="D22" s="21" t="s">
        <v>68</v>
      </c>
      <c r="E22" s="21" t="s">
        <v>69</v>
      </c>
      <c r="F22" s="21" t="n">
        <v>31092</v>
      </c>
      <c r="G22" s="22" t="n">
        <v>9.2</v>
      </c>
      <c r="H22" s="22" t="n">
        <v>16.2</v>
      </c>
      <c r="I22" s="23"/>
      <c r="J22" s="24" t="s">
        <v>70</v>
      </c>
      <c r="K22" s="24" t="n">
        <v>42246</v>
      </c>
      <c r="L22" s="22" t="n">
        <v>8.7</v>
      </c>
      <c r="M22" s="22" t="n">
        <v>16.3</v>
      </c>
      <c r="N22" s="23"/>
      <c r="O22" s="24" t="s">
        <v>71</v>
      </c>
      <c r="P22" s="24" t="n">
        <v>50777</v>
      </c>
      <c r="Q22" s="22" t="n">
        <v>10.5</v>
      </c>
      <c r="R22" s="22" t="n">
        <v>21.2</v>
      </c>
      <c r="S22" s="23"/>
      <c r="T22" s="24" t="s">
        <v>72</v>
      </c>
      <c r="U22" s="24" t="n">
        <v>54666</v>
      </c>
      <c r="V22" s="22" t="n">
        <v>10.8</v>
      </c>
      <c r="W22" s="22" t="n">
        <v>23.1</v>
      </c>
      <c r="X22" s="23"/>
      <c r="Y22" s="24" t="s">
        <v>73</v>
      </c>
      <c r="Z22" s="24" t="n">
        <v>60264</v>
      </c>
      <c r="AA22" s="22" t="n">
        <v>10.8</v>
      </c>
      <c r="AB22" s="22" t="n">
        <v>24.7</v>
      </c>
      <c r="AC22" s="25" t="s">
        <v>74</v>
      </c>
    </row>
    <row r="23" customFormat="false" ht="56.25" hidden="false" customHeight="true" outlineLevel="0" collapsed="false">
      <c r="A23" s="8" t="n">
        <v>2</v>
      </c>
      <c r="B23" s="8" t="n">
        <v>500</v>
      </c>
      <c r="C23" s="18" t="s">
        <v>75</v>
      </c>
      <c r="D23" s="8" t="s">
        <v>76</v>
      </c>
      <c r="E23" s="8" t="s">
        <v>20</v>
      </c>
      <c r="F23" s="8" t="n">
        <v>4641</v>
      </c>
      <c r="G23" s="8" t="n">
        <v>4.16</v>
      </c>
      <c r="H23" s="14" t="n">
        <v>7.4</v>
      </c>
      <c r="I23" s="14" t="s">
        <v>77</v>
      </c>
      <c r="J23" s="14" t="s">
        <v>78</v>
      </c>
      <c r="K23" s="14" t="n">
        <v>4522</v>
      </c>
      <c r="L23" s="14" t="n">
        <v>3.99</v>
      </c>
      <c r="M23" s="14" t="n">
        <v>7.56</v>
      </c>
      <c r="N23" s="14" t="s">
        <v>79</v>
      </c>
      <c r="O23" s="14"/>
      <c r="P23" s="14" t="n">
        <v>5433</v>
      </c>
      <c r="Q23" s="14" t="n">
        <v>4.8</v>
      </c>
      <c r="R23" s="14" t="n">
        <v>9.6</v>
      </c>
      <c r="S23" s="8" t="s">
        <v>80</v>
      </c>
      <c r="T23" s="8"/>
      <c r="U23" s="8" t="n">
        <v>5555.6</v>
      </c>
      <c r="V23" s="8" t="n">
        <v>4.9</v>
      </c>
      <c r="W23" s="14" t="n">
        <v>10.5</v>
      </c>
      <c r="X23" s="8" t="s">
        <v>81</v>
      </c>
      <c r="Y23" s="8"/>
      <c r="Z23" s="8" t="n">
        <v>5555.6</v>
      </c>
      <c r="AA23" s="8" t="n">
        <v>4.9</v>
      </c>
      <c r="AB23" s="14" t="n">
        <v>11.2</v>
      </c>
      <c r="AC23" s="15" t="s">
        <v>74</v>
      </c>
    </row>
    <row r="24" s="26" customFormat="true" ht="54.75" hidden="false" customHeight="true" outlineLevel="0" collapsed="false">
      <c r="A24" s="21" t="n">
        <v>3</v>
      </c>
      <c r="B24" s="21"/>
      <c r="C24" s="27" t="s">
        <v>82</v>
      </c>
      <c r="D24" s="21" t="s">
        <v>83</v>
      </c>
      <c r="E24" s="28" t="s">
        <v>84</v>
      </c>
      <c r="F24" s="21" t="n">
        <v>4229</v>
      </c>
      <c r="G24" s="29" t="n">
        <v>126.55</v>
      </c>
      <c r="H24" s="22" t="n">
        <v>224</v>
      </c>
      <c r="I24" s="24" t="s">
        <v>85</v>
      </c>
      <c r="J24" s="30" t="s">
        <v>86</v>
      </c>
      <c r="K24" s="24" t="n">
        <v>5726</v>
      </c>
      <c r="L24" s="22" t="n">
        <v>133.2</v>
      </c>
      <c r="M24" s="22" t="n">
        <v>251</v>
      </c>
      <c r="N24" s="24" t="s">
        <v>87</v>
      </c>
      <c r="O24" s="30" t="s">
        <v>88</v>
      </c>
      <c r="P24" s="24" t="n">
        <v>6907</v>
      </c>
      <c r="Q24" s="22" t="n">
        <v>166.5</v>
      </c>
      <c r="R24" s="22" t="n">
        <v>336.3</v>
      </c>
      <c r="S24" s="24" t="s">
        <v>89</v>
      </c>
      <c r="T24" s="24" t="s">
        <v>90</v>
      </c>
      <c r="U24" s="24" t="n">
        <v>8412</v>
      </c>
      <c r="V24" s="22" t="n">
        <v>199.8</v>
      </c>
      <c r="W24" s="22" t="n">
        <v>429.6</v>
      </c>
      <c r="X24" s="21" t="s">
        <v>89</v>
      </c>
      <c r="Y24" s="31" t="s">
        <v>91</v>
      </c>
      <c r="Z24" s="21" t="n">
        <v>8625</v>
      </c>
      <c r="AA24" s="22" t="n">
        <v>199.8</v>
      </c>
      <c r="AB24" s="22" t="n">
        <v>457.5</v>
      </c>
      <c r="AC24" s="25" t="s">
        <v>74</v>
      </c>
    </row>
    <row r="25" customFormat="false" ht="73.5" hidden="false" customHeight="true" outlineLevel="0" collapsed="false">
      <c r="A25" s="8" t="n">
        <v>4</v>
      </c>
      <c r="B25" s="8" t="n">
        <v>730</v>
      </c>
      <c r="C25" s="18" t="s">
        <v>92</v>
      </c>
      <c r="D25" s="8" t="s">
        <v>93</v>
      </c>
      <c r="E25" s="8" t="s">
        <v>94</v>
      </c>
      <c r="F25" s="8" t="n">
        <v>41</v>
      </c>
      <c r="G25" s="8" t="n">
        <v>5.07</v>
      </c>
      <c r="H25" s="14" t="n">
        <v>9</v>
      </c>
      <c r="I25" s="8" t="s">
        <v>95</v>
      </c>
      <c r="J25" s="19" t="s">
        <v>96</v>
      </c>
      <c r="K25" s="8" t="n">
        <v>39</v>
      </c>
      <c r="L25" s="8" t="n">
        <v>4.5</v>
      </c>
      <c r="M25" s="14" t="n">
        <v>8.5</v>
      </c>
      <c r="N25" s="8" t="s">
        <v>97</v>
      </c>
      <c r="O25" s="15" t="s">
        <v>98</v>
      </c>
      <c r="P25" s="8" t="n">
        <v>37</v>
      </c>
      <c r="Q25" s="8" t="n">
        <v>4</v>
      </c>
      <c r="R25" s="14" t="n">
        <v>8.1</v>
      </c>
      <c r="S25" s="8" t="s">
        <v>99</v>
      </c>
      <c r="T25" s="15" t="s">
        <v>100</v>
      </c>
      <c r="U25" s="8" t="n">
        <v>35</v>
      </c>
      <c r="V25" s="8" t="n">
        <v>3.5</v>
      </c>
      <c r="W25" s="14" t="n">
        <v>41766</v>
      </c>
      <c r="X25" s="8" t="s">
        <v>25</v>
      </c>
      <c r="Y25" s="15" t="s">
        <v>101</v>
      </c>
      <c r="Z25" s="8" t="n">
        <v>27</v>
      </c>
      <c r="AA25" s="8" t="n">
        <v>2.5</v>
      </c>
      <c r="AB25" s="14" t="n">
        <v>5.7</v>
      </c>
      <c r="AC25" s="15" t="s">
        <v>21</v>
      </c>
    </row>
    <row r="26" customFormat="false" ht="62.25" hidden="false" customHeight="true" outlineLevel="0" collapsed="false">
      <c r="A26" s="8" t="n">
        <v>5</v>
      </c>
      <c r="B26" s="8" t="n">
        <v>630</v>
      </c>
      <c r="C26" s="18" t="s">
        <v>102</v>
      </c>
      <c r="D26" s="8" t="s">
        <v>103</v>
      </c>
      <c r="E26" s="8" t="s">
        <v>104</v>
      </c>
      <c r="F26" s="8" t="n">
        <v>24.6</v>
      </c>
      <c r="G26" s="8" t="n">
        <v>2.23</v>
      </c>
      <c r="H26" s="14" t="n">
        <v>3.9</v>
      </c>
      <c r="I26" s="8" t="s">
        <v>25</v>
      </c>
      <c r="J26" s="8" t="s">
        <v>105</v>
      </c>
      <c r="K26" s="8" t="n">
        <v>20.5</v>
      </c>
      <c r="L26" s="8" t="n">
        <v>1.86</v>
      </c>
      <c r="M26" s="14" t="n">
        <v>35</v>
      </c>
      <c r="N26" s="8" t="s">
        <v>106</v>
      </c>
      <c r="O26" s="8" t="s">
        <v>107</v>
      </c>
      <c r="P26" s="8" t="n">
        <v>16.4</v>
      </c>
      <c r="Q26" s="8" t="n">
        <v>1.48</v>
      </c>
      <c r="R26" s="14" t="n">
        <v>3</v>
      </c>
      <c r="S26" s="8" t="s">
        <v>106</v>
      </c>
      <c r="T26" s="15" t="s">
        <v>108</v>
      </c>
      <c r="U26" s="8" t="n">
        <v>16.4</v>
      </c>
      <c r="V26" s="8" t="n">
        <v>1.48</v>
      </c>
      <c r="W26" s="14" t="n">
        <v>3.2</v>
      </c>
      <c r="X26" s="8" t="s">
        <v>109</v>
      </c>
      <c r="Y26" s="15" t="s">
        <v>110</v>
      </c>
      <c r="Z26" s="8" t="n">
        <v>12.3</v>
      </c>
      <c r="AA26" s="8" t="n">
        <v>1.1</v>
      </c>
      <c r="AB26" s="14" t="n">
        <v>2.5</v>
      </c>
      <c r="AC26" s="15" t="s">
        <v>21</v>
      </c>
    </row>
    <row r="27" s="26" customFormat="true" ht="65.25" hidden="false" customHeight="true" outlineLevel="0" collapsed="false">
      <c r="A27" s="21" t="n">
        <v>6</v>
      </c>
      <c r="B27" s="21" t="n">
        <v>1440</v>
      </c>
      <c r="C27" s="27" t="s">
        <v>111</v>
      </c>
      <c r="D27" s="21" t="s">
        <v>20</v>
      </c>
      <c r="E27" s="21" t="s">
        <v>112</v>
      </c>
      <c r="F27" s="21" t="n">
        <v>8812</v>
      </c>
      <c r="G27" s="22" t="n">
        <v>8.03</v>
      </c>
      <c r="H27" s="22" t="n">
        <v>14.2</v>
      </c>
      <c r="I27" s="32" t="s">
        <v>20</v>
      </c>
      <c r="J27" s="21" t="s">
        <v>113</v>
      </c>
      <c r="K27" s="21" t="n">
        <v>26424</v>
      </c>
      <c r="L27" s="29" t="n">
        <v>8.3</v>
      </c>
      <c r="M27" s="22" t="n">
        <v>15.6</v>
      </c>
      <c r="N27" s="32" t="s">
        <v>20</v>
      </c>
      <c r="O27" s="21" t="s">
        <v>114</v>
      </c>
      <c r="P27" s="21" t="n">
        <v>18670</v>
      </c>
      <c r="Q27" s="22" t="n">
        <v>8.3</v>
      </c>
      <c r="R27" s="22" t="n">
        <v>16.7</v>
      </c>
      <c r="S27" s="32" t="s">
        <v>20</v>
      </c>
      <c r="T27" s="21" t="s">
        <v>115</v>
      </c>
      <c r="U27" s="21" t="n">
        <v>21838</v>
      </c>
      <c r="V27" s="29" t="n">
        <v>8.3</v>
      </c>
      <c r="W27" s="22" t="n">
        <v>17.8</v>
      </c>
      <c r="X27" s="32" t="s">
        <v>20</v>
      </c>
      <c r="Y27" s="21" t="s">
        <v>116</v>
      </c>
      <c r="Z27" s="21" t="n">
        <v>24793</v>
      </c>
      <c r="AA27" s="29" t="n">
        <v>8.3</v>
      </c>
      <c r="AB27" s="22" t="n">
        <v>19</v>
      </c>
      <c r="AC27" s="25" t="s">
        <v>21</v>
      </c>
    </row>
    <row r="28" customFormat="false" ht="43.5" hidden="false" customHeight="true" outlineLevel="0" collapsed="false">
      <c r="A28" s="8" t="n">
        <v>7</v>
      </c>
      <c r="B28" s="8" t="n">
        <v>1600</v>
      </c>
      <c r="C28" s="18" t="s">
        <v>117</v>
      </c>
      <c r="D28" s="8" t="s">
        <v>106</v>
      </c>
      <c r="E28" s="8" t="s">
        <v>20</v>
      </c>
      <c r="F28" s="8" t="n">
        <v>96</v>
      </c>
      <c r="G28" s="8" t="n">
        <v>21.25</v>
      </c>
      <c r="H28" s="14" t="n">
        <v>37.6</v>
      </c>
      <c r="I28" s="8" t="s">
        <v>106</v>
      </c>
      <c r="J28" s="8"/>
      <c r="K28" s="8" t="n">
        <v>102</v>
      </c>
      <c r="L28" s="8" t="n">
        <v>22.3</v>
      </c>
      <c r="M28" s="14" t="n">
        <v>42.1</v>
      </c>
      <c r="N28" s="8" t="s">
        <v>118</v>
      </c>
      <c r="O28" s="8"/>
      <c r="P28" s="8" t="n">
        <v>109</v>
      </c>
      <c r="Q28" s="8" t="n">
        <v>22.3</v>
      </c>
      <c r="R28" s="14" t="n">
        <v>45</v>
      </c>
      <c r="S28" s="8" t="s">
        <v>106</v>
      </c>
      <c r="T28" s="8"/>
      <c r="U28" s="8" t="n">
        <v>117</v>
      </c>
      <c r="V28" s="8" t="n">
        <v>22.3</v>
      </c>
      <c r="W28" s="14" t="n">
        <v>47.9</v>
      </c>
      <c r="X28" s="8" t="s">
        <v>106</v>
      </c>
      <c r="Y28" s="8"/>
      <c r="Z28" s="8" t="n">
        <v>124</v>
      </c>
      <c r="AA28" s="8" t="n">
        <v>22.3</v>
      </c>
      <c r="AB28" s="14" t="n">
        <v>51</v>
      </c>
      <c r="AC28" s="15" t="s">
        <v>21</v>
      </c>
    </row>
    <row r="29" customFormat="false" ht="23.1" hidden="false" customHeight="true" outlineLevel="0" collapsed="false">
      <c r="A29" s="13" t="s">
        <v>119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customFormat="false" ht="16.5" hidden="false" customHeight="true" outlineLevel="0" collapsed="false">
      <c r="A30" s="12" t="n">
        <v>1</v>
      </c>
      <c r="B30" s="12" t="n">
        <v>2</v>
      </c>
      <c r="C30" s="12" t="n">
        <v>3</v>
      </c>
      <c r="D30" s="12" t="n">
        <v>4</v>
      </c>
      <c r="E30" s="12" t="n">
        <v>5</v>
      </c>
      <c r="F30" s="12" t="n">
        <v>6</v>
      </c>
      <c r="G30" s="12" t="n">
        <v>7</v>
      </c>
      <c r="H30" s="12" t="n">
        <v>8</v>
      </c>
      <c r="I30" s="12" t="n">
        <v>9</v>
      </c>
      <c r="J30" s="12" t="n">
        <v>10</v>
      </c>
      <c r="K30" s="12" t="n">
        <v>11</v>
      </c>
      <c r="L30" s="12" t="n">
        <v>12</v>
      </c>
      <c r="M30" s="12" t="n">
        <v>13</v>
      </c>
      <c r="N30" s="12" t="n">
        <v>14</v>
      </c>
      <c r="O30" s="12" t="n">
        <v>15</v>
      </c>
      <c r="P30" s="12" t="n">
        <v>16</v>
      </c>
      <c r="Q30" s="12" t="n">
        <v>17</v>
      </c>
      <c r="R30" s="12" t="n">
        <v>18</v>
      </c>
      <c r="S30" s="12" t="n">
        <v>19</v>
      </c>
      <c r="T30" s="12" t="n">
        <v>20</v>
      </c>
      <c r="U30" s="12" t="n">
        <v>21</v>
      </c>
      <c r="V30" s="12" t="n">
        <v>22</v>
      </c>
      <c r="W30" s="12" t="n">
        <v>23</v>
      </c>
      <c r="X30" s="12" t="n">
        <v>24</v>
      </c>
      <c r="Y30" s="12" t="n">
        <v>25</v>
      </c>
      <c r="Z30" s="12" t="n">
        <v>26</v>
      </c>
      <c r="AA30" s="12" t="n">
        <v>27</v>
      </c>
      <c r="AB30" s="12" t="n">
        <v>28</v>
      </c>
      <c r="AC30" s="33" t="n">
        <v>29</v>
      </c>
    </row>
    <row r="31" customFormat="false" ht="99" hidden="false" customHeight="true" outlineLevel="0" collapsed="false">
      <c r="A31" s="8" t="n">
        <v>1</v>
      </c>
      <c r="B31" s="8" t="n">
        <v>30</v>
      </c>
      <c r="C31" s="18" t="s">
        <v>120</v>
      </c>
      <c r="D31" s="8" t="s">
        <v>121</v>
      </c>
      <c r="E31" s="8" t="s">
        <v>20</v>
      </c>
      <c r="F31" s="8" t="n">
        <v>3210</v>
      </c>
      <c r="G31" s="8" t="n">
        <v>74.52</v>
      </c>
      <c r="H31" s="14" t="n">
        <v>131.9</v>
      </c>
      <c r="I31" s="14" t="s">
        <v>122</v>
      </c>
      <c r="J31" s="14"/>
      <c r="K31" s="14" t="n">
        <v>4800</v>
      </c>
      <c r="L31" s="14" t="n">
        <v>82.8</v>
      </c>
      <c r="M31" s="14" t="n">
        <v>156.4</v>
      </c>
      <c r="N31" s="14" t="s">
        <v>122</v>
      </c>
      <c r="O31" s="14"/>
      <c r="P31" s="14" t="n">
        <v>5300</v>
      </c>
      <c r="Q31" s="14" t="n">
        <v>82.8</v>
      </c>
      <c r="R31" s="14" t="n">
        <v>167.3</v>
      </c>
      <c r="S31" s="14" t="s">
        <v>122</v>
      </c>
      <c r="T31" s="14" t="n">
        <v>10</v>
      </c>
      <c r="U31" s="14" t="n">
        <v>5600</v>
      </c>
      <c r="V31" s="14" t="n">
        <v>82.8</v>
      </c>
      <c r="W31" s="14" t="n">
        <v>178</v>
      </c>
      <c r="X31" s="14" t="s">
        <v>123</v>
      </c>
      <c r="Y31" s="14"/>
      <c r="Z31" s="14" t="n">
        <v>5900</v>
      </c>
      <c r="AA31" s="14" t="n">
        <v>82.8</v>
      </c>
      <c r="AB31" s="14" t="n">
        <v>189.6</v>
      </c>
      <c r="AC31" s="15" t="s">
        <v>74</v>
      </c>
    </row>
    <row r="32" s="2" customFormat="true" ht="108.2" hidden="false" customHeight="true" outlineLevel="0" collapsed="false">
      <c r="A32" s="8" t="n">
        <v>2</v>
      </c>
      <c r="B32" s="8" t="n">
        <v>30</v>
      </c>
      <c r="C32" s="34" t="s">
        <v>124</v>
      </c>
      <c r="D32" s="8" t="s">
        <v>125</v>
      </c>
      <c r="E32" s="8" t="s">
        <v>126</v>
      </c>
      <c r="F32" s="8" t="n">
        <v>4890</v>
      </c>
      <c r="G32" s="8" t="n">
        <v>248.4</v>
      </c>
      <c r="H32" s="14" t="n">
        <v>439.7</v>
      </c>
      <c r="I32" s="14" t="s">
        <v>127</v>
      </c>
      <c r="J32" s="14"/>
      <c r="K32" s="14" t="n">
        <v>8470</v>
      </c>
      <c r="L32" s="14" t="n">
        <v>331.2</v>
      </c>
      <c r="M32" s="14" t="n">
        <v>626</v>
      </c>
      <c r="N32" s="14" t="s">
        <v>127</v>
      </c>
      <c r="O32" s="14"/>
      <c r="P32" s="14" t="n">
        <v>9300</v>
      </c>
      <c r="Q32" s="14" t="n">
        <v>331.2</v>
      </c>
      <c r="R32" s="14" t="n">
        <v>669</v>
      </c>
      <c r="S32" s="14" t="s">
        <v>128</v>
      </c>
      <c r="T32" s="14"/>
      <c r="U32" s="14" t="n">
        <v>9900</v>
      </c>
      <c r="V32" s="14" t="n">
        <v>331.2</v>
      </c>
      <c r="W32" s="14" t="n">
        <v>712</v>
      </c>
      <c r="X32" s="14" t="s">
        <v>128</v>
      </c>
      <c r="Y32" s="14"/>
      <c r="Z32" s="14" t="n">
        <v>10500</v>
      </c>
      <c r="AA32" s="14" t="n">
        <v>331.2</v>
      </c>
      <c r="AB32" s="14" t="n">
        <v>758.4</v>
      </c>
      <c r="AC32" s="15" t="s">
        <v>129</v>
      </c>
    </row>
    <row r="33" customFormat="false" ht="20.25" hidden="false" customHeight="true" outlineLevel="0" collapsed="false">
      <c r="A33" s="35" t="s">
        <v>130</v>
      </c>
      <c r="B33" s="35"/>
      <c r="C33" s="35"/>
      <c r="D33" s="36"/>
      <c r="E33" s="37"/>
      <c r="F33" s="37"/>
      <c r="G33" s="38" t="n">
        <f aca="false">G32+G31+G28+G27+G26+G25+G24+G23+G22+G20+G19+G17+G16+G14+G13+G11+G10</f>
        <v>724.413</v>
      </c>
      <c r="H33" s="38" t="n">
        <v>1282</v>
      </c>
      <c r="I33" s="38"/>
      <c r="J33" s="38"/>
      <c r="K33" s="38"/>
      <c r="L33" s="38" t="n">
        <f aca="false">L32+L31+L28+L27+L26+L25+L24+L23+L22+L20+L19+L17+L16+L14+L13+L11+L10</f>
        <v>816.316</v>
      </c>
      <c r="M33" s="39" t="n">
        <f aca="false">M32+M31+M28+M27+M26+M25+M24+M23+M22+M20+M19+M17+M16+M14+M13+M11+M10</f>
        <v>1607.718</v>
      </c>
      <c r="N33" s="38"/>
      <c r="O33" s="38"/>
      <c r="P33" s="38"/>
      <c r="Q33" s="40" t="n">
        <f aca="false">Q32+Q31+Q28+Q27+Q26+Q25+Q24+Q23+Q22+Q20+Q19+Q17+Q16+Q14+Q13+Q11+Q10</f>
        <v>861.48</v>
      </c>
      <c r="R33" s="38" t="n">
        <f aca="false">R32+R31+R28+R27+R26+R25+R24+R23+R22+R20+R19+R17+R16+R14+R13+R11+R10</f>
        <v>1721.438</v>
      </c>
      <c r="S33" s="38"/>
      <c r="T33" s="38"/>
      <c r="U33" s="38"/>
      <c r="V33" s="39" t="n">
        <f aca="false">V32+V31+V28+V27+V26+V25+V24+V23+V22+V20+V19+V17+V16+V14+V13+V11+V10</f>
        <v>855.353</v>
      </c>
      <c r="W33" s="38" t="n">
        <f aca="false">W32+W31+W28+W27+W26+W25+W24+W23+W22+W20+W19+W17+W16+W14+W13+W11+W10</f>
        <v>43631.174</v>
      </c>
      <c r="X33" s="38"/>
      <c r="Y33" s="38"/>
      <c r="Z33" s="38"/>
      <c r="AA33" s="40" t="n">
        <f aca="false">AA32+AA31+AA28+AA27+AA26+AA25+AA24+AA23+AA22+AA20+AA19+AA17+AA16+AA14+AA13+AA11+AA10</f>
        <v>878.183</v>
      </c>
      <c r="AB33" s="38" t="n">
        <f aca="false">AB32+AB31+AB28+AB27+AB26+AB25+AB24+AB23+AB22+AB20+AB19+AB17+AB16+AB14+AB13+AB11+AB10</f>
        <v>1907.607</v>
      </c>
      <c r="AC33" s="35"/>
    </row>
  </sheetData>
  <mergeCells count="23">
    <mergeCell ref="V1:AC1"/>
    <mergeCell ref="A2:AC2"/>
    <mergeCell ref="A3:AC3"/>
    <mergeCell ref="A4:AC4"/>
    <mergeCell ref="A6:A7"/>
    <mergeCell ref="B6:B7"/>
    <mergeCell ref="C6:C7"/>
    <mergeCell ref="D6:E6"/>
    <mergeCell ref="I6:J6"/>
    <mergeCell ref="N6:O6"/>
    <mergeCell ref="S6:T6"/>
    <mergeCell ref="X6:Y6"/>
    <mergeCell ref="D7:H7"/>
    <mergeCell ref="I7:M7"/>
    <mergeCell ref="N7:R7"/>
    <mergeCell ref="S7:W7"/>
    <mergeCell ref="X7:AB7"/>
    <mergeCell ref="A9:AC9"/>
    <mergeCell ref="A12:AC12"/>
    <mergeCell ref="A15:AC15"/>
    <mergeCell ref="A21:AC21"/>
    <mergeCell ref="A29:AC29"/>
    <mergeCell ref="A33:C33"/>
  </mergeCells>
  <printOptions headings="false" gridLines="false" gridLinesSet="true" horizontalCentered="false" verticalCentered="false"/>
  <pageMargins left="0.236111111111111" right="0.236111111111111" top="0.35" bottom="0.236111111111111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6" man="true" max="16383" min="0"/>
    <brk id="2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78" zoomScaleNormal="100" zoomScalePageLayoutView="78" workbookViewId="0">
      <pane xSplit="0" ySplit="4380" topLeftCell="A20" activePane="bottomLeft" state="split"/>
      <selection pane="topLeft" activeCell="A1" activeCellId="0" sqref="A1"/>
      <selection pane="bottomLeft" activeCell="P27" activeCellId="0" sqref="P27"/>
    </sheetView>
  </sheetViews>
  <sheetFormatPr defaultRowHeight="12.75"/>
  <cols>
    <col collapsed="false" hidden="false" max="1" min="1" style="1" width="4.99489795918367"/>
    <col collapsed="false" hidden="false" max="2" min="2" style="1" width="5.28061224489796"/>
    <col collapsed="false" hidden="false" max="3" min="3" style="1" width="43.6632653061225"/>
    <col collapsed="false" hidden="false" max="4" min="4" style="2" width="8.55612244897959"/>
    <col collapsed="false" hidden="false" max="5" min="5" style="2" width="7.70408163265306"/>
    <col collapsed="false" hidden="false" max="6" min="6" style="2" width="10.9897959183673"/>
    <col collapsed="false" hidden="false" max="7" min="7" style="2" width="10.8418367346939"/>
    <col collapsed="false" hidden="false" max="8" min="8" style="2" width="10.4132653061225"/>
    <col collapsed="false" hidden="false" max="257" min="9" style="1" width="11.5561224489796"/>
    <col collapsed="false" hidden="false" max="1025" min="258" style="0" width="11.5561224489796"/>
  </cols>
  <sheetData>
    <row r="1" customFormat="false" ht="54" hidden="false" customHeight="true" outlineLevel="0" collapsed="false">
      <c r="C1" s="41"/>
      <c r="D1" s="41"/>
      <c r="E1" s="41"/>
      <c r="F1" s="42" t="s">
        <v>131</v>
      </c>
      <c r="G1" s="42"/>
      <c r="H1" s="42"/>
    </row>
    <row r="2" customFormat="false" ht="18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</row>
    <row r="3" customFormat="false" ht="18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8.75" hidden="false" customHeight="true" outlineLevel="0" collapsed="false">
      <c r="A4" s="4" t="s">
        <v>132</v>
      </c>
      <c r="B4" s="4"/>
      <c r="C4" s="4"/>
      <c r="D4" s="4"/>
      <c r="E4" s="4"/>
      <c r="F4" s="4"/>
      <c r="G4" s="4"/>
      <c r="H4" s="4"/>
    </row>
    <row r="5" customFormat="false" ht="18.75" hidden="false" customHeight="true" outlineLevel="0" collapsed="false">
      <c r="A5" s="5"/>
      <c r="B5" s="5"/>
      <c r="C5" s="5"/>
      <c r="D5" s="6"/>
      <c r="E5" s="6"/>
      <c r="F5" s="6"/>
      <c r="G5" s="6"/>
      <c r="H5" s="6"/>
    </row>
    <row r="6" s="2" customFormat="true" ht="104.25" hidden="false" customHeight="true" outlineLevel="0" collapsed="false">
      <c r="A6" s="43" t="s">
        <v>4</v>
      </c>
      <c r="B6" s="43" t="s">
        <v>5</v>
      </c>
      <c r="C6" s="44" t="s">
        <v>6</v>
      </c>
      <c r="D6" s="45" t="s">
        <v>11</v>
      </c>
      <c r="E6" s="45"/>
      <c r="F6" s="45" t="s">
        <v>8</v>
      </c>
      <c r="G6" s="45" t="s">
        <v>9</v>
      </c>
      <c r="H6" s="45" t="s">
        <v>10</v>
      </c>
    </row>
    <row r="7" s="2" customFormat="true" ht="19.5" hidden="false" customHeight="true" outlineLevel="0" collapsed="false">
      <c r="A7" s="43"/>
      <c r="B7" s="43"/>
      <c r="C7" s="44"/>
      <c r="D7" s="46" t="s">
        <v>16</v>
      </c>
      <c r="E7" s="46"/>
      <c r="F7" s="46"/>
      <c r="G7" s="46"/>
      <c r="H7" s="46"/>
    </row>
    <row r="8" s="2" customFormat="true" ht="12.75" hidden="false" customHeight="true" outlineLevel="0" collapsed="false">
      <c r="A8" s="47" t="n">
        <v>1</v>
      </c>
      <c r="B8" s="47" t="n">
        <v>2</v>
      </c>
      <c r="C8" s="48" t="s">
        <v>133</v>
      </c>
      <c r="D8" s="48" t="s">
        <v>134</v>
      </c>
      <c r="E8" s="48" t="s">
        <v>135</v>
      </c>
      <c r="F8" s="48" t="s">
        <v>136</v>
      </c>
      <c r="G8" s="48" t="s">
        <v>137</v>
      </c>
      <c r="H8" s="48" t="s">
        <v>138</v>
      </c>
    </row>
    <row r="9" s="2" customFormat="true" ht="21" hidden="false" customHeight="true" outlineLevel="0" collapsed="false">
      <c r="A9" s="49" t="s">
        <v>18</v>
      </c>
      <c r="B9" s="49"/>
      <c r="C9" s="49"/>
      <c r="D9" s="49"/>
      <c r="E9" s="49"/>
      <c r="F9" s="49"/>
      <c r="G9" s="49"/>
      <c r="H9" s="49"/>
    </row>
    <row r="10" s="2" customFormat="true" ht="33.75" hidden="false" customHeight="true" outlineLevel="0" collapsed="false">
      <c r="A10" s="44" t="n">
        <v>1</v>
      </c>
      <c r="B10" s="44" t="n">
        <v>11.12</v>
      </c>
      <c r="C10" s="50" t="s">
        <v>19</v>
      </c>
      <c r="D10" s="44" t="n">
        <v>180</v>
      </c>
      <c r="E10" s="44"/>
      <c r="F10" s="44" t="n">
        <v>0</v>
      </c>
      <c r="G10" s="44" t="n">
        <v>128</v>
      </c>
      <c r="H10" s="51" t="n">
        <f aca="false">G10*2.9263</f>
        <v>374.5664</v>
      </c>
    </row>
    <row r="11" s="2" customFormat="true" ht="39.75" hidden="false" customHeight="true" outlineLevel="0" collapsed="false">
      <c r="A11" s="44" t="n">
        <v>2</v>
      </c>
      <c r="B11" s="44" t="n">
        <v>20</v>
      </c>
      <c r="C11" s="50" t="s">
        <v>22</v>
      </c>
      <c r="D11" s="44" t="n">
        <v>24</v>
      </c>
      <c r="E11" s="44"/>
      <c r="F11" s="44" t="n">
        <v>0</v>
      </c>
      <c r="G11" s="52" t="n">
        <v>4.7</v>
      </c>
      <c r="H11" s="51" t="n">
        <f aca="false">G11*2.9263</f>
        <v>13.75361</v>
      </c>
    </row>
    <row r="12" s="2" customFormat="true" ht="23.85" hidden="false" customHeight="true" outlineLevel="0" collapsed="false">
      <c r="A12" s="49" t="s">
        <v>23</v>
      </c>
      <c r="B12" s="49"/>
      <c r="C12" s="49"/>
      <c r="D12" s="49"/>
      <c r="E12" s="49"/>
      <c r="F12" s="49"/>
      <c r="G12" s="49"/>
      <c r="H12" s="49"/>
    </row>
    <row r="13" s="2" customFormat="true" ht="39.75" hidden="false" customHeight="true" outlineLevel="0" collapsed="false">
      <c r="A13" s="44" t="n">
        <v>1</v>
      </c>
      <c r="B13" s="44" t="n">
        <v>240</v>
      </c>
      <c r="C13" s="53" t="s">
        <v>24</v>
      </c>
      <c r="D13" s="44" t="s">
        <v>27</v>
      </c>
      <c r="E13" s="44"/>
      <c r="F13" s="44" t="n">
        <v>0</v>
      </c>
      <c r="G13" s="52" t="n">
        <v>0.01</v>
      </c>
      <c r="H13" s="51" t="n">
        <f aca="false">G13*2.9263</f>
        <v>0.029263</v>
      </c>
    </row>
    <row r="14" s="2" customFormat="true" ht="39.75" hidden="false" customHeight="true" outlineLevel="0" collapsed="false">
      <c r="A14" s="44"/>
      <c r="B14" s="54"/>
      <c r="C14" s="55" t="s">
        <v>139</v>
      </c>
      <c r="D14" s="56" t="s">
        <v>140</v>
      </c>
      <c r="E14" s="44"/>
      <c r="F14" s="51" t="n">
        <f aca="false">290*205/1000</f>
        <v>59.45</v>
      </c>
      <c r="G14" s="52" t="n">
        <f aca="false">290*0.24*247/1000</f>
        <v>17.1912</v>
      </c>
      <c r="H14" s="51" t="n">
        <f aca="false">G14*2.9263</f>
        <v>50.30660856</v>
      </c>
    </row>
    <row r="15" s="2" customFormat="true" ht="28.5" hidden="false" customHeight="true" outlineLevel="0" collapsed="false">
      <c r="A15" s="44" t="n">
        <v>2</v>
      </c>
      <c r="B15" s="44" t="n">
        <v>430</v>
      </c>
      <c r="C15" s="55" t="s">
        <v>29</v>
      </c>
      <c r="D15" s="44"/>
      <c r="E15" s="52" t="s">
        <v>141</v>
      </c>
      <c r="F15" s="51" t="n">
        <f aca="false">7.2036392*1000</f>
        <v>7203.6392</v>
      </c>
      <c r="G15" s="52" t="n">
        <f aca="false">5.12*4.134</f>
        <v>21.16608</v>
      </c>
      <c r="H15" s="51" t="n">
        <f aca="false">G15*2.9263</f>
        <v>61.938299904</v>
      </c>
    </row>
    <row r="16" s="2" customFormat="true" ht="34.5" hidden="false" customHeight="true" outlineLevel="0" collapsed="false">
      <c r="A16" s="49" t="s">
        <v>35</v>
      </c>
      <c r="B16" s="49"/>
      <c r="C16" s="49"/>
      <c r="D16" s="49"/>
      <c r="E16" s="49"/>
      <c r="F16" s="49"/>
      <c r="G16" s="49"/>
      <c r="H16" s="49"/>
    </row>
    <row r="17" s="2" customFormat="true" ht="29.25" hidden="false" customHeight="true" outlineLevel="0" collapsed="false">
      <c r="A17" s="44" t="n">
        <v>1</v>
      </c>
      <c r="B17" s="44" t="n">
        <v>110</v>
      </c>
      <c r="C17" s="50" t="s">
        <v>36</v>
      </c>
      <c r="D17" s="44" t="s">
        <v>142</v>
      </c>
      <c r="E17" s="44"/>
      <c r="F17" s="44" t="n">
        <v>0</v>
      </c>
      <c r="G17" s="52" t="n">
        <f aca="false">37*0.0975</f>
        <v>3.6075</v>
      </c>
      <c r="H17" s="51" t="n">
        <f aca="false">G17*2.9263</f>
        <v>10.55662725</v>
      </c>
    </row>
    <row r="18" s="2" customFormat="true" ht="29.25" hidden="false" customHeight="true" outlineLevel="0" collapsed="false">
      <c r="A18" s="44" t="n">
        <v>2</v>
      </c>
      <c r="B18" s="44" t="n">
        <v>188</v>
      </c>
      <c r="C18" s="50" t="s">
        <v>40</v>
      </c>
      <c r="D18" s="44" t="s">
        <v>143</v>
      </c>
      <c r="E18" s="57" t="s">
        <v>46</v>
      </c>
      <c r="F18" s="51" t="n">
        <f aca="false">42.2*1.037</f>
        <v>43.7614</v>
      </c>
      <c r="G18" s="52" t="n">
        <f aca="false">3.7*1.475</f>
        <v>5.4575</v>
      </c>
      <c r="H18" s="51" t="n">
        <f aca="false">G18*2.9263</f>
        <v>15.97028225</v>
      </c>
    </row>
    <row r="19" s="2" customFormat="true" ht="29.25" hidden="false" customHeight="true" outlineLevel="0" collapsed="false">
      <c r="A19" s="44" t="n">
        <v>3</v>
      </c>
      <c r="B19" s="44" t="n">
        <v>193</v>
      </c>
      <c r="C19" s="50" t="s">
        <v>49</v>
      </c>
      <c r="D19" s="44" t="s">
        <v>144</v>
      </c>
      <c r="E19" s="58" t="s">
        <v>145</v>
      </c>
      <c r="F19" s="51" t="n">
        <f aca="false">10.5*1.037</f>
        <v>10.8885</v>
      </c>
      <c r="G19" s="52" t="n">
        <v>4.9</v>
      </c>
      <c r="H19" s="51" t="n">
        <f aca="false">G19*2.9263</f>
        <v>14.33887</v>
      </c>
    </row>
    <row r="20" s="2" customFormat="true" ht="29.25" hidden="false" customHeight="true" outlineLevel="0" collapsed="false">
      <c r="A20" s="44" t="n">
        <v>4</v>
      </c>
      <c r="B20" s="44" t="n">
        <v>200</v>
      </c>
      <c r="C20" s="50" t="s">
        <v>60</v>
      </c>
      <c r="D20" s="44" t="s">
        <v>146</v>
      </c>
      <c r="E20" s="44" t="s">
        <v>20</v>
      </c>
      <c r="F20" s="44" t="n">
        <v>0</v>
      </c>
      <c r="G20" s="44" t="n">
        <f aca="false">81*0.19</f>
        <v>15.39</v>
      </c>
      <c r="H20" s="51" t="n">
        <f aca="false">G20*2.9263</f>
        <v>45.035757</v>
      </c>
    </row>
    <row r="21" s="2" customFormat="true" ht="36.75" hidden="false" customHeight="true" outlineLevel="0" collapsed="false">
      <c r="A21" s="49" t="s">
        <v>66</v>
      </c>
      <c r="B21" s="49"/>
      <c r="C21" s="49"/>
      <c r="D21" s="49"/>
      <c r="E21" s="49"/>
      <c r="F21" s="49"/>
      <c r="G21" s="49"/>
      <c r="H21" s="49"/>
    </row>
    <row r="22" s="2" customFormat="true" ht="39" hidden="false" customHeight="true" outlineLevel="0" collapsed="false">
      <c r="A22" s="44" t="n">
        <v>1</v>
      </c>
      <c r="B22" s="44" t="n">
        <v>1800</v>
      </c>
      <c r="C22" s="50" t="s">
        <v>67</v>
      </c>
      <c r="D22" s="59"/>
      <c r="E22" s="59" t="s">
        <v>147</v>
      </c>
      <c r="F22" s="51" t="n">
        <f aca="false">49.5593608*1000</f>
        <v>49559.3608</v>
      </c>
      <c r="G22" s="52" t="n">
        <f aca="false">35.48*0.25</f>
        <v>8.87</v>
      </c>
      <c r="H22" s="51" t="n">
        <f aca="false">G22*2.9263</f>
        <v>25.956281</v>
      </c>
    </row>
    <row r="23" s="2" customFormat="true" ht="35.25" hidden="false" customHeight="true" outlineLevel="0" collapsed="false">
      <c r="A23" s="44" t="n">
        <v>2</v>
      </c>
      <c r="B23" s="44" t="n">
        <v>500</v>
      </c>
      <c r="C23" s="50" t="s">
        <v>75</v>
      </c>
      <c r="D23" s="59" t="s">
        <v>80</v>
      </c>
      <c r="E23" s="59" t="s">
        <v>78</v>
      </c>
      <c r="F23" s="51" t="n">
        <f aca="false">3268*1.7</f>
        <v>5555.6</v>
      </c>
      <c r="G23" s="52" t="n">
        <f aca="false">3268*0.0015</f>
        <v>4.902</v>
      </c>
      <c r="H23" s="51" t="n">
        <f aca="false">G23*2.9263</f>
        <v>14.3447226</v>
      </c>
    </row>
    <row r="24" s="2" customFormat="true" ht="35.25" hidden="false" customHeight="true" outlineLevel="0" collapsed="false">
      <c r="A24" s="44" t="n">
        <v>3</v>
      </c>
      <c r="B24" s="44"/>
      <c r="C24" s="50" t="s">
        <v>82</v>
      </c>
      <c r="D24" s="59" t="s">
        <v>148</v>
      </c>
      <c r="E24" s="60" t="s">
        <v>149</v>
      </c>
      <c r="F24" s="51" t="n">
        <v>9095.8</v>
      </c>
      <c r="G24" s="52" t="n">
        <f aca="false">38*5.55</f>
        <v>210.9</v>
      </c>
      <c r="H24" s="51" t="n">
        <f aca="false">G24*2.9263</f>
        <v>617.15667</v>
      </c>
    </row>
    <row r="25" s="2" customFormat="true" ht="35.25" hidden="false" customHeight="true" outlineLevel="0" collapsed="false">
      <c r="A25" s="44" t="n">
        <v>4</v>
      </c>
      <c r="B25" s="44" t="n">
        <v>730</v>
      </c>
      <c r="C25" s="50" t="s">
        <v>92</v>
      </c>
      <c r="D25" s="44" t="s">
        <v>99</v>
      </c>
      <c r="E25" s="57" t="s">
        <v>100</v>
      </c>
      <c r="F25" s="51" t="n">
        <f aca="false">46.7*1.037</f>
        <v>48.4279</v>
      </c>
      <c r="G25" s="52" t="n">
        <f aca="false">7*0.5</f>
        <v>3.5</v>
      </c>
      <c r="H25" s="51" t="n">
        <f aca="false">G25*2.123</f>
        <v>7.4305</v>
      </c>
    </row>
    <row r="26" s="2" customFormat="true" ht="35.25" hidden="false" customHeight="true" outlineLevel="0" collapsed="false">
      <c r="A26" s="44" t="n">
        <v>5</v>
      </c>
      <c r="B26" s="44" t="n">
        <v>630</v>
      </c>
      <c r="C26" s="50" t="s">
        <v>102</v>
      </c>
      <c r="D26" s="44" t="s">
        <v>106</v>
      </c>
      <c r="E26" s="44" t="s">
        <v>108</v>
      </c>
      <c r="F26" s="51" t="n">
        <f aca="false">4*4.1</f>
        <v>16.4</v>
      </c>
      <c r="G26" s="52" t="n">
        <f aca="false">4*0.37</f>
        <v>1.48</v>
      </c>
      <c r="H26" s="51" t="n">
        <f aca="false">G26*2.9263</f>
        <v>4.330924</v>
      </c>
    </row>
    <row r="27" s="2" customFormat="true" ht="35.25" hidden="false" customHeight="true" outlineLevel="0" collapsed="false">
      <c r="A27" s="44" t="n">
        <v>6</v>
      </c>
      <c r="B27" s="44" t="n">
        <v>1440</v>
      </c>
      <c r="C27" s="50" t="s">
        <v>111</v>
      </c>
      <c r="D27" s="44" t="s">
        <v>20</v>
      </c>
      <c r="E27" s="44" t="s">
        <v>150</v>
      </c>
      <c r="F27" s="51" t="n">
        <f aca="false">14.0483185550847*1000</f>
        <v>14048.3185550847</v>
      </c>
      <c r="G27" s="52" t="n">
        <f aca="false">5.67*7.546</f>
        <v>42.78582</v>
      </c>
      <c r="H27" s="51" t="n">
        <f aca="false">G27*2.9263</f>
        <v>125.204145066</v>
      </c>
    </row>
    <row r="28" s="2" customFormat="true" ht="35.25" hidden="false" customHeight="true" outlineLevel="0" collapsed="false">
      <c r="A28" s="44" t="n">
        <v>7</v>
      </c>
      <c r="B28" s="44" t="n">
        <v>1600</v>
      </c>
      <c r="C28" s="50" t="s">
        <v>117</v>
      </c>
      <c r="D28" s="44" t="s">
        <v>151</v>
      </c>
      <c r="E28" s="44"/>
      <c r="F28" s="51" t="n">
        <v>117</v>
      </c>
      <c r="G28" s="52" t="n">
        <f aca="false">4*5.567</f>
        <v>22.268</v>
      </c>
      <c r="H28" s="51" t="n">
        <f aca="false">G28*2.9263</f>
        <v>65.1628484</v>
      </c>
    </row>
    <row r="29" s="2" customFormat="true" ht="33.75" hidden="false" customHeight="true" outlineLevel="0" collapsed="false">
      <c r="A29" s="49" t="s">
        <v>119</v>
      </c>
      <c r="B29" s="49"/>
      <c r="C29" s="49"/>
      <c r="D29" s="49"/>
      <c r="E29" s="49"/>
      <c r="F29" s="49"/>
      <c r="G29" s="49"/>
      <c r="H29" s="49"/>
    </row>
    <row r="30" s="2" customFormat="true" ht="45.75" hidden="false" customHeight="true" outlineLevel="0" collapsed="false">
      <c r="A30" s="44" t="n">
        <v>1</v>
      </c>
      <c r="B30" s="44" t="n">
        <v>30</v>
      </c>
      <c r="C30" s="50" t="s">
        <v>120</v>
      </c>
      <c r="D30" s="59" t="s">
        <v>122</v>
      </c>
      <c r="E30" s="59"/>
      <c r="F30" s="51" t="n">
        <v>5345.8</v>
      </c>
      <c r="G30" s="52" t="n">
        <v>115.92</v>
      </c>
      <c r="H30" s="51" t="n">
        <f aca="false">G30*2.9263</f>
        <v>339.216696</v>
      </c>
    </row>
    <row r="31" s="2" customFormat="true" ht="45.75" hidden="false" customHeight="true" outlineLevel="0" collapsed="false">
      <c r="A31" s="44" t="n">
        <v>2</v>
      </c>
      <c r="B31" s="44" t="n">
        <v>30</v>
      </c>
      <c r="C31" s="61" t="s">
        <v>124</v>
      </c>
      <c r="D31" s="59" t="s">
        <v>152</v>
      </c>
      <c r="E31" s="59"/>
      <c r="F31" s="51" t="n">
        <v>10782.2</v>
      </c>
      <c r="G31" s="52" t="n">
        <v>236.83</v>
      </c>
      <c r="H31" s="51" t="n">
        <f aca="false">G31*2.9263</f>
        <v>693.035629</v>
      </c>
    </row>
    <row r="32" s="2" customFormat="true" ht="20.25" hidden="false" customHeight="true" outlineLevel="0" collapsed="false">
      <c r="A32" s="62" t="s">
        <v>130</v>
      </c>
      <c r="B32" s="62"/>
      <c r="C32" s="62"/>
      <c r="D32" s="63"/>
      <c r="E32" s="63"/>
      <c r="F32" s="63" t="n">
        <f aca="false">F31+F30+F28+F27+F26+F25+F24+F23+F22+F19+F18+F15+F14</f>
        <v>101886.646355085</v>
      </c>
      <c r="G32" s="64" t="n">
        <f aca="false">G31+G30+G28+G27+G26+G25+G24+G23+G22+G20+G19+G18+G17+G15+G13+G11+G10</f>
        <v>830.6869</v>
      </c>
      <c r="H32" s="64" t="n">
        <f aca="false">H31+H30+H28+H27+H26+H25+H24+H23+H22+H20+H19+H18+H17+H15+H13+H11+H10</f>
        <v>2428.02752547</v>
      </c>
    </row>
    <row r="1048576" customFormat="false" ht="12.75" hidden="false" customHeight="false" outlineLevel="0" collapsed="false"/>
  </sheetData>
  <mergeCells count="16">
    <mergeCell ref="F1:H1"/>
    <mergeCell ref="A2:H2"/>
    <mergeCell ref="A3:H3"/>
    <mergeCell ref="A4:H4"/>
    <mergeCell ref="A6:A7"/>
    <mergeCell ref="B6:B7"/>
    <mergeCell ref="C6:C7"/>
    <mergeCell ref="D6:E6"/>
    <mergeCell ref="D7:H7"/>
    <mergeCell ref="A9:H9"/>
    <mergeCell ref="A12:H12"/>
    <mergeCell ref="A13:A14"/>
    <mergeCell ref="A16:H16"/>
    <mergeCell ref="A21:H21"/>
    <mergeCell ref="A29:H29"/>
    <mergeCell ref="A32:C32"/>
  </mergeCells>
  <printOptions headings="false" gridLines="false" gridLinesSet="true" horizontalCentered="false" verticalCentered="false"/>
  <pageMargins left="0.905555555555556" right="0.590277777777778" top="0.747916666666667" bottom="0.747916666666667" header="0.511805555555555" footer="0.511805555555555"/>
  <pageSetup paperSize="9" scale="8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2015-11-13T07:10:57Z</dcterms:created>
  <dc:creator>PTO11</dc:creator>
  <dc:language>ru-RU</dc:language>
  <cp:lastModifiedBy>user</cp:lastModifiedBy>
  <cp:lastPrinted>2016-10-27T13:54:45Z</cp:lastPrinted>
  <dcterms:modified xsi:type="dcterms:W3CDTF">2018-02-28T15:43:36Z</dcterms:modified>
  <cp:revision>0</cp:revision>
</cp:coreProperties>
</file>