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745" yWindow="330" windowWidth="14055" windowHeight="12450"/>
  </bookViews>
  <sheets>
    <sheet name="Корректировка НВВ 2019" sheetId="1" r:id="rId1"/>
  </sheets>
  <definedNames>
    <definedName name="_xlnm.Print_Area" localSheetId="0">'Корректировка НВВ 2019'!$A$1:$D$40</definedName>
  </definedNames>
  <calcPr calcId="144525"/>
</workbook>
</file>

<file path=xl/calcChain.xml><?xml version="1.0" encoding="utf-8"?>
<calcChain xmlns="http://schemas.openxmlformats.org/spreadsheetml/2006/main">
  <c r="B37" i="1" l="1"/>
  <c r="B8" i="1" l="1"/>
  <c r="B13" i="1" l="1"/>
  <c r="B12" i="1" s="1"/>
  <c r="C36" i="1" l="1"/>
  <c r="C35" i="1"/>
  <c r="C34" i="1"/>
  <c r="C33" i="1"/>
  <c r="C32" i="1"/>
  <c r="C31" i="1"/>
  <c r="C30" i="1"/>
  <c r="D28" i="1"/>
  <c r="C28" i="1"/>
  <c r="D27" i="1"/>
  <c r="C27" i="1"/>
  <c r="D26" i="1"/>
  <c r="C26" i="1"/>
  <c r="D25" i="1"/>
  <c r="C25" i="1"/>
  <c r="B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B14" i="1"/>
  <c r="B10" i="1"/>
  <c r="C7" i="1"/>
  <c r="B11" i="1" l="1"/>
  <c r="B29" i="1" s="1"/>
  <c r="B38" i="1" s="1"/>
  <c r="C10" i="1"/>
  <c r="C5" i="1"/>
  <c r="D10" i="1"/>
  <c r="C13" i="1"/>
  <c r="D13" i="1"/>
  <c r="C12" i="1" l="1"/>
  <c r="D12" i="1"/>
  <c r="D11" i="1"/>
  <c r="C11" i="1"/>
  <c r="D29" i="1" l="1"/>
  <c r="C29" i="1"/>
</calcChain>
</file>

<file path=xl/comments1.xml><?xml version="1.0" encoding="utf-8"?>
<comments xmlns="http://schemas.openxmlformats.org/spreadsheetml/2006/main">
  <authors>
    <author>Zam PEO</author>
  </authors>
  <commentList>
    <comment ref="B9" authorId="0">
      <text>
        <r>
          <rPr>
            <sz val="9"/>
            <color indexed="81"/>
            <rFont val="Tahoma"/>
            <family val="2"/>
            <charset val="204"/>
          </rPr>
          <t>ИПЦ определен в соответствии с Прогнозом социально-экономического развития Российской Федерации на период до 2036 года согласно данным, опубликованным на сайте Министерства экономического развития Российской Федерации 28.11.2018г. Ссылка на официальный источник: http://economy.gov.ru/minec/about/structure/depmacro/201828113.</t>
        </r>
      </text>
    </comment>
  </commentList>
</comments>
</file>

<file path=xl/sharedStrings.xml><?xml version="1.0" encoding="utf-8"?>
<sst xmlns="http://schemas.openxmlformats.org/spreadsheetml/2006/main" count="41" uniqueCount="41">
  <si>
    <t>НВВ в разрезе подконтрольных, неподконтрольных расходов                              АО «Орелоблэнерго» на 2019 год</t>
  </si>
  <si>
    <t>тыс. руб.</t>
  </si>
  <si>
    <t>Статья затрат</t>
  </si>
  <si>
    <t>План                                                      на 2019 год</t>
  </si>
  <si>
    <t>Темп роста
2018/2017</t>
  </si>
  <si>
    <t>Относительное отклонение
2018/2017</t>
  </si>
  <si>
    <t>НВВ на содержание сетей</t>
  </si>
  <si>
    <t>Подконтрольный расходы</t>
  </si>
  <si>
    <t xml:space="preserve">Условные единицы (у.е) </t>
  </si>
  <si>
    <t>Коэффициент корректировки подконтрольных расходов</t>
  </si>
  <si>
    <t>Неподконтрольные расходы</t>
  </si>
  <si>
    <t>Амортизация</t>
  </si>
  <si>
    <t>Прибыль на капитальные вложения</t>
  </si>
  <si>
    <t>Страховые взносы</t>
  </si>
  <si>
    <t>Аренда имущества</t>
  </si>
  <si>
    <t>Налог на имущество</t>
  </si>
  <si>
    <t>Налог на землю</t>
  </si>
  <si>
    <t>Транспортный налог</t>
  </si>
  <si>
    <t>Налог на прибыль</t>
  </si>
  <si>
    <t>Страхование (обязательное)</t>
  </si>
  <si>
    <t>Выпадающие доходы от льготного ТП за 2017г.</t>
  </si>
  <si>
    <t>Выпадающие доходы от льготного ТП на 2019г.</t>
  </si>
  <si>
    <t>Корректировка с учетом изменения ПО и цен на эл.энергию</t>
  </si>
  <si>
    <t>Корректировка с учетом надежности и качества</t>
  </si>
  <si>
    <t>Анализ хоз. деятельности за 2014 год</t>
  </si>
  <si>
    <t>Доп.доходы, возникшие у ТСО вследствии взыскания стоимости выявленного бездоговорного потребления</t>
  </si>
  <si>
    <t>ИТОГО НВВ</t>
  </si>
  <si>
    <t>индекс эффективности подконтр.расходов</t>
  </si>
  <si>
    <t>коэффициент эластичности подконтрольных расходов по количеству активов</t>
  </si>
  <si>
    <t>НВВ потери ожид.</t>
  </si>
  <si>
    <t>Выручка</t>
  </si>
  <si>
    <t>Себестоимость</t>
  </si>
  <si>
    <t>баланс.прибыль</t>
  </si>
  <si>
    <t>чистая прибыль</t>
  </si>
  <si>
    <t>Коммунальные расходы (вода, газ, тепло)</t>
  </si>
  <si>
    <t>Оплата потерь</t>
  </si>
  <si>
    <t>ИТОГО НВВ с оплатой потерь</t>
  </si>
  <si>
    <t xml:space="preserve">Подконтрольные расходы </t>
  </si>
  <si>
    <t>Плата за негативное воздействие на окружающую среду</t>
  </si>
  <si>
    <t>ИПЦ, определенный в соответствиии с Прогнозом показателей инфляции и системы цен до 2036 г.</t>
  </si>
  <si>
    <r>
      <t xml:space="preserve">* изменения, вносимые в НВВ на 2019 год отмечены </t>
    </r>
    <r>
      <rPr>
        <sz val="11"/>
        <color rgb="FF0070C0"/>
        <rFont val="Times New Roman"/>
        <family val="1"/>
        <charset val="204"/>
      </rPr>
      <t>синим цветом.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</si>
</sst>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.00\ _₽_-;\-* #,##0.00\ _₽_-;_-* &quot;-&quot;??\ _₽_-;_-@_-"/>
    <numFmt numFmtId="165" formatCode="0.000"/>
    <numFmt numFmtId="166" formatCode="0.0%"/>
    <numFmt numFmtId="167" formatCode="_-* #,##0.000_р_._-;\-* #,##0.000_р_._-;_-* &quot;-&quot;??_р_._-;_-@_-"/>
    <numFmt numFmtId="168" formatCode="0.000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sz val="12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1" fillId="0" borderId="0"/>
  </cellStyleXfs>
  <cellXfs count="53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/>
    </xf>
    <xf numFmtId="10" fontId="6" fillId="2" borderId="1" xfId="2" applyNumberFormat="1" applyFont="1" applyFill="1" applyBorder="1"/>
    <xf numFmtId="0" fontId="6" fillId="2" borderId="1" xfId="0" applyFont="1" applyFill="1" applyBorder="1"/>
    <xf numFmtId="43" fontId="7" fillId="2" borderId="1" xfId="1" applyFont="1" applyFill="1" applyBorder="1" applyAlignment="1">
      <alignment horizontal="center" vertical="center"/>
    </xf>
    <xf numFmtId="0" fontId="7" fillId="2" borderId="1" xfId="0" applyFont="1" applyFill="1" applyBorder="1"/>
    <xf numFmtId="0" fontId="6" fillId="2" borderId="1" xfId="0" applyFont="1" applyFill="1" applyBorder="1" applyAlignment="1">
      <alignment horizontal="left" vertical="center" wrapText="1"/>
    </xf>
    <xf numFmtId="43" fontId="7" fillId="2" borderId="1" xfId="0" applyNumberFormat="1" applyFont="1" applyFill="1" applyBorder="1" applyAlignment="1">
      <alignment vertical="center"/>
    </xf>
    <xf numFmtId="164" fontId="0" fillId="0" borderId="0" xfId="0" applyNumberFormat="1"/>
    <xf numFmtId="165" fontId="7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/>
    </xf>
    <xf numFmtId="10" fontId="7" fillId="2" borderId="1" xfId="2" applyNumberFormat="1" applyFont="1" applyFill="1" applyBorder="1"/>
    <xf numFmtId="43" fontId="6" fillId="2" borderId="1" xfId="0" applyNumberFormat="1" applyFont="1" applyFill="1" applyBorder="1"/>
    <xf numFmtId="0" fontId="6" fillId="2" borderId="1" xfId="0" applyFont="1" applyFill="1" applyBorder="1" applyAlignment="1">
      <alignment vertical="center"/>
    </xf>
    <xf numFmtId="43" fontId="7" fillId="2" borderId="1" xfId="1" applyNumberFormat="1" applyFont="1" applyFill="1" applyBorder="1" applyAlignment="1">
      <alignment horizontal="center" vertical="center"/>
    </xf>
    <xf numFmtId="43" fontId="0" fillId="0" borderId="0" xfId="0" applyNumberFormat="1"/>
    <xf numFmtId="43" fontId="7" fillId="2" borderId="0" xfId="1" applyNumberFormat="1" applyFont="1" applyFill="1" applyBorder="1" applyAlignment="1">
      <alignment horizontal="center" vertical="center"/>
    </xf>
    <xf numFmtId="43" fontId="7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/>
    <xf numFmtId="164" fontId="0" fillId="3" borderId="0" xfId="0" applyNumberFormat="1" applyFill="1"/>
    <xf numFmtId="4" fontId="8" fillId="0" borderId="1" xfId="0" applyNumberFormat="1" applyFont="1" applyBorder="1" applyAlignment="1">
      <alignment horizontal="center"/>
    </xf>
    <xf numFmtId="166" fontId="6" fillId="2" borderId="1" xfId="1" applyNumberFormat="1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vertical="center"/>
    </xf>
    <xf numFmtId="43" fontId="9" fillId="0" borderId="0" xfId="1" applyFont="1"/>
    <xf numFmtId="0" fontId="9" fillId="0" borderId="0" xfId="0" applyFont="1"/>
    <xf numFmtId="43" fontId="9" fillId="0" borderId="0" xfId="0" applyNumberFormat="1" applyFont="1"/>
    <xf numFmtId="0" fontId="9" fillId="0" borderId="0" xfId="0" applyFont="1" applyFill="1" applyBorder="1"/>
    <xf numFmtId="43" fontId="8" fillId="0" borderId="0" xfId="0" applyNumberFormat="1" applyFont="1"/>
    <xf numFmtId="43" fontId="10" fillId="0" borderId="0" xfId="0" applyNumberFormat="1" applyFont="1" applyAlignment="1">
      <alignment horizontal="right"/>
    </xf>
    <xf numFmtId="9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43" fontId="6" fillId="2" borderId="0" xfId="0" applyNumberFormat="1" applyFont="1" applyFill="1" applyBorder="1"/>
    <xf numFmtId="167" fontId="7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3" fontId="13" fillId="2" borderId="1" xfId="1" applyNumberFormat="1" applyFont="1" applyFill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43" fontId="13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43" fontId="6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8" fillId="0" borderId="0" xfId="0" applyFont="1"/>
  </cellXfs>
  <cellStyles count="5">
    <cellStyle name="Обычный" xfId="0" builtinId="0"/>
    <cellStyle name="Обычный 3" xfId="3"/>
    <cellStyle name="Обычный 6" xfId="4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40"/>
  <sheetViews>
    <sheetView tabSelected="1" view="pageBreakPreview" zoomScaleNormal="100" zoomScaleSheetLayoutView="100" workbookViewId="0">
      <selection activeCell="I23" sqref="I23"/>
    </sheetView>
  </sheetViews>
  <sheetFormatPr defaultRowHeight="15" x14ac:dyDescent="0.25"/>
  <cols>
    <col min="1" max="1" width="59" customWidth="1"/>
    <col min="2" max="2" width="17.5703125" customWidth="1"/>
    <col min="3" max="3" width="12.140625" hidden="1" customWidth="1"/>
    <col min="4" max="4" width="16.140625" hidden="1" customWidth="1"/>
    <col min="5" max="5" width="30.28515625" customWidth="1"/>
    <col min="6" max="6" width="16.42578125" customWidth="1"/>
    <col min="7" max="7" width="14.85546875" bestFit="1" customWidth="1"/>
    <col min="8" max="8" width="11.42578125" bestFit="1" customWidth="1"/>
    <col min="10" max="10" width="15.28515625" customWidth="1"/>
  </cols>
  <sheetData>
    <row r="1" spans="1:10" ht="40.5" customHeight="1" x14ac:dyDescent="0.25">
      <c r="A1" s="49" t="s">
        <v>0</v>
      </c>
      <c r="B1" s="49"/>
      <c r="C1" s="49"/>
      <c r="D1" s="49"/>
      <c r="E1" s="39"/>
    </row>
    <row r="3" spans="1:10" ht="15.75" x14ac:dyDescent="0.25">
      <c r="A3" s="1"/>
      <c r="B3" s="2" t="s">
        <v>1</v>
      </c>
      <c r="C3" s="2"/>
    </row>
    <row r="4" spans="1:10" s="45" customFormat="1" ht="47.25" x14ac:dyDescent="0.25">
      <c r="A4" s="44" t="s">
        <v>2</v>
      </c>
      <c r="B4" s="4" t="s">
        <v>3</v>
      </c>
      <c r="C4" s="5" t="s">
        <v>4</v>
      </c>
      <c r="D4" s="5" t="s">
        <v>5</v>
      </c>
      <c r="E4" s="40"/>
    </row>
    <row r="5" spans="1:10" ht="15.75" hidden="1" x14ac:dyDescent="0.25">
      <c r="A5" s="3" t="s">
        <v>6</v>
      </c>
      <c r="B5" s="6"/>
      <c r="C5" s="7" t="e">
        <f>#REF!/#REF!</f>
        <v>#REF!</v>
      </c>
      <c r="D5" s="8"/>
      <c r="E5" s="41"/>
    </row>
    <row r="6" spans="1:10" ht="15.75" hidden="1" x14ac:dyDescent="0.25">
      <c r="A6" s="3" t="s">
        <v>7</v>
      </c>
      <c r="B6" s="9"/>
      <c r="C6" s="10"/>
      <c r="D6" s="8"/>
      <c r="E6" s="41"/>
    </row>
    <row r="7" spans="1:10" ht="15.75" x14ac:dyDescent="0.25">
      <c r="A7" s="11" t="s">
        <v>8</v>
      </c>
      <c r="B7" s="9">
        <v>27891.01</v>
      </c>
      <c r="C7" s="12" t="e">
        <f>B7-#REF!</f>
        <v>#REF!</v>
      </c>
      <c r="D7" s="8"/>
      <c r="E7" s="41"/>
      <c r="F7" s="13"/>
    </row>
    <row r="8" spans="1:10" ht="23.25" customHeight="1" x14ac:dyDescent="0.25">
      <c r="A8" s="11" t="s">
        <v>9</v>
      </c>
      <c r="B8" s="14">
        <f>(1-(2.5/100))*(1+0.75*((B7-27471.01)/27471.01))</f>
        <v>0.98617996753668691</v>
      </c>
      <c r="C8" s="10"/>
      <c r="D8" s="8"/>
      <c r="E8" s="41"/>
    </row>
    <row r="9" spans="1:10" ht="48" customHeight="1" x14ac:dyDescent="0.25">
      <c r="A9" s="11" t="s">
        <v>39</v>
      </c>
      <c r="B9" s="47">
        <v>1.046</v>
      </c>
      <c r="C9" s="10"/>
      <c r="D9" s="8"/>
      <c r="E9" s="41"/>
      <c r="F9" s="51"/>
    </row>
    <row r="10" spans="1:10" ht="15.75" x14ac:dyDescent="0.25">
      <c r="A10" s="15" t="s">
        <v>37</v>
      </c>
      <c r="B10" s="16">
        <f>269840.01*B8*B9</f>
        <v>278351.90966778668</v>
      </c>
      <c r="C10" s="17" t="e">
        <f>B10/#REF!</f>
        <v>#REF!</v>
      </c>
      <c r="D10" s="18" t="e">
        <f>B10-#REF!</f>
        <v>#REF!</v>
      </c>
      <c r="E10" s="42"/>
      <c r="F10" s="51"/>
    </row>
    <row r="11" spans="1:10" ht="15.75" x14ac:dyDescent="0.25">
      <c r="A11" s="15" t="s">
        <v>10</v>
      </c>
      <c r="B11" s="16">
        <f>SUM(B12:B22)</f>
        <v>376121.92590257531</v>
      </c>
      <c r="C11" s="17" t="e">
        <f>B11/#REF!</f>
        <v>#REF!</v>
      </c>
      <c r="D11" s="18" t="e">
        <f>B11-#REF!</f>
        <v>#REF!</v>
      </c>
      <c r="E11" s="42"/>
      <c r="F11" s="36"/>
    </row>
    <row r="12" spans="1:10" ht="15.75" x14ac:dyDescent="0.25">
      <c r="A12" s="19" t="s">
        <v>11</v>
      </c>
      <c r="B12" s="20">
        <f>251084.746-B13</f>
        <v>182929.70023728811</v>
      </c>
      <c r="C12" s="17" t="e">
        <f>B12/#REF!</f>
        <v>#REF!</v>
      </c>
      <c r="D12" s="18" t="e">
        <f>B12-#REF!</f>
        <v>#REF!</v>
      </c>
      <c r="E12" s="50"/>
      <c r="F12" s="35"/>
      <c r="G12" s="37"/>
    </row>
    <row r="13" spans="1:10" ht="15.75" x14ac:dyDescent="0.25">
      <c r="A13" s="19" t="s">
        <v>12</v>
      </c>
      <c r="B13" s="43">
        <f>41707.5457627119+22128.97+4318.53</f>
        <v>68155.045762711903</v>
      </c>
      <c r="C13" s="17" t="e">
        <f>B13/#REF!</f>
        <v>#REF!</v>
      </c>
      <c r="D13" s="18" t="e">
        <f>B13-#REF!</f>
        <v>#REF!</v>
      </c>
      <c r="E13" s="50"/>
      <c r="F13" s="35"/>
      <c r="G13" s="37"/>
      <c r="J13" s="22"/>
    </row>
    <row r="14" spans="1:10" ht="15.75" x14ac:dyDescent="0.25">
      <c r="A14" s="11" t="s">
        <v>13</v>
      </c>
      <c r="B14" s="20">
        <f>204455.74747*0.304</f>
        <v>62154.547230880002</v>
      </c>
      <c r="C14" s="17"/>
      <c r="D14" s="18"/>
      <c r="E14" s="42"/>
      <c r="F14" s="35"/>
      <c r="G14" s="38"/>
      <c r="H14" s="21"/>
      <c r="J14" s="22"/>
    </row>
    <row r="15" spans="1:10" ht="15.75" x14ac:dyDescent="0.25">
      <c r="A15" s="19" t="s">
        <v>14</v>
      </c>
      <c r="B15" s="46">
        <v>5084.0522600000004</v>
      </c>
      <c r="C15" s="17" t="e">
        <f>B15/#REF!</f>
        <v>#REF!</v>
      </c>
      <c r="D15" s="18" t="e">
        <f>B15-#REF!</f>
        <v>#REF!</v>
      </c>
      <c r="E15" s="42"/>
      <c r="F15" s="35"/>
      <c r="J15" s="22"/>
    </row>
    <row r="16" spans="1:10" ht="15.75" x14ac:dyDescent="0.25">
      <c r="A16" s="19" t="s">
        <v>15</v>
      </c>
      <c r="B16" s="20">
        <v>29958.720000000001</v>
      </c>
      <c r="C16" s="17" t="e">
        <f>B16/#REF!</f>
        <v>#REF!</v>
      </c>
      <c r="D16" s="18" t="e">
        <f>B16-#REF!</f>
        <v>#REF!</v>
      </c>
      <c r="E16" s="42"/>
      <c r="F16" s="35"/>
    </row>
    <row r="17" spans="1:7" ht="15.75" x14ac:dyDescent="0.25">
      <c r="A17" s="19" t="s">
        <v>16</v>
      </c>
      <c r="B17" s="23">
        <v>1865.44498</v>
      </c>
      <c r="C17" s="17" t="e">
        <f>B17/#REF!</f>
        <v>#REF!</v>
      </c>
      <c r="D17" s="18" t="e">
        <f>B17-#REF!</f>
        <v>#REF!</v>
      </c>
      <c r="E17" s="42"/>
    </row>
    <row r="18" spans="1:7" ht="15.75" x14ac:dyDescent="0.25">
      <c r="A18" s="19" t="s">
        <v>17</v>
      </c>
      <c r="B18" s="48">
        <v>783.31822</v>
      </c>
      <c r="C18" s="17" t="e">
        <f>B18/#REF!</f>
        <v>#REF!</v>
      </c>
      <c r="D18" s="18" t="e">
        <f>B18-#REF!</f>
        <v>#REF!</v>
      </c>
      <c r="E18" s="42"/>
    </row>
    <row r="19" spans="1:7" ht="15.75" x14ac:dyDescent="0.25">
      <c r="A19" s="24" t="s">
        <v>38</v>
      </c>
      <c r="B19" s="23">
        <v>0.16194</v>
      </c>
      <c r="C19" s="17" t="e">
        <f>B19/#REF!</f>
        <v>#REF!</v>
      </c>
      <c r="D19" s="18" t="e">
        <f>B19-#REF!</f>
        <v>#REF!</v>
      </c>
      <c r="E19" s="42"/>
    </row>
    <row r="20" spans="1:7" ht="15.75" x14ac:dyDescent="0.25">
      <c r="A20" s="25" t="s">
        <v>18</v>
      </c>
      <c r="B20" s="23">
        <v>21156</v>
      </c>
      <c r="C20" s="17" t="e">
        <f>B20/#REF!</f>
        <v>#REF!</v>
      </c>
      <c r="D20" s="18" t="e">
        <f>B20-#REF!</f>
        <v>#REF!</v>
      </c>
      <c r="E20" s="42"/>
    </row>
    <row r="21" spans="1:7" ht="15.75" x14ac:dyDescent="0.25">
      <c r="A21" s="8" t="s">
        <v>19</v>
      </c>
      <c r="B21" s="9">
        <v>804.99079864209898</v>
      </c>
      <c r="C21" s="17" t="e">
        <f>B21/#REF!</f>
        <v>#REF!</v>
      </c>
      <c r="D21" s="18" t="e">
        <f>B21-#REF!</f>
        <v>#REF!</v>
      </c>
      <c r="E21" s="42"/>
    </row>
    <row r="22" spans="1:7" ht="15.75" x14ac:dyDescent="0.25">
      <c r="A22" s="25" t="s">
        <v>34</v>
      </c>
      <c r="B22" s="9">
        <v>3229.94447305314</v>
      </c>
      <c r="C22" s="17" t="e">
        <f>B22/#REF!</f>
        <v>#REF!</v>
      </c>
      <c r="D22" s="18" t="e">
        <f>B22-#REF!</f>
        <v>#REF!</v>
      </c>
      <c r="E22" s="42"/>
    </row>
    <row r="23" spans="1:7" ht="15.75" x14ac:dyDescent="0.25">
      <c r="A23" s="8" t="s">
        <v>20</v>
      </c>
      <c r="B23" s="9">
        <f>30967.41248</f>
        <v>30967.412479999999</v>
      </c>
      <c r="C23" s="17"/>
      <c r="D23" s="18"/>
      <c r="E23" s="42"/>
    </row>
    <row r="24" spans="1:7" ht="15.75" x14ac:dyDescent="0.25">
      <c r="A24" s="8" t="s">
        <v>21</v>
      </c>
      <c r="B24" s="9">
        <v>20950.259999999998</v>
      </c>
      <c r="C24" s="17"/>
      <c r="D24" s="18"/>
      <c r="E24" s="42"/>
      <c r="F24" s="27"/>
      <c r="G24" s="13"/>
    </row>
    <row r="25" spans="1:7" ht="15.75" hidden="1" x14ac:dyDescent="0.25">
      <c r="A25" s="8" t="s">
        <v>22</v>
      </c>
      <c r="B25" s="9"/>
      <c r="C25" s="17" t="e">
        <f>B25/#REF!</f>
        <v>#REF!</v>
      </c>
      <c r="D25" s="18" t="e">
        <f>B25-#REF!</f>
        <v>#REF!</v>
      </c>
      <c r="E25" s="42"/>
    </row>
    <row r="26" spans="1:7" ht="15.75" hidden="1" x14ac:dyDescent="0.25">
      <c r="A26" s="8" t="s">
        <v>23</v>
      </c>
      <c r="B26" s="9"/>
      <c r="C26" s="17" t="e">
        <f>B26/#REF!</f>
        <v>#REF!</v>
      </c>
      <c r="D26" s="18" t="e">
        <f>B26-#REF!</f>
        <v>#REF!</v>
      </c>
      <c r="E26" s="42"/>
    </row>
    <row r="27" spans="1:7" ht="15.75" hidden="1" x14ac:dyDescent="0.25">
      <c r="A27" s="8" t="s">
        <v>24</v>
      </c>
      <c r="B27" s="9"/>
      <c r="C27" s="17" t="e">
        <f>B27/#REF!</f>
        <v>#REF!</v>
      </c>
      <c r="D27" s="18" t="e">
        <f>B27-#REF!</f>
        <v>#REF!</v>
      </c>
      <c r="E27" s="42"/>
    </row>
    <row r="28" spans="1:7" ht="31.5" hidden="1" x14ac:dyDescent="0.25">
      <c r="A28" s="24" t="s">
        <v>25</v>
      </c>
      <c r="B28" s="28"/>
      <c r="C28" s="17" t="e">
        <f>B28/#REF!</f>
        <v>#REF!</v>
      </c>
      <c r="D28" s="18" t="e">
        <f>B28-#REF!</f>
        <v>#REF!</v>
      </c>
      <c r="E28" s="42"/>
    </row>
    <row r="29" spans="1:7" ht="15.75" x14ac:dyDescent="0.25">
      <c r="A29" s="26" t="s">
        <v>26</v>
      </c>
      <c r="B29" s="16">
        <f>B11+B10+B23+B24</f>
        <v>706391.50805036188</v>
      </c>
      <c r="C29" s="17" t="e">
        <f>B29/#REF!</f>
        <v>#REF!</v>
      </c>
      <c r="D29" s="18" t="e">
        <f>B29-#REF!</f>
        <v>#REF!</v>
      </c>
      <c r="E29" s="42"/>
    </row>
    <row r="30" spans="1:7" ht="15.75" hidden="1" x14ac:dyDescent="0.25">
      <c r="A30" s="24" t="s">
        <v>27</v>
      </c>
      <c r="B30" s="29"/>
      <c r="C30" s="17" t="e">
        <f>B30/#REF!</f>
        <v>#REF!</v>
      </c>
      <c r="D30" s="8"/>
      <c r="E30" s="41"/>
    </row>
    <row r="31" spans="1:7" ht="31.5" hidden="1" x14ac:dyDescent="0.25">
      <c r="A31" s="24" t="s">
        <v>28</v>
      </c>
      <c r="B31" s="30"/>
      <c r="C31" s="17" t="e">
        <f>B31/#REF!</f>
        <v>#REF!</v>
      </c>
      <c r="D31" s="8"/>
      <c r="E31" s="41"/>
    </row>
    <row r="32" spans="1:7" ht="15.75" hidden="1" x14ac:dyDescent="0.25">
      <c r="B32" s="31"/>
      <c r="C32" s="17" t="e">
        <f>B32/#REF!</f>
        <v>#REF!</v>
      </c>
      <c r="D32" s="32" t="s">
        <v>29</v>
      </c>
      <c r="E32" s="32"/>
    </row>
    <row r="33" spans="1:5" ht="15.75" hidden="1" x14ac:dyDescent="0.25">
      <c r="B33" s="33"/>
      <c r="C33" s="17" t="e">
        <f>B33/#REF!</f>
        <v>#REF!</v>
      </c>
      <c r="D33" s="32" t="s">
        <v>30</v>
      </c>
      <c r="E33" s="32"/>
    </row>
    <row r="34" spans="1:5" ht="15.75" hidden="1" x14ac:dyDescent="0.25">
      <c r="B34" s="33"/>
      <c r="C34" s="17" t="e">
        <f>B34/#REF!</f>
        <v>#REF!</v>
      </c>
      <c r="D34" s="32" t="s">
        <v>31</v>
      </c>
      <c r="E34" s="32"/>
    </row>
    <row r="35" spans="1:5" ht="15.75" hidden="1" x14ac:dyDescent="0.25">
      <c r="B35" s="33"/>
      <c r="C35" s="17" t="e">
        <f>B35/#REF!</f>
        <v>#REF!</v>
      </c>
      <c r="D35" s="34" t="s">
        <v>32</v>
      </c>
      <c r="E35" s="34"/>
    </row>
    <row r="36" spans="1:5" ht="15.75" hidden="1" x14ac:dyDescent="0.25">
      <c r="B36" s="33"/>
      <c r="C36" s="17" t="e">
        <f>B36/#REF!</f>
        <v>#REF!</v>
      </c>
      <c r="D36" s="34" t="s">
        <v>33</v>
      </c>
      <c r="E36" s="34"/>
    </row>
    <row r="37" spans="1:5" ht="15.75" x14ac:dyDescent="0.25">
      <c r="A37" s="8" t="s">
        <v>35</v>
      </c>
      <c r="B37" s="9">
        <f>272383.583814194*1.04</f>
        <v>283278.92716676177</v>
      </c>
      <c r="D37" s="34"/>
      <c r="E37" s="34"/>
    </row>
    <row r="38" spans="1:5" ht="15.75" x14ac:dyDescent="0.25">
      <c r="A38" s="26" t="s">
        <v>36</v>
      </c>
      <c r="B38" s="16">
        <f>B29+B37</f>
        <v>989670.43521712371</v>
      </c>
      <c r="C38" s="21"/>
      <c r="D38" s="34"/>
      <c r="E38" s="34"/>
    </row>
    <row r="40" spans="1:5" x14ac:dyDescent="0.25">
      <c r="A40" s="52" t="s">
        <v>40</v>
      </c>
    </row>
  </sheetData>
  <mergeCells count="3">
    <mergeCell ref="A1:D1"/>
    <mergeCell ref="E12:E13"/>
    <mergeCell ref="F9:F10"/>
  </mergeCells>
  <pageMargins left="1.1417322834645669" right="0.15748031496062992" top="0.74803149606299213" bottom="0.74803149606299213" header="0.31496062992125984" footer="0.31496062992125984"/>
  <pageSetup paperSize="9" scale="95" orientation="portrait" cellComments="asDisplayed" r:id="rId1"/>
  <colBreaks count="1" manualBreakCount="1">
    <brk id="5" max="3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Корректировка НВВ 2019</vt:lpstr>
      <vt:lpstr>'Корректировка НВВ 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 PEO</dc:creator>
  <cp:lastModifiedBy>Zam PEO</cp:lastModifiedBy>
  <cp:lastPrinted>2018-11-30T02:41:36Z</cp:lastPrinted>
  <dcterms:created xsi:type="dcterms:W3CDTF">2018-04-23T07:30:20Z</dcterms:created>
  <dcterms:modified xsi:type="dcterms:W3CDTF">2018-12-03T07:03:18Z</dcterms:modified>
</cp:coreProperties>
</file>